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3 NIRS Requests\23-248 ADS-B N7628Y\"/>
    </mc:Choice>
  </mc:AlternateContent>
  <bookViews>
    <workbookView xWindow="0" yWindow="0" windowWidth="19368" windowHeight="8616"/>
  </bookViews>
  <sheets>
    <sheet name="20230617_AA4C7D_518658399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</calcChain>
</file>

<file path=xl/sharedStrings.xml><?xml version="1.0" encoding="utf-8"?>
<sst xmlns="http://schemas.openxmlformats.org/spreadsheetml/2006/main" count="3159" uniqueCount="326">
  <si>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</si>
  <si>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</si>
  <si>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</si>
  <si>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</si>
  <si>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</si>
  <si>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</si>
  <si>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</si>
  <si>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</si>
  <si>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</si>
  <si>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</si>
  <si>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</si>
  <si>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</si>
  <si>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</si>
  <si>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</si>
  <si>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</si>
  <si>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</si>
  <si>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</si>
  <si>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</si>
  <si>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</si>
  <si>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</si>
  <si>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</si>
  <si>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</si>
  <si>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</si>
  <si>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</si>
  <si>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</si>
  <si>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</si>
  <si>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</si>
  <si>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</si>
  <si>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</si>
  <si>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</si>
  <si>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</si>
  <si>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</si>
  <si>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</si>
  <si>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</si>
  <si>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</si>
  <si>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</si>
  <si>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</si>
  <si>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</si>
  <si>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</si>
  <si>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</si>
  <si>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</si>
  <si>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</si>
  <si>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</si>
  <si>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</si>
  <si>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</si>
  <si>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</si>
  <si>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</si>
  <si>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</si>
  <si>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</si>
  <si>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</si>
  <si>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</si>
  <si>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</si>
  <si>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</si>
  <si>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</si>
  <si>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</si>
  <si>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</si>
  <si>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</si>
  <si>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</si>
  <si>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</si>
  <si>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</si>
  <si>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</si>
  <si>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</si>
  <si>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</si>
  <si>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</si>
  <si>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</si>
  <si>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</si>
  <si>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</si>
  <si>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</si>
  <si>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</si>
  <si>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</si>
  <si>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</si>
  <si>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</si>
  <si>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</si>
  <si>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</si>
  <si>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</si>
  <si>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</si>
  <si>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</si>
  <si>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</si>
  <si>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</si>
  <si>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</si>
  <si>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</si>
  <si>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</si>
  <si>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</si>
  <si>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</si>
  <si>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</si>
  <si>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</si>
  <si>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</si>
  <si>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</si>
  <si>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</si>
  <si>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</si>
  <si>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</si>
  <si>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</si>
  <si>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</si>
  <si>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</si>
  <si>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</si>
  <si>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</si>
  <si>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</si>
  <si>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</si>
  <si>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</si>
  <si>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</si>
  <si>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</si>
  <si>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</si>
  <si>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</si>
  <si>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</si>
  <si>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</si>
  <si>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</si>
  <si>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</si>
  <si>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</si>
  <si>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</si>
  <si>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</si>
  <si>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</si>
  <si>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</si>
  <si>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</si>
  <si>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</si>
  <si>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</si>
  <si>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</si>
  <si>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</si>
  <si>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</si>
  <si>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</si>
  <si>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</si>
  <si>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</si>
  <si>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</si>
  <si>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</si>
  <si>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</si>
  <si>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Cleveland</t>
  </si>
  <si>
    <t>Enroute</t>
  </si>
  <si>
    <t>None</t>
  </si>
  <si>
    <t>040:26:31.99 N</t>
  </si>
  <si>
    <t>078:47:02.67 W</t>
  </si>
  <si>
    <t>GNSS</t>
  </si>
  <si>
    <t>NoneAvailable</t>
  </si>
  <si>
    <t>RS - HP 1090 Multi Chl Radio</t>
  </si>
  <si>
    <t>173-02</t>
  </si>
  <si>
    <t>DUJ</t>
  </si>
  <si>
    <t>040:26:29.75 N</t>
  </si>
  <si>
    <t>078:47:02.59 W</t>
  </si>
  <si>
    <t>173-14</t>
  </si>
  <si>
    <t>BTP</t>
  </si>
  <si>
    <t>C1</t>
  </si>
  <si>
    <t>New York</t>
  </si>
  <si>
    <t>EnrouteCTV</t>
  </si>
  <si>
    <t>040:26:26.89 N</t>
  </si>
  <si>
    <t>078:47:02.21 W</t>
  </si>
  <si>
    <t>040:26:27.74 N</t>
  </si>
  <si>
    <t>078:47:02.36 W</t>
  </si>
  <si>
    <t>040:26:24.88 N</t>
  </si>
  <si>
    <t>078:47:02.05 W</t>
  </si>
  <si>
    <t>040:26:22.80 N</t>
  </si>
  <si>
    <t>078:47:01.74 W</t>
  </si>
  <si>
    <t>040:26:20.79 N</t>
  </si>
  <si>
    <t>078:47:01.51 W</t>
  </si>
  <si>
    <t>040:26:18.70 N</t>
  </si>
  <si>
    <t>078:47:01.12 W</t>
  </si>
  <si>
    <t>040:26:16.85 N</t>
  </si>
  <si>
    <t>078:47:00.89 W</t>
  </si>
  <si>
    <t>040:26:15.07 N</t>
  </si>
  <si>
    <t>078:47:00.66 W</t>
  </si>
  <si>
    <t>040:26:13.06 N</t>
  </si>
  <si>
    <t>078:47:00.43 W</t>
  </si>
  <si>
    <t>040:26:11.29 N</t>
  </si>
  <si>
    <t>078:46:59.97 W</t>
  </si>
  <si>
    <t>040:26:09.28 N</t>
  </si>
  <si>
    <t>078:46:59.50 W</t>
  </si>
  <si>
    <t>040:26:07.35 N</t>
  </si>
  <si>
    <t>078:46:58.88 W</t>
  </si>
  <si>
    <t>040:26:05.65 N</t>
  </si>
  <si>
    <t>078:46:58.19 W</t>
  </si>
  <si>
    <t>040:26:03.48 N</t>
  </si>
  <si>
    <t>078:46:57.11 W</t>
  </si>
  <si>
    <t>040:26:01.55 N</t>
  </si>
  <si>
    <t>078:46:56.03 W</t>
  </si>
  <si>
    <t>040:25:59.78 N</t>
  </si>
  <si>
    <t>078:46:55.02 W</t>
  </si>
  <si>
    <t>040:25:57.77 N</t>
  </si>
  <si>
    <t>078:46:53.71 W</t>
  </si>
  <si>
    <t>Terminal</t>
  </si>
  <si>
    <t>040:25:55.76 N</t>
  </si>
  <si>
    <t>078:46:52.32 W</t>
  </si>
  <si>
    <t>TimeDifferenceOfArrival</t>
  </si>
  <si>
    <t>040:25:53.75 N</t>
  </si>
  <si>
    <t>078:46:50.31 W</t>
  </si>
  <si>
    <t>040:25:51.43 N</t>
  </si>
  <si>
    <t>078:46:48.30 W</t>
  </si>
  <si>
    <t>040:25:49.81 N</t>
  </si>
  <si>
    <t>078:46:46.60 W</t>
  </si>
  <si>
    <t>040:25:47.88 N</t>
  </si>
  <si>
    <t>078:46:44.28 W</t>
  </si>
  <si>
    <t>040:25:46.57 N</t>
  </si>
  <si>
    <t>078:46:42.51 W</t>
  </si>
  <si>
    <t>040:25:44.87 N</t>
  </si>
  <si>
    <t>078:46:40.19 W</t>
  </si>
  <si>
    <t>040:25:43.32 N</t>
  </si>
  <si>
    <t>078:46:37.72 W</t>
  </si>
  <si>
    <t>040:25:41.78 N</t>
  </si>
  <si>
    <t>078:46:35.17 W</t>
  </si>
  <si>
    <t>040:25:40.31 N</t>
  </si>
  <si>
    <t>078:46:32.31 W</t>
  </si>
  <si>
    <t>040:25:39.00 N</t>
  </si>
  <si>
    <t>078:46:29.45 W</t>
  </si>
  <si>
    <t>040:25:37.99 N</t>
  </si>
  <si>
    <t>078:46:26.83 W</t>
  </si>
  <si>
    <t>040:25:36.83 N</t>
  </si>
  <si>
    <t>078:46:23.97 W</t>
  </si>
  <si>
    <t>040:25:36.52 N</t>
  </si>
  <si>
    <t>078:46:22.65 W</t>
  </si>
  <si>
    <t>040:25:35.98 N</t>
  </si>
  <si>
    <t>078:46:20.88 W</t>
  </si>
  <si>
    <t>040:25:35.52 N</t>
  </si>
  <si>
    <t>078:46:19.10 W</t>
  </si>
  <si>
    <t>040:25:35.13 N</t>
  </si>
  <si>
    <t>078:46:17.56 W</t>
  </si>
  <si>
    <t>040:25:34.82 N</t>
  </si>
  <si>
    <t>078:46:15.08 W</t>
  </si>
  <si>
    <t>040:25:34.52 N</t>
  </si>
  <si>
    <t>078:46:12.07 W</t>
  </si>
  <si>
    <t>040:25:34.28 N</t>
  </si>
  <si>
    <t>078:46:08.75 W</t>
  </si>
  <si>
    <t>078:46:05.89 W</t>
  </si>
  <si>
    <t>040:25:35.37 N</t>
  </si>
  <si>
    <t>078:45:59.79 W</t>
  </si>
  <si>
    <t>078:45:56.93 W</t>
  </si>
  <si>
    <t>078:45:54.38 W</t>
  </si>
  <si>
    <t>040:25:37.53 N</t>
  </si>
  <si>
    <t>078:45:52.84 W</t>
  </si>
  <si>
    <t>078:45:51.45 W</t>
  </si>
  <si>
    <t>040:25:39.15 N</t>
  </si>
  <si>
    <t>078:45:48.97 W</t>
  </si>
  <si>
    <t>040:25:40.46 N</t>
  </si>
  <si>
    <t>078:45:46.58 W</t>
  </si>
  <si>
    <t>040:25:42.01 N</t>
  </si>
  <si>
    <t>078:45:44.26 W</t>
  </si>
  <si>
    <t>040:25:43.55 N</t>
  </si>
  <si>
    <t>078:45:42.25 W</t>
  </si>
  <si>
    <t>078:45:40.63 W</t>
  </si>
  <si>
    <t>040:25:46.72 N</t>
  </si>
  <si>
    <t>078:45:38.86 W</t>
  </si>
  <si>
    <t>040:25:48.42 N</t>
  </si>
  <si>
    <t>078:45:37.54 W</t>
  </si>
  <si>
    <t>078:45:36.23 W</t>
  </si>
  <si>
    <t>040:25:51.59 N</t>
  </si>
  <si>
    <t>078:45:34.84 W</t>
  </si>
  <si>
    <t>040:25:53.29 N</t>
  </si>
  <si>
    <t>078:45:33.60 W</t>
  </si>
  <si>
    <t>040:25:54.60 N</t>
  </si>
  <si>
    <t>078:45:32.60 W</t>
  </si>
  <si>
    <t>040:25:56.30 N</t>
  </si>
  <si>
    <t>078:45:31.67 W</t>
  </si>
  <si>
    <t>078:45:30.98 W</t>
  </si>
  <si>
    <t>040:25:59.31 N</t>
  </si>
  <si>
    <t>078:45:30.59 W</t>
  </si>
  <si>
    <t>040:26:00.63 N</t>
  </si>
  <si>
    <t>078:45:29.89 W</t>
  </si>
  <si>
    <t>040:26:02.09 N</t>
  </si>
  <si>
    <t>078:45:29.43 W</t>
  </si>
  <si>
    <t>040:26:03.87 N</t>
  </si>
  <si>
    <t>078:45:28.97 W</t>
  </si>
  <si>
    <t>040:26:05.11 N</t>
  </si>
  <si>
    <t>078:45:28.74 W</t>
  </si>
  <si>
    <t>040:26:06.50 N</t>
  </si>
  <si>
    <t>078:45:28.50 W</t>
  </si>
  <si>
    <t>040:26:07.96 N</t>
  </si>
  <si>
    <t>040:26:09.82 N</t>
  </si>
  <si>
    <t>040:26:11.44 N</t>
  </si>
  <si>
    <t>078:45:28.81 W</t>
  </si>
  <si>
    <t>040:26:12.68 N</t>
  </si>
  <si>
    <t>078:45:29.20 W</t>
  </si>
  <si>
    <t>173-11</t>
  </si>
  <si>
    <t>PSB</t>
  </si>
  <si>
    <t>040:26:14.22 N</t>
  </si>
  <si>
    <t>078:45:30.13 W</t>
  </si>
  <si>
    <t>040:26:15.84 N</t>
  </si>
  <si>
    <t>040:26:17.39 N</t>
  </si>
  <si>
    <t>078:45:32.52 W</t>
  </si>
  <si>
    <t>078:45:33.83 W</t>
  </si>
  <si>
    <t>040:26:20.01 N</t>
  </si>
  <si>
    <t>078:45:35.61 W</t>
  </si>
  <si>
    <t>040:26:21.17 N</t>
  </si>
  <si>
    <t>078:45:37.39 W</t>
  </si>
  <si>
    <t>040:26:22.56 N</t>
  </si>
  <si>
    <t>078:45:39.32 W</t>
  </si>
  <si>
    <t>040:26:23.72 N</t>
  </si>
  <si>
    <t>078:45:41.33 W</t>
  </si>
  <si>
    <t>040:26:24.80 N</t>
  </si>
  <si>
    <t>078:45:43.10 W</t>
  </si>
  <si>
    <t>040:26:25.89 N</t>
  </si>
  <si>
    <t>078:45:45.42 W</t>
  </si>
  <si>
    <t>040:26:26.73 N</t>
  </si>
  <si>
    <t>078:45:47.66 W</t>
  </si>
  <si>
    <t>040:26:27.58 N</t>
  </si>
  <si>
    <t>078:45:49.90 W</t>
  </si>
  <si>
    <t>040:26:28.43 N</t>
  </si>
  <si>
    <t>078:45:52.53 W</t>
  </si>
  <si>
    <t>040:26:29.05 N</t>
  </si>
  <si>
    <t>078:45:54.92 W</t>
  </si>
  <si>
    <t>040:26:29.59 N</t>
  </si>
  <si>
    <t>078:45:57.32 W</t>
  </si>
  <si>
    <t>078:45:59.56 W</t>
  </si>
  <si>
    <t>040:26:29.98 N</t>
  </si>
  <si>
    <t>078:46:02.49 W</t>
  </si>
  <si>
    <t>078:46:04.97 W</t>
  </si>
  <si>
    <t>078:46:07.67 W</t>
  </si>
  <si>
    <t>078:46:10.06 W</t>
  </si>
  <si>
    <t>078:46:13.00 W</t>
  </si>
  <si>
    <t>040:26:27.43 N</t>
  </si>
  <si>
    <t>078:46:15.47 W</t>
  </si>
  <si>
    <t>040:26:26.43 N</t>
  </si>
  <si>
    <t>078:46:17.79 W</t>
  </si>
  <si>
    <t>040:26:25.27 N</t>
  </si>
  <si>
    <t>078:46:20.03 W</t>
  </si>
  <si>
    <t>078:46:22.27 W</t>
  </si>
  <si>
    <t>040:26:22.18 N</t>
  </si>
  <si>
    <t>078:46:24.12 W</t>
  </si>
  <si>
    <t>040:26:20.25 N</t>
  </si>
  <si>
    <t>078:46:25.82 W</t>
  </si>
  <si>
    <t>040:26:17.85 N</t>
  </si>
  <si>
    <t>078:46:27.44 W</t>
  </si>
  <si>
    <t>040:26:15.38 N</t>
  </si>
  <si>
    <t>078:46:28.76 W</t>
  </si>
  <si>
    <t>040:26:12.75 N</t>
  </si>
  <si>
    <t>078:46:29.68 W</t>
  </si>
  <si>
    <t>078:46:30.15 W</t>
  </si>
  <si>
    <t>040:26:08.27 N</t>
  </si>
  <si>
    <t>078:46:30.30 W</t>
  </si>
  <si>
    <t>040:26:06.65 N</t>
  </si>
  <si>
    <t>078:46:30.07 W</t>
  </si>
  <si>
    <t>078:46:29.92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</si>
</sst>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77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"06/17/2023 09:04:29.502"</f>
        <v>06/17/2023 09:04:29.502</v>
      </c>
      <c r="C2" t="str">
        <f>"FFC3D3C0"</f>
        <v>FFC3D3C0</v>
      </c>
      <c r="D2" t="s">
        <v>123</v>
      </c>
      <c r="E2">
        <v>8</v>
      </c>
      <c r="H2">
        <v>173</v>
      </c>
      <c r="I2" t="s">
        <v>124</v>
      </c>
      <c r="J2" t="s">
        <v>125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"09:04:29.250"</f>
        <v>09:04:29.250</v>
      </c>
      <c r="T2" t="str">
        <f>"09:04:28.850"</f>
        <v>09:04:28.850</v>
      </c>
      <c r="U2" t="str">
        <f t="shared" ref="U2:U65" si="0">"AA4C7D"</f>
        <v>AA4C7D</v>
      </c>
      <c r="V2">
        <v>0</v>
      </c>
      <c r="W2">
        <v>0</v>
      </c>
      <c r="X2">
        <v>4</v>
      </c>
      <c r="Y2">
        <v>0</v>
      </c>
      <c r="AA2">
        <v>0</v>
      </c>
      <c r="AB2">
        <v>0</v>
      </c>
      <c r="AC2">
        <v>0</v>
      </c>
      <c r="AD2">
        <v>0</v>
      </c>
      <c r="AE2">
        <v>8</v>
      </c>
      <c r="AF2" t="s">
        <v>126</v>
      </c>
      <c r="AG2">
        <v>0</v>
      </c>
      <c r="AH2">
        <v>0</v>
      </c>
      <c r="AJ2">
        <v>0</v>
      </c>
      <c r="AK2" t="s">
        <v>127</v>
      </c>
      <c r="AL2">
        <v>40.442219000000001</v>
      </c>
      <c r="AM2" t="s">
        <v>128</v>
      </c>
      <c r="AN2">
        <v>-78.784075000000001</v>
      </c>
      <c r="AO2">
        <v>100</v>
      </c>
      <c r="AP2">
        <v>2700</v>
      </c>
      <c r="AQ2" t="s">
        <v>129</v>
      </c>
      <c r="AR2">
        <v>9</v>
      </c>
      <c r="AS2">
        <v>-121</v>
      </c>
      <c r="AT2">
        <v>1856</v>
      </c>
      <c r="BG2">
        <v>0</v>
      </c>
      <c r="BH2">
        <v>0</v>
      </c>
      <c r="BI2">
        <v>0</v>
      </c>
      <c r="BJ2">
        <v>2575</v>
      </c>
      <c r="BK2">
        <v>-125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"09:04:29.251"</f>
        <v>09:04:29.251</v>
      </c>
      <c r="CF2">
        <v>250515254</v>
      </c>
      <c r="CS2">
        <v>0</v>
      </c>
      <c r="CT2">
        <v>0</v>
      </c>
      <c r="CU2">
        <v>0</v>
      </c>
      <c r="CV2">
        <v>0</v>
      </c>
      <c r="CW2">
        <v>0</v>
      </c>
      <c r="CX2">
        <v>2</v>
      </c>
      <c r="CY2">
        <v>7</v>
      </c>
      <c r="CZ2" t="s">
        <v>131</v>
      </c>
      <c r="DA2">
        <v>151</v>
      </c>
      <c r="DB2">
        <v>1</v>
      </c>
      <c r="DC2" t="s">
        <v>132</v>
      </c>
      <c r="DD2" t="s">
        <v>133</v>
      </c>
      <c r="DG2">
        <v>3247410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</row>
    <row r="3" spans="1:123" x14ac:dyDescent="0.3">
      <c r="A3" t="str">
        <f>"06/17/2023 09:04:30.819"</f>
        <v>06/17/2023 09:04:30.819</v>
      </c>
      <c r="C3" t="str">
        <f t="shared" ref="C3:C19" si="1">"FFDFD3C0"</f>
        <v>FFDFD3C0</v>
      </c>
      <c r="D3" t="s">
        <v>123</v>
      </c>
      <c r="E3">
        <v>8</v>
      </c>
      <c r="H3">
        <v>173</v>
      </c>
      <c r="I3" t="s">
        <v>124</v>
      </c>
      <c r="J3" t="s">
        <v>125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"09:04:30.313"</f>
        <v>09:04:30.313</v>
      </c>
      <c r="T3" t="str">
        <f>"09:04:29.813"</f>
        <v>09:04:29.813</v>
      </c>
      <c r="U3" t="str">
        <f t="shared" si="0"/>
        <v>AA4C7D</v>
      </c>
      <c r="V3">
        <v>0</v>
      </c>
      <c r="W3">
        <v>0</v>
      </c>
      <c r="X3">
        <v>4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J3">
        <v>0</v>
      </c>
      <c r="AK3" t="s">
        <v>134</v>
      </c>
      <c r="AL3">
        <v>40.441597000000002</v>
      </c>
      <c r="AM3" t="s">
        <v>135</v>
      </c>
      <c r="AN3">
        <v>-78.784053</v>
      </c>
      <c r="AO3">
        <v>100</v>
      </c>
      <c r="AP3">
        <v>2700</v>
      </c>
      <c r="AQ3" t="s">
        <v>129</v>
      </c>
      <c r="AR3">
        <v>9</v>
      </c>
      <c r="AS3">
        <v>-120</v>
      </c>
      <c r="AT3">
        <v>1792</v>
      </c>
      <c r="BB3" t="str">
        <f t="shared" ref="BB3:BB66" si="2">"1200"</f>
        <v>1200</v>
      </c>
      <c r="BC3">
        <v>0</v>
      </c>
      <c r="BD3" t="str">
        <f t="shared" ref="BD3:BD19" si="3">"N7628Y  "</f>
        <v xml:space="preserve">N7628Y  </v>
      </c>
      <c r="BE3">
        <v>1</v>
      </c>
      <c r="BG3">
        <v>0</v>
      </c>
      <c r="BH3">
        <v>0</v>
      </c>
      <c r="BI3">
        <v>0</v>
      </c>
      <c r="BJ3">
        <v>2600</v>
      </c>
      <c r="BK3">
        <v>-100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"09:04:30.317"</f>
        <v>09:04:30.317</v>
      </c>
      <c r="CF3">
        <v>317130268</v>
      </c>
      <c r="CS3">
        <v>0</v>
      </c>
      <c r="CT3">
        <v>2</v>
      </c>
      <c r="CU3">
        <v>0</v>
      </c>
      <c r="CV3">
        <v>2</v>
      </c>
      <c r="CW3">
        <v>0</v>
      </c>
      <c r="CX3">
        <v>2</v>
      </c>
      <c r="CY3">
        <v>7</v>
      </c>
      <c r="CZ3" t="s">
        <v>131</v>
      </c>
      <c r="DA3">
        <v>163</v>
      </c>
      <c r="DB3">
        <v>1</v>
      </c>
      <c r="DC3" t="s">
        <v>136</v>
      </c>
      <c r="DD3" t="s">
        <v>137</v>
      </c>
      <c r="DG3">
        <v>584801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0</v>
      </c>
      <c r="DR3">
        <v>0</v>
      </c>
      <c r="DS3">
        <v>1</v>
      </c>
    </row>
    <row r="4" spans="1:123" x14ac:dyDescent="0.3">
      <c r="A4" t="str">
        <f>"06/17/2023 09:04:31.976"</f>
        <v>06/17/2023 09:04:31.976</v>
      </c>
      <c r="C4" t="str">
        <f t="shared" si="1"/>
        <v>FFDFD3C0</v>
      </c>
      <c r="D4" t="s">
        <v>138</v>
      </c>
      <c r="E4">
        <v>3</v>
      </c>
      <c r="F4">
        <v>1003</v>
      </c>
      <c r="G4" t="s">
        <v>139</v>
      </c>
      <c r="J4" t="s">
        <v>140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"09:04:31.758"</f>
        <v>09:04:31.758</v>
      </c>
      <c r="T4" t="str">
        <f>"09:04:31.358"</f>
        <v>09:04:31.358</v>
      </c>
      <c r="U4" t="str">
        <f t="shared" si="0"/>
        <v>AA4C7D</v>
      </c>
      <c r="V4">
        <v>0</v>
      </c>
      <c r="W4">
        <v>0</v>
      </c>
      <c r="X4">
        <v>0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0</v>
      </c>
      <c r="AK4" t="s">
        <v>141</v>
      </c>
      <c r="AL4">
        <v>40.440803000000002</v>
      </c>
      <c r="AM4" t="s">
        <v>142</v>
      </c>
      <c r="AN4">
        <v>-78.783946</v>
      </c>
      <c r="AO4">
        <v>100</v>
      </c>
      <c r="AP4">
        <v>2800</v>
      </c>
      <c r="AQ4" t="s">
        <v>129</v>
      </c>
      <c r="AR4">
        <v>9</v>
      </c>
      <c r="AS4">
        <v>-118</v>
      </c>
      <c r="AT4">
        <v>1664</v>
      </c>
      <c r="BB4" t="str">
        <f t="shared" si="2"/>
        <v>1200</v>
      </c>
      <c r="BC4">
        <v>1</v>
      </c>
      <c r="BD4" t="str">
        <f t="shared" si="3"/>
        <v xml:space="preserve">N7628Y  </v>
      </c>
      <c r="BE4">
        <v>1</v>
      </c>
      <c r="BG4">
        <v>0</v>
      </c>
      <c r="BH4">
        <v>0</v>
      </c>
      <c r="BI4">
        <v>0</v>
      </c>
      <c r="BJ4">
        <v>2650</v>
      </c>
      <c r="BK4">
        <v>-150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"09:04:31.759"</f>
        <v>09:04:31.759</v>
      </c>
      <c r="CF4">
        <v>758941307</v>
      </c>
      <c r="CS4">
        <v>0</v>
      </c>
      <c r="CT4">
        <v>2</v>
      </c>
      <c r="CU4">
        <v>0</v>
      </c>
      <c r="CV4">
        <v>2</v>
      </c>
      <c r="CW4">
        <v>0</v>
      </c>
      <c r="CX4">
        <v>3</v>
      </c>
      <c r="CY4">
        <v>7</v>
      </c>
      <c r="CZ4" t="s">
        <v>131</v>
      </c>
      <c r="DA4">
        <v>151</v>
      </c>
      <c r="DB4">
        <v>1</v>
      </c>
      <c r="DC4" t="s">
        <v>132</v>
      </c>
      <c r="DD4" t="s">
        <v>133</v>
      </c>
      <c r="DG4">
        <v>3248415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>"06/17/2023 09:04:31.866"</f>
        <v>06/17/2023 09:04:31.866</v>
      </c>
      <c r="C5" t="str">
        <f t="shared" si="1"/>
        <v>FFDFD3C0</v>
      </c>
      <c r="D5" t="s">
        <v>123</v>
      </c>
      <c r="E5">
        <v>8</v>
      </c>
      <c r="H5">
        <v>173</v>
      </c>
      <c r="I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"09:04:31.352"</f>
        <v>09:04:31.352</v>
      </c>
      <c r="T5" t="str">
        <f>"09:04:30.952"</f>
        <v>09:04:30.952</v>
      </c>
      <c r="U5" t="str">
        <f t="shared" si="0"/>
        <v>AA4C7D</v>
      </c>
      <c r="V5">
        <v>0</v>
      </c>
      <c r="W5">
        <v>0</v>
      </c>
      <c r="X5">
        <v>4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0</v>
      </c>
      <c r="AK5" t="s">
        <v>143</v>
      </c>
      <c r="AL5">
        <v>40.441039000000004</v>
      </c>
      <c r="AM5" t="s">
        <v>144</v>
      </c>
      <c r="AN5">
        <v>-78.783989000000005</v>
      </c>
      <c r="AO5">
        <v>100</v>
      </c>
      <c r="AP5">
        <v>2700</v>
      </c>
      <c r="AQ5" t="s">
        <v>129</v>
      </c>
      <c r="AR5">
        <v>9</v>
      </c>
      <c r="AS5">
        <v>-118</v>
      </c>
      <c r="AT5">
        <v>1792</v>
      </c>
      <c r="BB5" t="str">
        <f t="shared" si="2"/>
        <v>1200</v>
      </c>
      <c r="BC5">
        <v>0</v>
      </c>
      <c r="BD5" t="str">
        <f t="shared" si="3"/>
        <v xml:space="preserve">N7628Y  </v>
      </c>
      <c r="BE5">
        <v>1</v>
      </c>
      <c r="BG5">
        <v>0</v>
      </c>
      <c r="BH5">
        <v>0</v>
      </c>
      <c r="BI5">
        <v>0</v>
      </c>
      <c r="BJ5">
        <v>2625</v>
      </c>
      <c r="BK5">
        <v>-75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"09:04:31.354"</f>
        <v>09:04:31.354</v>
      </c>
      <c r="CF5">
        <v>354250765</v>
      </c>
      <c r="CS5">
        <v>0</v>
      </c>
      <c r="CT5">
        <v>2</v>
      </c>
      <c r="CU5">
        <v>0</v>
      </c>
      <c r="CV5">
        <v>2</v>
      </c>
      <c r="CW5">
        <v>0</v>
      </c>
      <c r="CX5">
        <v>4</v>
      </c>
      <c r="CY5">
        <v>7</v>
      </c>
      <c r="CZ5" t="s">
        <v>131</v>
      </c>
      <c r="DA5">
        <v>151</v>
      </c>
      <c r="DB5">
        <v>1</v>
      </c>
      <c r="DC5" t="s">
        <v>132</v>
      </c>
      <c r="DD5" t="s">
        <v>133</v>
      </c>
      <c r="DG5">
        <v>3248249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>"06/17/2023 09:04:31.991"</f>
        <v>06/17/2023 09:04:31.991</v>
      </c>
      <c r="C6" t="str">
        <f t="shared" si="1"/>
        <v>FFDFD3C0</v>
      </c>
      <c r="D6" t="s">
        <v>138</v>
      </c>
      <c r="E6">
        <v>8</v>
      </c>
      <c r="F6">
        <v>1008</v>
      </c>
      <c r="G6" t="s">
        <v>124</v>
      </c>
      <c r="J6" t="s">
        <v>140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"09:04:31.758"</f>
        <v>09:04:31.758</v>
      </c>
      <c r="T6" t="str">
        <f>"09:04:31.358"</f>
        <v>09:04:31.358</v>
      </c>
      <c r="U6" t="str">
        <f t="shared" si="0"/>
        <v>AA4C7D</v>
      </c>
      <c r="V6">
        <v>0</v>
      </c>
      <c r="W6">
        <v>0</v>
      </c>
      <c r="X6">
        <v>4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141</v>
      </c>
      <c r="AL6">
        <v>40.440803000000002</v>
      </c>
      <c r="AM6" t="s">
        <v>142</v>
      </c>
      <c r="AN6">
        <v>-78.783946</v>
      </c>
      <c r="AO6">
        <v>100</v>
      </c>
      <c r="AP6">
        <v>2800</v>
      </c>
      <c r="AQ6" t="s">
        <v>129</v>
      </c>
      <c r="AR6">
        <v>9</v>
      </c>
      <c r="AS6">
        <v>-118</v>
      </c>
      <c r="AT6">
        <v>1664</v>
      </c>
      <c r="BB6" t="str">
        <f t="shared" si="2"/>
        <v>1200</v>
      </c>
      <c r="BC6">
        <v>1</v>
      </c>
      <c r="BD6" t="str">
        <f t="shared" si="3"/>
        <v xml:space="preserve">N7628Y  </v>
      </c>
      <c r="BE6">
        <v>1</v>
      </c>
      <c r="BG6">
        <v>0</v>
      </c>
      <c r="BH6">
        <v>0</v>
      </c>
      <c r="BI6">
        <v>0</v>
      </c>
      <c r="BJ6">
        <v>2650</v>
      </c>
      <c r="BK6">
        <v>-150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"09:04:31.759"</f>
        <v>09:04:31.759</v>
      </c>
      <c r="CF6">
        <v>758941307</v>
      </c>
      <c r="CS6">
        <v>0</v>
      </c>
      <c r="CT6">
        <v>2</v>
      </c>
      <c r="CU6">
        <v>0</v>
      </c>
      <c r="CV6">
        <v>2</v>
      </c>
      <c r="CW6">
        <v>0</v>
      </c>
      <c r="CX6">
        <v>3</v>
      </c>
      <c r="CY6">
        <v>7</v>
      </c>
      <c r="CZ6" t="s">
        <v>131</v>
      </c>
      <c r="DA6">
        <v>151</v>
      </c>
      <c r="DB6">
        <v>1</v>
      </c>
      <c r="DC6" t="s">
        <v>132</v>
      </c>
      <c r="DD6" t="s">
        <v>133</v>
      </c>
      <c r="DG6">
        <v>3248415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>"06/17/2023 09:04:33.117"</f>
        <v>06/17/2023 09:04:33.117</v>
      </c>
      <c r="C7" t="str">
        <f t="shared" si="1"/>
        <v>FFDFD3C0</v>
      </c>
      <c r="D7" t="s">
        <v>123</v>
      </c>
      <c r="E7">
        <v>8</v>
      </c>
      <c r="H7">
        <v>173</v>
      </c>
      <c r="I7" t="s">
        <v>124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"09:04:32.852"</f>
        <v>09:04:32.852</v>
      </c>
      <c r="T7" t="str">
        <f>"09:04:31.852"</f>
        <v>09:04:31.852</v>
      </c>
      <c r="U7" t="str">
        <f t="shared" si="0"/>
        <v>AA4C7D</v>
      </c>
      <c r="V7">
        <v>0</v>
      </c>
      <c r="W7">
        <v>0</v>
      </c>
      <c r="X7">
        <v>4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0</v>
      </c>
      <c r="AK7" t="s">
        <v>145</v>
      </c>
      <c r="AL7">
        <v>40.440244999999997</v>
      </c>
      <c r="AM7" t="s">
        <v>146</v>
      </c>
      <c r="AN7">
        <v>-78.783902999999995</v>
      </c>
      <c r="AO7">
        <v>100</v>
      </c>
      <c r="AP7">
        <v>2800</v>
      </c>
      <c r="AQ7" t="s">
        <v>129</v>
      </c>
      <c r="AR7">
        <v>9</v>
      </c>
      <c r="AS7">
        <v>-118</v>
      </c>
      <c r="AT7">
        <v>1664</v>
      </c>
      <c r="BB7" t="str">
        <f t="shared" si="2"/>
        <v>1200</v>
      </c>
      <c r="BC7">
        <v>1</v>
      </c>
      <c r="BD7" t="str">
        <f t="shared" si="3"/>
        <v xml:space="preserve">N7628Y  </v>
      </c>
      <c r="BE7">
        <v>1</v>
      </c>
      <c r="BG7">
        <v>0</v>
      </c>
      <c r="BH7">
        <v>0</v>
      </c>
      <c r="BI7">
        <v>0</v>
      </c>
      <c r="BJ7">
        <v>2650</v>
      </c>
      <c r="BK7">
        <v>-150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"09:04:32.855"</f>
        <v>09:04:32.855</v>
      </c>
      <c r="CF7">
        <v>855046535</v>
      </c>
      <c r="CS7">
        <v>0</v>
      </c>
      <c r="CT7">
        <v>2</v>
      </c>
      <c r="CU7">
        <v>0</v>
      </c>
      <c r="CV7">
        <v>2</v>
      </c>
      <c r="CW7">
        <v>0</v>
      </c>
      <c r="CX7">
        <v>4</v>
      </c>
      <c r="CY7">
        <v>7</v>
      </c>
      <c r="CZ7" t="s">
        <v>131</v>
      </c>
      <c r="DA7">
        <v>151</v>
      </c>
      <c r="DB7">
        <v>1</v>
      </c>
      <c r="DC7" t="s">
        <v>132</v>
      </c>
      <c r="DD7" t="s">
        <v>133</v>
      </c>
      <c r="DG7">
        <v>3248900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>"06/17/2023 09:04:33.133"</f>
        <v>06/17/2023 09:04:33.133</v>
      </c>
      <c r="C8" t="str">
        <f t="shared" si="1"/>
        <v>FFDFD3C0</v>
      </c>
      <c r="D8" t="s">
        <v>138</v>
      </c>
      <c r="E8">
        <v>8</v>
      </c>
      <c r="F8">
        <v>1008</v>
      </c>
      <c r="G8" t="s">
        <v>124</v>
      </c>
      <c r="J8" t="s">
        <v>140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"09:04:32.852"</f>
        <v>09:04:32.852</v>
      </c>
      <c r="T8" t="str">
        <f>"09:04:31.852"</f>
        <v>09:04:31.852</v>
      </c>
      <c r="U8" t="str">
        <f t="shared" si="0"/>
        <v>AA4C7D</v>
      </c>
      <c r="V8">
        <v>0</v>
      </c>
      <c r="W8">
        <v>0</v>
      </c>
      <c r="X8">
        <v>4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0</v>
      </c>
      <c r="AK8" t="s">
        <v>145</v>
      </c>
      <c r="AL8">
        <v>40.440244999999997</v>
      </c>
      <c r="AM8" t="s">
        <v>146</v>
      </c>
      <c r="AN8">
        <v>-78.783902999999995</v>
      </c>
      <c r="AO8">
        <v>100</v>
      </c>
      <c r="AP8">
        <v>2800</v>
      </c>
      <c r="AQ8" t="s">
        <v>129</v>
      </c>
      <c r="AR8">
        <v>9</v>
      </c>
      <c r="AS8">
        <v>-118</v>
      </c>
      <c r="AT8">
        <v>1664</v>
      </c>
      <c r="BB8" t="str">
        <f t="shared" si="2"/>
        <v>1200</v>
      </c>
      <c r="BC8">
        <v>1</v>
      </c>
      <c r="BD8" t="str">
        <f t="shared" si="3"/>
        <v xml:space="preserve">N7628Y  </v>
      </c>
      <c r="BE8">
        <v>1</v>
      </c>
      <c r="BG8">
        <v>0</v>
      </c>
      <c r="BH8">
        <v>0</v>
      </c>
      <c r="BI8">
        <v>0</v>
      </c>
      <c r="BJ8">
        <v>2650</v>
      </c>
      <c r="BK8">
        <v>-150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"09:04:32.855"</f>
        <v>09:04:32.855</v>
      </c>
      <c r="CF8">
        <v>855046535</v>
      </c>
      <c r="CS8">
        <v>0</v>
      </c>
      <c r="CT8">
        <v>2</v>
      </c>
      <c r="CU8">
        <v>0</v>
      </c>
      <c r="CV8">
        <v>2</v>
      </c>
      <c r="CW8">
        <v>0</v>
      </c>
      <c r="CX8">
        <v>4</v>
      </c>
      <c r="CY8">
        <v>7</v>
      </c>
      <c r="CZ8" t="s">
        <v>131</v>
      </c>
      <c r="DA8">
        <v>151</v>
      </c>
      <c r="DB8">
        <v>1</v>
      </c>
      <c r="DC8" t="s">
        <v>132</v>
      </c>
      <c r="DD8" t="s">
        <v>133</v>
      </c>
      <c r="DG8">
        <v>3248900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>"06/17/2023 09:04:33.149"</f>
        <v>06/17/2023 09:04:33.149</v>
      </c>
      <c r="C9" t="str">
        <f t="shared" si="1"/>
        <v>FFDFD3C0</v>
      </c>
      <c r="D9" t="s">
        <v>138</v>
      </c>
      <c r="E9">
        <v>3</v>
      </c>
      <c r="F9">
        <v>1003</v>
      </c>
      <c r="G9" t="s">
        <v>139</v>
      </c>
      <c r="J9" t="s">
        <v>140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"09:04:32.852"</f>
        <v>09:04:32.852</v>
      </c>
      <c r="T9" t="str">
        <f>"09:04:31.852"</f>
        <v>09:04:31.852</v>
      </c>
      <c r="U9" t="str">
        <f t="shared" si="0"/>
        <v>AA4C7D</v>
      </c>
      <c r="V9">
        <v>0</v>
      </c>
      <c r="W9">
        <v>0</v>
      </c>
      <c r="X9">
        <v>0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145</v>
      </c>
      <c r="AL9">
        <v>40.440244999999997</v>
      </c>
      <c r="AM9" t="s">
        <v>146</v>
      </c>
      <c r="AN9">
        <v>-78.783902999999995</v>
      </c>
      <c r="AO9">
        <v>100</v>
      </c>
      <c r="AP9">
        <v>2800</v>
      </c>
      <c r="AQ9" t="s">
        <v>129</v>
      </c>
      <c r="AR9">
        <v>9</v>
      </c>
      <c r="AS9">
        <v>-118</v>
      </c>
      <c r="AT9">
        <v>1664</v>
      </c>
      <c r="BB9" t="str">
        <f t="shared" si="2"/>
        <v>1200</v>
      </c>
      <c r="BC9">
        <v>1</v>
      </c>
      <c r="BD9" t="str">
        <f t="shared" si="3"/>
        <v xml:space="preserve">N7628Y  </v>
      </c>
      <c r="BE9">
        <v>1</v>
      </c>
      <c r="BG9">
        <v>0</v>
      </c>
      <c r="BH9">
        <v>0</v>
      </c>
      <c r="BI9">
        <v>0</v>
      </c>
      <c r="BJ9">
        <v>2650</v>
      </c>
      <c r="BK9">
        <v>-150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"09:04:32.855"</f>
        <v>09:04:32.855</v>
      </c>
      <c r="CF9">
        <v>855046535</v>
      </c>
      <c r="CS9">
        <v>0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131</v>
      </c>
      <c r="DA9">
        <v>151</v>
      </c>
      <c r="DB9">
        <v>1</v>
      </c>
      <c r="DC9" t="s">
        <v>132</v>
      </c>
      <c r="DD9" t="s">
        <v>133</v>
      </c>
      <c r="DG9">
        <v>3248900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"06/17/2023 09:04:34.164"</f>
        <v>06/17/2023 09:04:34.164</v>
      </c>
      <c r="C10" t="str">
        <f t="shared" si="1"/>
        <v>FFDFD3C0</v>
      </c>
      <c r="D10" t="s">
        <v>138</v>
      </c>
      <c r="E10">
        <v>3</v>
      </c>
      <c r="F10">
        <v>1003</v>
      </c>
      <c r="G10" t="s">
        <v>139</v>
      </c>
      <c r="J10" t="s">
        <v>140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"09:04:33.930"</f>
        <v>09:04:33.930</v>
      </c>
      <c r="T10" t="str">
        <f>"09:04:33.430"</f>
        <v>09:04:33.430</v>
      </c>
      <c r="U10" t="str">
        <f t="shared" si="0"/>
        <v>AA4C7D</v>
      </c>
      <c r="V10">
        <v>0</v>
      </c>
      <c r="W10">
        <v>0</v>
      </c>
      <c r="X10">
        <v>0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0</v>
      </c>
      <c r="AK10" t="s">
        <v>147</v>
      </c>
      <c r="AL10">
        <v>40.439664999999998</v>
      </c>
      <c r="AM10" t="s">
        <v>148</v>
      </c>
      <c r="AN10">
        <v>-78.783816999999999</v>
      </c>
      <c r="AO10">
        <v>100</v>
      </c>
      <c r="AP10">
        <v>2800</v>
      </c>
      <c r="AQ10" t="s">
        <v>129</v>
      </c>
      <c r="AR10">
        <v>11</v>
      </c>
      <c r="AS10">
        <v>-116</v>
      </c>
      <c r="AT10">
        <v>1664</v>
      </c>
      <c r="BB10" t="str">
        <f t="shared" si="2"/>
        <v>1200</v>
      </c>
      <c r="BC10">
        <v>1</v>
      </c>
      <c r="BD10" t="str">
        <f t="shared" si="3"/>
        <v xml:space="preserve">N7628Y  </v>
      </c>
      <c r="BE10">
        <v>1</v>
      </c>
      <c r="BG10">
        <v>0</v>
      </c>
      <c r="BH10">
        <v>0</v>
      </c>
      <c r="BI10">
        <v>0</v>
      </c>
      <c r="BJ10">
        <v>2700</v>
      </c>
      <c r="BK10">
        <v>-100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"09:04:33.930"</f>
        <v>09:04:33.930</v>
      </c>
      <c r="CF10">
        <v>929852249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3</v>
      </c>
      <c r="CY10">
        <v>7</v>
      </c>
      <c r="CZ10" t="s">
        <v>131</v>
      </c>
      <c r="DA10">
        <v>151</v>
      </c>
      <c r="DB10">
        <v>1</v>
      </c>
      <c r="DC10" t="s">
        <v>132</v>
      </c>
      <c r="DD10" t="s">
        <v>133</v>
      </c>
      <c r="DG10">
        <v>3249354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"06/17/2023 09:04:34.164"</f>
        <v>06/17/2023 09:04:34.164</v>
      </c>
      <c r="C11" t="str">
        <f t="shared" si="1"/>
        <v>FFDFD3C0</v>
      </c>
      <c r="D11" t="s">
        <v>123</v>
      </c>
      <c r="E11">
        <v>8</v>
      </c>
      <c r="H11">
        <v>173</v>
      </c>
      <c r="I11" t="s">
        <v>124</v>
      </c>
      <c r="J11" t="s">
        <v>125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"09:04:33.930"</f>
        <v>09:04:33.930</v>
      </c>
      <c r="T11" t="str">
        <f>"09:04:33.430"</f>
        <v>09:04:33.430</v>
      </c>
      <c r="U11" t="str">
        <f t="shared" si="0"/>
        <v>AA4C7D</v>
      </c>
      <c r="V11">
        <v>0</v>
      </c>
      <c r="W11">
        <v>0</v>
      </c>
      <c r="X11">
        <v>4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0</v>
      </c>
      <c r="AK11" t="s">
        <v>147</v>
      </c>
      <c r="AL11">
        <v>40.439664999999998</v>
      </c>
      <c r="AM11" t="s">
        <v>148</v>
      </c>
      <c r="AN11">
        <v>-78.783816999999999</v>
      </c>
      <c r="AO11">
        <v>100</v>
      </c>
      <c r="AP11">
        <v>2800</v>
      </c>
      <c r="AQ11" t="s">
        <v>129</v>
      </c>
      <c r="AR11">
        <v>11</v>
      </c>
      <c r="AS11">
        <v>-116</v>
      </c>
      <c r="AT11">
        <v>1664</v>
      </c>
      <c r="BB11" t="str">
        <f t="shared" si="2"/>
        <v>1200</v>
      </c>
      <c r="BC11">
        <v>1</v>
      </c>
      <c r="BD11" t="str">
        <f t="shared" si="3"/>
        <v xml:space="preserve">N7628Y  </v>
      </c>
      <c r="BE11">
        <v>1</v>
      </c>
      <c r="BG11">
        <v>0</v>
      </c>
      <c r="BH11">
        <v>0</v>
      </c>
      <c r="BI11">
        <v>0</v>
      </c>
      <c r="BJ11">
        <v>2700</v>
      </c>
      <c r="BK11">
        <v>-100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"09:04:33.930"</f>
        <v>09:04:33.930</v>
      </c>
      <c r="CF11">
        <v>929852249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3</v>
      </c>
      <c r="CY11">
        <v>7</v>
      </c>
      <c r="CZ11" t="s">
        <v>131</v>
      </c>
      <c r="DA11">
        <v>151</v>
      </c>
      <c r="DB11">
        <v>1</v>
      </c>
      <c r="DC11" t="s">
        <v>132</v>
      </c>
      <c r="DD11" t="s">
        <v>133</v>
      </c>
      <c r="DG11">
        <v>3249354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"06/17/2023 09:04:34.196"</f>
        <v>06/17/2023 09:04:34.196</v>
      </c>
      <c r="C12" t="str">
        <f t="shared" si="1"/>
        <v>FFDFD3C0</v>
      </c>
      <c r="D12" t="s">
        <v>138</v>
      </c>
      <c r="E12">
        <v>8</v>
      </c>
      <c r="F12">
        <v>1008</v>
      </c>
      <c r="G12" t="s">
        <v>124</v>
      </c>
      <c r="J12" t="s">
        <v>140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"09:04:33.930"</f>
        <v>09:04:33.930</v>
      </c>
      <c r="T12" t="str">
        <f>"09:04:33.430"</f>
        <v>09:04:33.430</v>
      </c>
      <c r="U12" t="str">
        <f t="shared" si="0"/>
        <v>AA4C7D</v>
      </c>
      <c r="V12">
        <v>0</v>
      </c>
      <c r="W12">
        <v>0</v>
      </c>
      <c r="X12">
        <v>4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0</v>
      </c>
      <c r="AK12" t="s">
        <v>147</v>
      </c>
      <c r="AL12">
        <v>40.439664999999998</v>
      </c>
      <c r="AM12" t="s">
        <v>148</v>
      </c>
      <c r="AN12">
        <v>-78.783816999999999</v>
      </c>
      <c r="AO12">
        <v>100</v>
      </c>
      <c r="AP12">
        <v>2800</v>
      </c>
      <c r="AQ12" t="s">
        <v>129</v>
      </c>
      <c r="AR12">
        <v>11</v>
      </c>
      <c r="AS12">
        <v>-116</v>
      </c>
      <c r="AT12">
        <v>1664</v>
      </c>
      <c r="BB12" t="str">
        <f t="shared" si="2"/>
        <v>1200</v>
      </c>
      <c r="BC12">
        <v>1</v>
      </c>
      <c r="BD12" t="str">
        <f t="shared" si="3"/>
        <v xml:space="preserve">N7628Y  </v>
      </c>
      <c r="BE12">
        <v>1</v>
      </c>
      <c r="BG12">
        <v>0</v>
      </c>
      <c r="BH12">
        <v>0</v>
      </c>
      <c r="BI12">
        <v>0</v>
      </c>
      <c r="BJ12">
        <v>2700</v>
      </c>
      <c r="BK12">
        <v>-100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"09:04:33.930"</f>
        <v>09:04:33.930</v>
      </c>
      <c r="CF12">
        <v>929852249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3</v>
      </c>
      <c r="CY12">
        <v>7</v>
      </c>
      <c r="CZ12" t="s">
        <v>131</v>
      </c>
      <c r="DA12">
        <v>151</v>
      </c>
      <c r="DB12">
        <v>1</v>
      </c>
      <c r="DC12" t="s">
        <v>132</v>
      </c>
      <c r="DD12" t="s">
        <v>133</v>
      </c>
      <c r="DG12">
        <v>3249354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"06/17/2023 09:04:35.227"</f>
        <v>06/17/2023 09:04:35.227</v>
      </c>
      <c r="C13" t="str">
        <f t="shared" si="1"/>
        <v>FFDFD3C0</v>
      </c>
      <c r="D13" t="s">
        <v>138</v>
      </c>
      <c r="E13">
        <v>3</v>
      </c>
      <c r="F13">
        <v>1003</v>
      </c>
      <c r="G13" t="s">
        <v>139</v>
      </c>
      <c r="J13" t="s">
        <v>140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"09:04:34.969"</f>
        <v>09:04:34.969</v>
      </c>
      <c r="T13" t="str">
        <f>"09:04:33.369"</f>
        <v>09:04:33.369</v>
      </c>
      <c r="U13" t="str">
        <f t="shared" si="0"/>
        <v>AA4C7D</v>
      </c>
      <c r="V13">
        <v>0</v>
      </c>
      <c r="W13">
        <v>0</v>
      </c>
      <c r="X13">
        <v>0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0</v>
      </c>
      <c r="AK13" t="s">
        <v>149</v>
      </c>
      <c r="AL13">
        <v>40.439107</v>
      </c>
      <c r="AM13" t="s">
        <v>150</v>
      </c>
      <c r="AN13">
        <v>-78.783753000000004</v>
      </c>
      <c r="AO13">
        <v>100</v>
      </c>
      <c r="AP13">
        <v>2900</v>
      </c>
      <c r="AQ13" t="s">
        <v>129</v>
      </c>
      <c r="AR13">
        <v>11</v>
      </c>
      <c r="AS13">
        <v>-116</v>
      </c>
      <c r="AT13">
        <v>1664</v>
      </c>
      <c r="BB13" t="str">
        <f t="shared" si="2"/>
        <v>1200</v>
      </c>
      <c r="BC13">
        <v>1</v>
      </c>
      <c r="BD13" t="str">
        <f t="shared" si="3"/>
        <v xml:space="preserve">N7628Y  </v>
      </c>
      <c r="BE13">
        <v>1</v>
      </c>
      <c r="BG13">
        <v>0</v>
      </c>
      <c r="BH13">
        <v>0</v>
      </c>
      <c r="BI13">
        <v>0</v>
      </c>
      <c r="BJ13">
        <v>2700</v>
      </c>
      <c r="BK13">
        <v>-200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"09:04:34.974"</f>
        <v>09:04:34.974</v>
      </c>
      <c r="CF13">
        <v>973527881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4</v>
      </c>
      <c r="CY13">
        <v>7</v>
      </c>
      <c r="CZ13" t="s">
        <v>131</v>
      </c>
      <c r="DA13">
        <v>151</v>
      </c>
      <c r="DB13">
        <v>1</v>
      </c>
      <c r="DC13" t="s">
        <v>132</v>
      </c>
      <c r="DD13" t="s">
        <v>133</v>
      </c>
      <c r="DG13">
        <v>3249775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"06/17/2023 09:04:35.227"</f>
        <v>06/17/2023 09:04:35.227</v>
      </c>
      <c r="C14" t="str">
        <f t="shared" si="1"/>
        <v>FFDFD3C0</v>
      </c>
      <c r="D14" t="s">
        <v>123</v>
      </c>
      <c r="E14">
        <v>8</v>
      </c>
      <c r="H14">
        <v>173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"09:04:34.969"</f>
        <v>09:04:34.969</v>
      </c>
      <c r="T14" t="str">
        <f>"09:04:34.569"</f>
        <v>09:04:34.569</v>
      </c>
      <c r="U14" t="str">
        <f t="shared" si="0"/>
        <v>AA4C7D</v>
      </c>
      <c r="V14">
        <v>0</v>
      </c>
      <c r="W14">
        <v>0</v>
      </c>
      <c r="X14">
        <v>4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0</v>
      </c>
      <c r="AK14" t="s">
        <v>149</v>
      </c>
      <c r="AL14">
        <v>40.439107</v>
      </c>
      <c r="AM14" t="s">
        <v>150</v>
      </c>
      <c r="AN14">
        <v>-78.783753000000004</v>
      </c>
      <c r="AO14">
        <v>100</v>
      </c>
      <c r="AP14">
        <v>2900</v>
      </c>
      <c r="AQ14" t="s">
        <v>129</v>
      </c>
      <c r="AR14">
        <v>12</v>
      </c>
      <c r="AS14">
        <v>-115</v>
      </c>
      <c r="AT14">
        <v>1664</v>
      </c>
      <c r="BB14" t="str">
        <f t="shared" si="2"/>
        <v>1200</v>
      </c>
      <c r="BC14">
        <v>1</v>
      </c>
      <c r="BD14" t="str">
        <f t="shared" si="3"/>
        <v xml:space="preserve">N7628Y  </v>
      </c>
      <c r="BE14">
        <v>1</v>
      </c>
      <c r="BG14">
        <v>0</v>
      </c>
      <c r="BH14">
        <v>0</v>
      </c>
      <c r="BI14">
        <v>0</v>
      </c>
      <c r="BJ14">
        <v>2725</v>
      </c>
      <c r="BK14">
        <v>-175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"09:04:34.974"</f>
        <v>09:04:34.974</v>
      </c>
      <c r="CF14">
        <v>973528761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3</v>
      </c>
      <c r="CY14">
        <v>7</v>
      </c>
      <c r="CZ14" t="s">
        <v>131</v>
      </c>
      <c r="DA14">
        <v>163</v>
      </c>
      <c r="DB14">
        <v>1</v>
      </c>
      <c r="DC14" t="s">
        <v>136</v>
      </c>
      <c r="DD14" t="s">
        <v>137</v>
      </c>
      <c r="DG14">
        <v>586701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"06/17/2023 09:04:35.196"</f>
        <v>06/17/2023 09:04:35.196</v>
      </c>
      <c r="C15" t="str">
        <f t="shared" si="1"/>
        <v>FFDFD3C0</v>
      </c>
      <c r="D15" t="s">
        <v>138</v>
      </c>
      <c r="E15">
        <v>8</v>
      </c>
      <c r="F15">
        <v>1008</v>
      </c>
      <c r="G15" t="s">
        <v>124</v>
      </c>
      <c r="J15" t="s">
        <v>140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"09:04:34.969"</f>
        <v>09:04:34.969</v>
      </c>
      <c r="T15" t="str">
        <f>"09:04:34.569"</f>
        <v>09:04:34.569</v>
      </c>
      <c r="U15" t="str">
        <f t="shared" si="0"/>
        <v>AA4C7D</v>
      </c>
      <c r="V15">
        <v>0</v>
      </c>
      <c r="W15">
        <v>0</v>
      </c>
      <c r="X15">
        <v>4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0</v>
      </c>
      <c r="AK15" t="s">
        <v>149</v>
      </c>
      <c r="AL15">
        <v>40.439107</v>
      </c>
      <c r="AM15" t="s">
        <v>150</v>
      </c>
      <c r="AN15">
        <v>-78.783753000000004</v>
      </c>
      <c r="AO15">
        <v>100</v>
      </c>
      <c r="AP15">
        <v>2900</v>
      </c>
      <c r="AQ15" t="s">
        <v>129</v>
      </c>
      <c r="AR15">
        <v>12</v>
      </c>
      <c r="AS15">
        <v>-115</v>
      </c>
      <c r="AT15">
        <v>1664</v>
      </c>
      <c r="BB15" t="str">
        <f t="shared" si="2"/>
        <v>1200</v>
      </c>
      <c r="BC15">
        <v>1</v>
      </c>
      <c r="BD15" t="str">
        <f t="shared" si="3"/>
        <v xml:space="preserve">N7628Y  </v>
      </c>
      <c r="BE15">
        <v>1</v>
      </c>
      <c r="BG15">
        <v>0</v>
      </c>
      <c r="BH15">
        <v>0</v>
      </c>
      <c r="BI15">
        <v>0</v>
      </c>
      <c r="BJ15">
        <v>2725</v>
      </c>
      <c r="BK15">
        <v>-175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"09:04:34.974"</f>
        <v>09:04:34.974</v>
      </c>
      <c r="CF15">
        <v>973528761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3</v>
      </c>
      <c r="CY15">
        <v>7</v>
      </c>
      <c r="CZ15" t="s">
        <v>131</v>
      </c>
      <c r="DA15">
        <v>163</v>
      </c>
      <c r="DB15">
        <v>1</v>
      </c>
      <c r="DC15" t="s">
        <v>136</v>
      </c>
      <c r="DD15" t="s">
        <v>137</v>
      </c>
      <c r="DG15">
        <v>586701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"06/17/2023 09:04:36.319"</f>
        <v>06/17/2023 09:04:36.319</v>
      </c>
      <c r="C16" t="str">
        <f t="shared" si="1"/>
        <v>FFDFD3C0</v>
      </c>
      <c r="D16" t="s">
        <v>123</v>
      </c>
      <c r="E16">
        <v>8</v>
      </c>
      <c r="H16">
        <v>173</v>
      </c>
      <c r="I16" t="s">
        <v>124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"09:04:36.063"</f>
        <v>09:04:36.063</v>
      </c>
      <c r="T16" t="str">
        <f>"09:04:35.563"</f>
        <v>09:04:35.563</v>
      </c>
      <c r="U16" t="str">
        <f t="shared" si="0"/>
        <v>AA4C7D</v>
      </c>
      <c r="V16">
        <v>0</v>
      </c>
      <c r="W16">
        <v>0</v>
      </c>
      <c r="X16">
        <v>4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0</v>
      </c>
      <c r="AK16" t="s">
        <v>151</v>
      </c>
      <c r="AL16">
        <v>40.438527999999998</v>
      </c>
      <c r="AM16" t="s">
        <v>152</v>
      </c>
      <c r="AN16">
        <v>-78.783646000000005</v>
      </c>
      <c r="AO16">
        <v>100</v>
      </c>
      <c r="AP16">
        <v>2900</v>
      </c>
      <c r="AQ16" t="s">
        <v>129</v>
      </c>
      <c r="AR16">
        <v>12</v>
      </c>
      <c r="AS16">
        <v>-115</v>
      </c>
      <c r="AT16">
        <v>1472</v>
      </c>
      <c r="BB16" t="str">
        <f t="shared" si="2"/>
        <v>1200</v>
      </c>
      <c r="BC16">
        <v>1</v>
      </c>
      <c r="BD16" t="str">
        <f t="shared" si="3"/>
        <v xml:space="preserve">N7628Y  </v>
      </c>
      <c r="BE16">
        <v>1</v>
      </c>
      <c r="BG16">
        <v>0</v>
      </c>
      <c r="BH16">
        <v>0</v>
      </c>
      <c r="BI16">
        <v>0</v>
      </c>
      <c r="BJ16">
        <v>2750</v>
      </c>
      <c r="BK16">
        <v>-150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"09:04:36.066"</f>
        <v>09:04:36.066</v>
      </c>
      <c r="CF16">
        <v>66356216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4</v>
      </c>
      <c r="CY16">
        <v>7</v>
      </c>
      <c r="CZ16" t="s">
        <v>131</v>
      </c>
      <c r="DA16">
        <v>151</v>
      </c>
      <c r="DB16">
        <v>1</v>
      </c>
      <c r="DC16" t="s">
        <v>132</v>
      </c>
      <c r="DD16" t="s">
        <v>133</v>
      </c>
      <c r="DG16">
        <v>3250233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>"06/17/2023 09:04:36.350"</f>
        <v>06/17/2023 09:04:36.350</v>
      </c>
      <c r="C17" t="str">
        <f t="shared" si="1"/>
        <v>FFDFD3C0</v>
      </c>
      <c r="D17" t="s">
        <v>138</v>
      </c>
      <c r="E17">
        <v>8</v>
      </c>
      <c r="F17">
        <v>1008</v>
      </c>
      <c r="G17" t="s">
        <v>124</v>
      </c>
      <c r="J17" t="s">
        <v>140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"09:04:36.063"</f>
        <v>09:04:36.063</v>
      </c>
      <c r="T17" t="str">
        <f>"09:04:35.563"</f>
        <v>09:04:35.563</v>
      </c>
      <c r="U17" t="str">
        <f t="shared" si="0"/>
        <v>AA4C7D</v>
      </c>
      <c r="V17">
        <v>0</v>
      </c>
      <c r="W17">
        <v>0</v>
      </c>
      <c r="X17">
        <v>4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0</v>
      </c>
      <c r="AK17" t="s">
        <v>151</v>
      </c>
      <c r="AL17">
        <v>40.438527999999998</v>
      </c>
      <c r="AM17" t="s">
        <v>152</v>
      </c>
      <c r="AN17">
        <v>-78.783646000000005</v>
      </c>
      <c r="AO17">
        <v>100</v>
      </c>
      <c r="AP17">
        <v>2900</v>
      </c>
      <c r="AQ17" t="s">
        <v>129</v>
      </c>
      <c r="AR17">
        <v>12</v>
      </c>
      <c r="AS17">
        <v>-115</v>
      </c>
      <c r="AT17">
        <v>1472</v>
      </c>
      <c r="BB17" t="str">
        <f t="shared" si="2"/>
        <v>1200</v>
      </c>
      <c r="BC17">
        <v>1</v>
      </c>
      <c r="BD17" t="str">
        <f t="shared" si="3"/>
        <v xml:space="preserve">N7628Y  </v>
      </c>
      <c r="BE17">
        <v>1</v>
      </c>
      <c r="BG17">
        <v>0</v>
      </c>
      <c r="BH17">
        <v>0</v>
      </c>
      <c r="BI17">
        <v>0</v>
      </c>
      <c r="BJ17">
        <v>2750</v>
      </c>
      <c r="BK17">
        <v>-150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"09:04:36.066"</f>
        <v>09:04:36.066</v>
      </c>
      <c r="CF17">
        <v>66356216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4</v>
      </c>
      <c r="CY17">
        <v>7</v>
      </c>
      <c r="CZ17" t="s">
        <v>131</v>
      </c>
      <c r="DA17">
        <v>151</v>
      </c>
      <c r="DB17">
        <v>1</v>
      </c>
      <c r="DC17" t="s">
        <v>132</v>
      </c>
      <c r="DD17" t="s">
        <v>133</v>
      </c>
      <c r="DG17">
        <v>3250233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>"06/17/2023 09:04:36.350"</f>
        <v>06/17/2023 09:04:36.350</v>
      </c>
      <c r="C18" t="str">
        <f t="shared" si="1"/>
        <v>FFDFD3C0</v>
      </c>
      <c r="D18" t="s">
        <v>138</v>
      </c>
      <c r="E18">
        <v>3</v>
      </c>
      <c r="F18">
        <v>1003</v>
      </c>
      <c r="G18" t="s">
        <v>139</v>
      </c>
      <c r="J18" t="s">
        <v>140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"09:04:36.063"</f>
        <v>09:04:36.063</v>
      </c>
      <c r="T18" t="str">
        <f>"09:04:35.563"</f>
        <v>09:04:35.563</v>
      </c>
      <c r="U18" t="str">
        <f t="shared" si="0"/>
        <v>AA4C7D</v>
      </c>
      <c r="V18">
        <v>0</v>
      </c>
      <c r="W18">
        <v>0</v>
      </c>
      <c r="X18">
        <v>0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0</v>
      </c>
      <c r="AK18" t="s">
        <v>151</v>
      </c>
      <c r="AL18">
        <v>40.438527999999998</v>
      </c>
      <c r="AM18" t="s">
        <v>152</v>
      </c>
      <c r="AN18">
        <v>-78.783646000000005</v>
      </c>
      <c r="AO18">
        <v>100</v>
      </c>
      <c r="AP18">
        <v>2900</v>
      </c>
      <c r="AQ18" t="s">
        <v>129</v>
      </c>
      <c r="AR18">
        <v>12</v>
      </c>
      <c r="AS18">
        <v>-115</v>
      </c>
      <c r="AT18">
        <v>1472</v>
      </c>
      <c r="BB18" t="str">
        <f t="shared" si="2"/>
        <v>1200</v>
      </c>
      <c r="BC18">
        <v>1</v>
      </c>
      <c r="BD18" t="str">
        <f t="shared" si="3"/>
        <v xml:space="preserve">N7628Y  </v>
      </c>
      <c r="BE18">
        <v>1</v>
      </c>
      <c r="BG18">
        <v>0</v>
      </c>
      <c r="BH18">
        <v>0</v>
      </c>
      <c r="BI18">
        <v>0</v>
      </c>
      <c r="BJ18">
        <v>2750</v>
      </c>
      <c r="BK18">
        <v>-150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"09:04:36.066"</f>
        <v>09:04:36.066</v>
      </c>
      <c r="CF18">
        <v>66356216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4</v>
      </c>
      <c r="CY18">
        <v>7</v>
      </c>
      <c r="CZ18" t="s">
        <v>131</v>
      </c>
      <c r="DA18">
        <v>151</v>
      </c>
      <c r="DB18">
        <v>1</v>
      </c>
      <c r="DC18" t="s">
        <v>132</v>
      </c>
      <c r="DD18" t="s">
        <v>133</v>
      </c>
      <c r="DG18">
        <v>3250233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>"06/17/2023 09:04:37.350"</f>
        <v>06/17/2023 09:04:37.350</v>
      </c>
      <c r="C19" t="str">
        <f t="shared" si="1"/>
        <v>FFDFD3C0</v>
      </c>
      <c r="D19" t="s">
        <v>138</v>
      </c>
      <c r="E19">
        <v>8</v>
      </c>
      <c r="F19">
        <v>1008</v>
      </c>
      <c r="G19" t="s">
        <v>124</v>
      </c>
      <c r="J19" t="s">
        <v>140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"09:04:37.094"</f>
        <v>09:04:37.094</v>
      </c>
      <c r="T19" t="str">
        <f>"09:04:36.694"</f>
        <v>09:04:36.694</v>
      </c>
      <c r="U19" t="str">
        <f t="shared" si="0"/>
        <v>AA4C7D</v>
      </c>
      <c r="V19">
        <v>0</v>
      </c>
      <c r="W19">
        <v>0</v>
      </c>
      <c r="X19">
        <v>4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0</v>
      </c>
      <c r="AK19" t="s">
        <v>153</v>
      </c>
      <c r="AL19">
        <v>40.438012999999998</v>
      </c>
      <c r="AM19" t="s">
        <v>154</v>
      </c>
      <c r="AN19">
        <v>-78.783580999999998</v>
      </c>
      <c r="AO19">
        <v>100</v>
      </c>
      <c r="AP19">
        <v>2900</v>
      </c>
      <c r="AQ19" t="s">
        <v>129</v>
      </c>
      <c r="AR19">
        <v>12</v>
      </c>
      <c r="AS19">
        <v>-115</v>
      </c>
      <c r="AT19">
        <v>1280</v>
      </c>
      <c r="BB19" t="str">
        <f t="shared" si="2"/>
        <v>1200</v>
      </c>
      <c r="BC19">
        <v>1</v>
      </c>
      <c r="BD19" t="str">
        <f t="shared" si="3"/>
        <v xml:space="preserve">N7628Y  </v>
      </c>
      <c r="BE19">
        <v>1</v>
      </c>
      <c r="BG19">
        <v>0</v>
      </c>
      <c r="BH19">
        <v>0</v>
      </c>
      <c r="BI19">
        <v>0</v>
      </c>
      <c r="BJ19">
        <v>2800</v>
      </c>
      <c r="BK19">
        <v>-100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"09:04:37.100"</f>
        <v>09:04:37.100</v>
      </c>
      <c r="CF19">
        <v>100201982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3</v>
      </c>
      <c r="CY19">
        <v>7</v>
      </c>
      <c r="CZ19" t="s">
        <v>131</v>
      </c>
      <c r="DA19">
        <v>163</v>
      </c>
      <c r="DB19">
        <v>1</v>
      </c>
      <c r="DC19" t="s">
        <v>136</v>
      </c>
      <c r="DD19" t="s">
        <v>137</v>
      </c>
      <c r="DG19">
        <v>587543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>"06/17/2023 09:04:37.366"</f>
        <v>06/17/2023 09:04:37.366</v>
      </c>
      <c r="C20" t="str">
        <f>"FFD3D3C0"</f>
        <v>FFD3D3C0</v>
      </c>
      <c r="D20" t="s">
        <v>138</v>
      </c>
      <c r="E20">
        <v>3</v>
      </c>
      <c r="F20">
        <v>1003</v>
      </c>
      <c r="G20" t="s">
        <v>139</v>
      </c>
      <c r="J20" t="s">
        <v>140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"09:04:37.094"</f>
        <v>09:04:37.094</v>
      </c>
      <c r="T20" t="str">
        <f>"09:04:36.694"</f>
        <v>09:04:36.694</v>
      </c>
      <c r="U20" t="str">
        <f t="shared" si="0"/>
        <v>AA4C7D</v>
      </c>
      <c r="V20">
        <v>0</v>
      </c>
      <c r="W20">
        <v>0</v>
      </c>
      <c r="X20">
        <v>0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0</v>
      </c>
      <c r="AK20" t="s">
        <v>153</v>
      </c>
      <c r="AL20">
        <v>40.438012999999998</v>
      </c>
      <c r="AM20" t="s">
        <v>154</v>
      </c>
      <c r="AN20">
        <v>-78.783580999999998</v>
      </c>
      <c r="AO20">
        <v>100</v>
      </c>
      <c r="AP20">
        <v>2900</v>
      </c>
      <c r="AQ20" t="s">
        <v>129</v>
      </c>
      <c r="AR20">
        <v>12</v>
      </c>
      <c r="AS20">
        <v>-115</v>
      </c>
      <c r="AT20">
        <v>1280</v>
      </c>
      <c r="BB20" t="str">
        <f t="shared" si="2"/>
        <v>1200</v>
      </c>
      <c r="BC20">
        <v>1</v>
      </c>
      <c r="BG20">
        <v>0</v>
      </c>
      <c r="BH20">
        <v>0</v>
      </c>
      <c r="BI20">
        <v>0</v>
      </c>
      <c r="BJ20">
        <v>2800</v>
      </c>
      <c r="BK20">
        <v>-100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"09:04:37.100"</f>
        <v>09:04:37.100</v>
      </c>
      <c r="CF20">
        <v>100201403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2</v>
      </c>
      <c r="CY20">
        <v>7</v>
      </c>
      <c r="CZ20" t="s">
        <v>131</v>
      </c>
      <c r="DA20">
        <v>151</v>
      </c>
      <c r="DB20">
        <v>0</v>
      </c>
      <c r="DC20" t="s">
        <v>132</v>
      </c>
      <c r="DD20" t="s">
        <v>133</v>
      </c>
      <c r="DG20">
        <v>10498503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>"06/17/2023 09:04:37.381"</f>
        <v>06/17/2023 09:04:37.381</v>
      </c>
      <c r="C21" t="str">
        <f t="shared" ref="C21:C84" si="4">"FFDFD3C0"</f>
        <v>FFDFD3C0</v>
      </c>
      <c r="D21" t="s">
        <v>123</v>
      </c>
      <c r="E21">
        <v>8</v>
      </c>
      <c r="H21">
        <v>173</v>
      </c>
      <c r="I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"09:04:37.094"</f>
        <v>09:04:37.094</v>
      </c>
      <c r="T21" t="str">
        <f>"09:04:36.694"</f>
        <v>09:04:36.694</v>
      </c>
      <c r="U21" t="str">
        <f t="shared" si="0"/>
        <v>AA4C7D</v>
      </c>
      <c r="V21">
        <v>0</v>
      </c>
      <c r="W21">
        <v>0</v>
      </c>
      <c r="X21">
        <v>4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0</v>
      </c>
      <c r="AK21" t="s">
        <v>153</v>
      </c>
      <c r="AL21">
        <v>40.438012999999998</v>
      </c>
      <c r="AM21" t="s">
        <v>154</v>
      </c>
      <c r="AN21">
        <v>-78.783580999999998</v>
      </c>
      <c r="AO21">
        <v>100</v>
      </c>
      <c r="AP21">
        <v>2900</v>
      </c>
      <c r="AQ21" t="s">
        <v>129</v>
      </c>
      <c r="AR21">
        <v>12</v>
      </c>
      <c r="AS21">
        <v>-115</v>
      </c>
      <c r="AT21">
        <v>1280</v>
      </c>
      <c r="BB21" t="str">
        <f t="shared" si="2"/>
        <v>1200</v>
      </c>
      <c r="BC21">
        <v>1</v>
      </c>
      <c r="BD21" t="str">
        <f t="shared" ref="BD21:BD84" si="5">"N7628Y  "</f>
        <v xml:space="preserve">N7628Y  </v>
      </c>
      <c r="BE21">
        <v>1</v>
      </c>
      <c r="BG21">
        <v>0</v>
      </c>
      <c r="BH21">
        <v>0</v>
      </c>
      <c r="BI21">
        <v>0</v>
      </c>
      <c r="BJ21">
        <v>2800</v>
      </c>
      <c r="BK21">
        <v>-100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"09:04:37.100"</f>
        <v>09:04:37.100</v>
      </c>
      <c r="CF21">
        <v>100201982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3</v>
      </c>
      <c r="CY21">
        <v>7</v>
      </c>
      <c r="CZ21" t="s">
        <v>131</v>
      </c>
      <c r="DA21">
        <v>163</v>
      </c>
      <c r="DB21">
        <v>1</v>
      </c>
      <c r="DC21" t="s">
        <v>136</v>
      </c>
      <c r="DD21" t="s">
        <v>137</v>
      </c>
      <c r="DG21">
        <v>587543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>"06/17/2023 09:04:38.225"</f>
        <v>06/17/2023 09:04:38.225</v>
      </c>
      <c r="C22" t="str">
        <f t="shared" si="4"/>
        <v>FFDFD3C0</v>
      </c>
      <c r="D22" t="s">
        <v>138</v>
      </c>
      <c r="E22">
        <v>3</v>
      </c>
      <c r="F22">
        <v>1003</v>
      </c>
      <c r="G22" t="s">
        <v>139</v>
      </c>
      <c r="J22" t="s">
        <v>140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"09:04:37.992"</f>
        <v>09:04:37.992</v>
      </c>
      <c r="T22" t="str">
        <f>"09:04:37.592"</f>
        <v>09:04:37.592</v>
      </c>
      <c r="U22" t="str">
        <f t="shared" si="0"/>
        <v>AA4C7D</v>
      </c>
      <c r="V22">
        <v>0</v>
      </c>
      <c r="W22">
        <v>0</v>
      </c>
      <c r="X22">
        <v>0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0</v>
      </c>
      <c r="AK22" t="s">
        <v>155</v>
      </c>
      <c r="AL22">
        <v>40.437519999999999</v>
      </c>
      <c r="AM22" t="s">
        <v>156</v>
      </c>
      <c r="AN22">
        <v>-78.783517000000003</v>
      </c>
      <c r="AO22">
        <v>100</v>
      </c>
      <c r="AP22">
        <v>2900</v>
      </c>
      <c r="AQ22" t="s">
        <v>129</v>
      </c>
      <c r="AR22">
        <v>12</v>
      </c>
      <c r="AS22">
        <v>-115</v>
      </c>
      <c r="AT22">
        <v>1216</v>
      </c>
      <c r="BB22" t="str">
        <f t="shared" si="2"/>
        <v>1200</v>
      </c>
      <c r="BC22">
        <v>1</v>
      </c>
      <c r="BD22" t="str">
        <f t="shared" si="5"/>
        <v xml:space="preserve">N7628Y  </v>
      </c>
      <c r="BE22">
        <v>1</v>
      </c>
      <c r="BG22">
        <v>0</v>
      </c>
      <c r="BH22">
        <v>0</v>
      </c>
      <c r="BI22">
        <v>0</v>
      </c>
      <c r="BJ22">
        <v>2800</v>
      </c>
      <c r="BK22">
        <v>-100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"09:04:37.993"</f>
        <v>09:04:37.993</v>
      </c>
      <c r="CF22">
        <v>993142036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131</v>
      </c>
      <c r="DA22">
        <v>151</v>
      </c>
      <c r="DB22">
        <v>1</v>
      </c>
      <c r="DC22" t="s">
        <v>132</v>
      </c>
      <c r="DD22" t="s">
        <v>133</v>
      </c>
      <c r="DG22">
        <v>3251030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>"06/17/2023 09:04:38.225"</f>
        <v>06/17/2023 09:04:38.225</v>
      </c>
      <c r="C23" t="str">
        <f t="shared" si="4"/>
        <v>FFDFD3C0</v>
      </c>
      <c r="D23" t="s">
        <v>123</v>
      </c>
      <c r="E23">
        <v>8</v>
      </c>
      <c r="H23">
        <v>173</v>
      </c>
      <c r="I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"09:04:37.992"</f>
        <v>09:04:37.992</v>
      </c>
      <c r="T23" t="str">
        <f>"09:04:37.592"</f>
        <v>09:04:37.592</v>
      </c>
      <c r="U23" t="str">
        <f t="shared" si="0"/>
        <v>AA4C7D</v>
      </c>
      <c r="V23">
        <v>0</v>
      </c>
      <c r="W23">
        <v>0</v>
      </c>
      <c r="X23">
        <v>4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0</v>
      </c>
      <c r="AK23" t="s">
        <v>155</v>
      </c>
      <c r="AL23">
        <v>40.437519999999999</v>
      </c>
      <c r="AM23" t="s">
        <v>156</v>
      </c>
      <c r="AN23">
        <v>-78.783517000000003</v>
      </c>
      <c r="AO23">
        <v>100</v>
      </c>
      <c r="AP23">
        <v>2900</v>
      </c>
      <c r="AQ23" t="s">
        <v>129</v>
      </c>
      <c r="AR23">
        <v>12</v>
      </c>
      <c r="AS23">
        <v>-115</v>
      </c>
      <c r="AT23">
        <v>1216</v>
      </c>
      <c r="BB23" t="str">
        <f t="shared" si="2"/>
        <v>1200</v>
      </c>
      <c r="BC23">
        <v>1</v>
      </c>
      <c r="BD23" t="str">
        <f t="shared" si="5"/>
        <v xml:space="preserve">N7628Y  </v>
      </c>
      <c r="BE23">
        <v>1</v>
      </c>
      <c r="BG23">
        <v>0</v>
      </c>
      <c r="BH23">
        <v>0</v>
      </c>
      <c r="BI23">
        <v>0</v>
      </c>
      <c r="BJ23">
        <v>2800</v>
      </c>
      <c r="BK23">
        <v>-100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"09:04:37.993"</f>
        <v>09:04:37.993</v>
      </c>
      <c r="CF23">
        <v>993142036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131</v>
      </c>
      <c r="DA23">
        <v>151</v>
      </c>
      <c r="DB23">
        <v>1</v>
      </c>
      <c r="DC23" t="s">
        <v>132</v>
      </c>
      <c r="DD23" t="s">
        <v>133</v>
      </c>
      <c r="DG23">
        <v>3251030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"06/17/2023 09:04:38.241"</f>
        <v>06/17/2023 09:04:38.241</v>
      </c>
      <c r="C24" t="str">
        <f t="shared" si="4"/>
        <v>FFDFD3C0</v>
      </c>
      <c r="D24" t="s">
        <v>138</v>
      </c>
      <c r="E24">
        <v>8</v>
      </c>
      <c r="F24">
        <v>1008</v>
      </c>
      <c r="G24" t="s">
        <v>124</v>
      </c>
      <c r="J24" t="s">
        <v>140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"09:04:37.992"</f>
        <v>09:04:37.992</v>
      </c>
      <c r="T24" t="str">
        <f>"09:04:37.592"</f>
        <v>09:04:37.592</v>
      </c>
      <c r="U24" t="str">
        <f t="shared" si="0"/>
        <v>AA4C7D</v>
      </c>
      <c r="V24">
        <v>0</v>
      </c>
      <c r="W24">
        <v>0</v>
      </c>
      <c r="X24">
        <v>4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0</v>
      </c>
      <c r="AK24" t="s">
        <v>155</v>
      </c>
      <c r="AL24">
        <v>40.437519999999999</v>
      </c>
      <c r="AM24" t="s">
        <v>156</v>
      </c>
      <c r="AN24">
        <v>-78.783517000000003</v>
      </c>
      <c r="AO24">
        <v>100</v>
      </c>
      <c r="AP24">
        <v>2900</v>
      </c>
      <c r="AQ24" t="s">
        <v>129</v>
      </c>
      <c r="AR24">
        <v>12</v>
      </c>
      <c r="AS24">
        <v>-115</v>
      </c>
      <c r="AT24">
        <v>1216</v>
      </c>
      <c r="BB24" t="str">
        <f t="shared" si="2"/>
        <v>1200</v>
      </c>
      <c r="BC24">
        <v>1</v>
      </c>
      <c r="BD24" t="str">
        <f t="shared" si="5"/>
        <v xml:space="preserve">N7628Y  </v>
      </c>
      <c r="BE24">
        <v>1</v>
      </c>
      <c r="BG24">
        <v>0</v>
      </c>
      <c r="BH24">
        <v>0</v>
      </c>
      <c r="BI24">
        <v>0</v>
      </c>
      <c r="BJ24">
        <v>2800</v>
      </c>
      <c r="BK24">
        <v>-100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"09:04:37.993"</f>
        <v>09:04:37.993</v>
      </c>
      <c r="CF24">
        <v>993142036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131</v>
      </c>
      <c r="DA24">
        <v>151</v>
      </c>
      <c r="DB24">
        <v>1</v>
      </c>
      <c r="DC24" t="s">
        <v>132</v>
      </c>
      <c r="DD24" t="s">
        <v>133</v>
      </c>
      <c r="DG24">
        <v>3251030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"06/17/2023 09:04:39.225"</f>
        <v>06/17/2023 09:04:39.225</v>
      </c>
      <c r="C25" t="str">
        <f t="shared" si="4"/>
        <v>FFDFD3C0</v>
      </c>
      <c r="D25" t="s">
        <v>123</v>
      </c>
      <c r="E25">
        <v>8</v>
      </c>
      <c r="H25">
        <v>173</v>
      </c>
      <c r="I25" t="s">
        <v>124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"09:04:38.992"</f>
        <v>09:04:38.992</v>
      </c>
      <c r="T25" t="str">
        <f>"09:04:38.492"</f>
        <v>09:04:38.492</v>
      </c>
      <c r="U25" t="str">
        <f t="shared" si="0"/>
        <v>AA4C7D</v>
      </c>
      <c r="V25">
        <v>0</v>
      </c>
      <c r="W25">
        <v>0</v>
      </c>
      <c r="X25">
        <v>4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0</v>
      </c>
      <c r="AK25" t="s">
        <v>157</v>
      </c>
      <c r="AL25">
        <v>40.436962000000001</v>
      </c>
      <c r="AM25" t="s">
        <v>158</v>
      </c>
      <c r="AN25">
        <v>-78.783452999999994</v>
      </c>
      <c r="AO25">
        <v>100</v>
      </c>
      <c r="AP25">
        <v>2900</v>
      </c>
      <c r="AQ25" t="s">
        <v>129</v>
      </c>
      <c r="AR25">
        <v>14</v>
      </c>
      <c r="AS25">
        <v>-115</v>
      </c>
      <c r="AT25">
        <v>960</v>
      </c>
      <c r="BB25" t="str">
        <f t="shared" si="2"/>
        <v>1200</v>
      </c>
      <c r="BC25">
        <v>1</v>
      </c>
      <c r="BD25" t="str">
        <f t="shared" si="5"/>
        <v xml:space="preserve">N7628Y  </v>
      </c>
      <c r="BE25">
        <v>1</v>
      </c>
      <c r="BG25">
        <v>0</v>
      </c>
      <c r="BH25">
        <v>0</v>
      </c>
      <c r="BI25">
        <v>0</v>
      </c>
      <c r="BJ25">
        <v>2825</v>
      </c>
      <c r="BK25">
        <v>-75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"09:04:38.999"</f>
        <v>09:04:38.999</v>
      </c>
      <c r="CF25">
        <v>999133961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131</v>
      </c>
      <c r="DA25">
        <v>151</v>
      </c>
      <c r="DB25">
        <v>1</v>
      </c>
      <c r="DC25" t="s">
        <v>132</v>
      </c>
      <c r="DD25" t="s">
        <v>133</v>
      </c>
      <c r="DG25">
        <v>3251445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"06/17/2023 09:04:39.257"</f>
        <v>06/17/2023 09:04:39.257</v>
      </c>
      <c r="C26" t="str">
        <f t="shared" si="4"/>
        <v>FFDFD3C0</v>
      </c>
      <c r="D26" t="s">
        <v>138</v>
      </c>
      <c r="E26">
        <v>3</v>
      </c>
      <c r="F26">
        <v>1003</v>
      </c>
      <c r="G26" t="s">
        <v>139</v>
      </c>
      <c r="J26" t="s">
        <v>140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"09:04:38.992"</f>
        <v>09:04:38.992</v>
      </c>
      <c r="T26" t="str">
        <f>"09:04:38.492"</f>
        <v>09:04:38.492</v>
      </c>
      <c r="U26" t="str">
        <f t="shared" si="0"/>
        <v>AA4C7D</v>
      </c>
      <c r="V26">
        <v>0</v>
      </c>
      <c r="W26">
        <v>0</v>
      </c>
      <c r="X26">
        <v>0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0</v>
      </c>
      <c r="AK26" t="s">
        <v>157</v>
      </c>
      <c r="AL26">
        <v>40.436962000000001</v>
      </c>
      <c r="AM26" t="s">
        <v>158</v>
      </c>
      <c r="AN26">
        <v>-78.783452999999994</v>
      </c>
      <c r="AO26">
        <v>100</v>
      </c>
      <c r="AP26">
        <v>2900</v>
      </c>
      <c r="AQ26" t="s">
        <v>129</v>
      </c>
      <c r="AR26">
        <v>14</v>
      </c>
      <c r="AS26">
        <v>-115</v>
      </c>
      <c r="AT26">
        <v>960</v>
      </c>
      <c r="BB26" t="str">
        <f t="shared" si="2"/>
        <v>1200</v>
      </c>
      <c r="BC26">
        <v>1</v>
      </c>
      <c r="BD26" t="str">
        <f t="shared" si="5"/>
        <v xml:space="preserve">N7628Y  </v>
      </c>
      <c r="BE26">
        <v>1</v>
      </c>
      <c r="BG26">
        <v>0</v>
      </c>
      <c r="BH26">
        <v>0</v>
      </c>
      <c r="BI26">
        <v>0</v>
      </c>
      <c r="BJ26">
        <v>2825</v>
      </c>
      <c r="BK26">
        <v>-75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"09:04:38.999"</f>
        <v>09:04:38.999</v>
      </c>
      <c r="CF26">
        <v>999133961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151</v>
      </c>
      <c r="DB26">
        <v>1</v>
      </c>
      <c r="DC26" t="s">
        <v>132</v>
      </c>
      <c r="DD26" t="s">
        <v>133</v>
      </c>
      <c r="DG26">
        <v>3251445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"06/17/2023 09:04:39.257"</f>
        <v>06/17/2023 09:04:39.257</v>
      </c>
      <c r="C27" t="str">
        <f t="shared" si="4"/>
        <v>FFDFD3C0</v>
      </c>
      <c r="D27" t="s">
        <v>138</v>
      </c>
      <c r="E27">
        <v>8</v>
      </c>
      <c r="F27">
        <v>1008</v>
      </c>
      <c r="G27" t="s">
        <v>124</v>
      </c>
      <c r="J27" t="s">
        <v>140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"09:04:38.992"</f>
        <v>09:04:38.992</v>
      </c>
      <c r="T27" t="str">
        <f>"09:04:38.492"</f>
        <v>09:04:38.492</v>
      </c>
      <c r="U27" t="str">
        <f t="shared" si="0"/>
        <v>AA4C7D</v>
      </c>
      <c r="V27">
        <v>0</v>
      </c>
      <c r="W27">
        <v>0</v>
      </c>
      <c r="X27">
        <v>4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0</v>
      </c>
      <c r="AK27" t="s">
        <v>157</v>
      </c>
      <c r="AL27">
        <v>40.436962000000001</v>
      </c>
      <c r="AM27" t="s">
        <v>158</v>
      </c>
      <c r="AN27">
        <v>-78.783452999999994</v>
      </c>
      <c r="AO27">
        <v>100</v>
      </c>
      <c r="AP27">
        <v>2900</v>
      </c>
      <c r="AQ27" t="s">
        <v>129</v>
      </c>
      <c r="AR27">
        <v>14</v>
      </c>
      <c r="AS27">
        <v>-115</v>
      </c>
      <c r="AT27">
        <v>960</v>
      </c>
      <c r="BB27" t="str">
        <f t="shared" si="2"/>
        <v>1200</v>
      </c>
      <c r="BC27">
        <v>1</v>
      </c>
      <c r="BD27" t="str">
        <f t="shared" si="5"/>
        <v xml:space="preserve">N7628Y  </v>
      </c>
      <c r="BE27">
        <v>1</v>
      </c>
      <c r="BG27">
        <v>0</v>
      </c>
      <c r="BH27">
        <v>0</v>
      </c>
      <c r="BI27">
        <v>0</v>
      </c>
      <c r="BJ27">
        <v>2825</v>
      </c>
      <c r="BK27">
        <v>-75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"09:04:38.999"</f>
        <v>09:04:38.999</v>
      </c>
      <c r="CF27">
        <v>999133961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151</v>
      </c>
      <c r="DB27">
        <v>1</v>
      </c>
      <c r="DC27" t="s">
        <v>132</v>
      </c>
      <c r="DD27" t="s">
        <v>133</v>
      </c>
      <c r="DG27">
        <v>3251445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"06/17/2023 09:04:40.147"</f>
        <v>06/17/2023 09:04:40.147</v>
      </c>
      <c r="C28" t="str">
        <f t="shared" si="4"/>
        <v>FFDFD3C0</v>
      </c>
      <c r="D28" t="s">
        <v>138</v>
      </c>
      <c r="E28">
        <v>8</v>
      </c>
      <c r="F28">
        <v>1008</v>
      </c>
      <c r="G28" t="s">
        <v>124</v>
      </c>
      <c r="J28" t="s">
        <v>140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"09:04:39.922"</f>
        <v>09:04:39.922</v>
      </c>
      <c r="T28" t="str">
        <f>"09:04:39.522"</f>
        <v>09:04:39.522</v>
      </c>
      <c r="U28" t="str">
        <f t="shared" si="0"/>
        <v>AA4C7D</v>
      </c>
      <c r="V28">
        <v>0</v>
      </c>
      <c r="W28">
        <v>0</v>
      </c>
      <c r="X28">
        <v>4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0</v>
      </c>
      <c r="AK28" t="s">
        <v>159</v>
      </c>
      <c r="AL28">
        <v>40.436467999999998</v>
      </c>
      <c r="AM28" t="s">
        <v>160</v>
      </c>
      <c r="AN28">
        <v>-78.783323999999993</v>
      </c>
      <c r="AO28">
        <v>100</v>
      </c>
      <c r="AP28">
        <v>2900</v>
      </c>
      <c r="AQ28" t="s">
        <v>129</v>
      </c>
      <c r="AR28">
        <v>18</v>
      </c>
      <c r="AS28">
        <v>-115</v>
      </c>
      <c r="AT28">
        <v>896</v>
      </c>
      <c r="BB28" t="str">
        <f t="shared" si="2"/>
        <v>1200</v>
      </c>
      <c r="BC28">
        <v>1</v>
      </c>
      <c r="BD28" t="str">
        <f t="shared" si="5"/>
        <v xml:space="preserve">N7628Y  </v>
      </c>
      <c r="BE28">
        <v>1</v>
      </c>
      <c r="BG28">
        <v>0</v>
      </c>
      <c r="BH28">
        <v>0</v>
      </c>
      <c r="BI28">
        <v>0</v>
      </c>
      <c r="BJ28">
        <v>2850</v>
      </c>
      <c r="BK28">
        <v>-50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"09:04:39.928"</f>
        <v>09:04:39.928</v>
      </c>
      <c r="CF28">
        <v>928119974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151</v>
      </c>
      <c r="DB28">
        <v>1</v>
      </c>
      <c r="DC28" t="s">
        <v>132</v>
      </c>
      <c r="DD28" t="s">
        <v>133</v>
      </c>
      <c r="DG28">
        <v>3251797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"06/17/2023 09:04:40.178"</f>
        <v>06/17/2023 09:04:40.178</v>
      </c>
      <c r="C29" t="str">
        <f t="shared" si="4"/>
        <v>FFDFD3C0</v>
      </c>
      <c r="D29" t="s">
        <v>123</v>
      </c>
      <c r="E29">
        <v>8</v>
      </c>
      <c r="H29">
        <v>173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"09:04:39.922"</f>
        <v>09:04:39.922</v>
      </c>
      <c r="T29" t="str">
        <f>"09:04:39.522"</f>
        <v>09:04:39.522</v>
      </c>
      <c r="U29" t="str">
        <f t="shared" si="0"/>
        <v>AA4C7D</v>
      </c>
      <c r="V29">
        <v>0</v>
      </c>
      <c r="W29">
        <v>0</v>
      </c>
      <c r="X29">
        <v>4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0</v>
      </c>
      <c r="AK29" t="s">
        <v>159</v>
      </c>
      <c r="AL29">
        <v>40.436467999999998</v>
      </c>
      <c r="AM29" t="s">
        <v>160</v>
      </c>
      <c r="AN29">
        <v>-78.783323999999993</v>
      </c>
      <c r="AO29">
        <v>100</v>
      </c>
      <c r="AP29">
        <v>2900</v>
      </c>
      <c r="AQ29" t="s">
        <v>129</v>
      </c>
      <c r="AR29">
        <v>18</v>
      </c>
      <c r="AS29">
        <v>-115</v>
      </c>
      <c r="AT29">
        <v>896</v>
      </c>
      <c r="BB29" t="str">
        <f t="shared" si="2"/>
        <v>1200</v>
      </c>
      <c r="BC29">
        <v>1</v>
      </c>
      <c r="BD29" t="str">
        <f t="shared" si="5"/>
        <v xml:space="preserve">N7628Y  </v>
      </c>
      <c r="BE29">
        <v>1</v>
      </c>
      <c r="BG29">
        <v>0</v>
      </c>
      <c r="BH29">
        <v>0</v>
      </c>
      <c r="BI29">
        <v>0</v>
      </c>
      <c r="BJ29">
        <v>2850</v>
      </c>
      <c r="BK29">
        <v>-50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"09:04:39.928"</f>
        <v>09:04:39.928</v>
      </c>
      <c r="CF29">
        <v>928119974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151</v>
      </c>
      <c r="DB29">
        <v>1</v>
      </c>
      <c r="DC29" t="s">
        <v>132</v>
      </c>
      <c r="DD29" t="s">
        <v>133</v>
      </c>
      <c r="DG29">
        <v>3251797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"06/17/2023 09:04:40.210"</f>
        <v>06/17/2023 09:04:40.210</v>
      </c>
      <c r="C30" t="str">
        <f t="shared" si="4"/>
        <v>FFDFD3C0</v>
      </c>
      <c r="D30" t="s">
        <v>138</v>
      </c>
      <c r="E30">
        <v>3</v>
      </c>
      <c r="F30">
        <v>1003</v>
      </c>
      <c r="G30" t="s">
        <v>139</v>
      </c>
      <c r="J30" t="s">
        <v>140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"09:04:39.922"</f>
        <v>09:04:39.922</v>
      </c>
      <c r="T30" t="str">
        <f>"09:04:39.522"</f>
        <v>09:04:39.522</v>
      </c>
      <c r="U30" t="str">
        <f t="shared" si="0"/>
        <v>AA4C7D</v>
      </c>
      <c r="V30">
        <v>0</v>
      </c>
      <c r="W30">
        <v>0</v>
      </c>
      <c r="X30">
        <v>0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0</v>
      </c>
      <c r="AK30" t="s">
        <v>159</v>
      </c>
      <c r="AL30">
        <v>40.436467999999998</v>
      </c>
      <c r="AM30" t="s">
        <v>160</v>
      </c>
      <c r="AN30">
        <v>-78.783323999999993</v>
      </c>
      <c r="AO30">
        <v>100</v>
      </c>
      <c r="AP30">
        <v>2900</v>
      </c>
      <c r="AQ30" t="s">
        <v>129</v>
      </c>
      <c r="AR30">
        <v>18</v>
      </c>
      <c r="AS30">
        <v>-115</v>
      </c>
      <c r="AT30">
        <v>896</v>
      </c>
      <c r="BB30" t="str">
        <f t="shared" si="2"/>
        <v>1200</v>
      </c>
      <c r="BC30">
        <v>1</v>
      </c>
      <c r="BD30" t="str">
        <f t="shared" si="5"/>
        <v xml:space="preserve">N7628Y  </v>
      </c>
      <c r="BE30">
        <v>1</v>
      </c>
      <c r="BG30">
        <v>0</v>
      </c>
      <c r="BH30">
        <v>0</v>
      </c>
      <c r="BI30">
        <v>0</v>
      </c>
      <c r="BJ30">
        <v>2850</v>
      </c>
      <c r="BK30">
        <v>-50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"09:04:39.928"</f>
        <v>09:04:39.928</v>
      </c>
      <c r="CF30">
        <v>928119974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151</v>
      </c>
      <c r="DB30">
        <v>1</v>
      </c>
      <c r="DC30" t="s">
        <v>132</v>
      </c>
      <c r="DD30" t="s">
        <v>133</v>
      </c>
      <c r="DG30">
        <v>3251797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"06/17/2023 09:04:41.258"</f>
        <v>06/17/2023 09:04:41.258</v>
      </c>
      <c r="C31" t="str">
        <f t="shared" si="4"/>
        <v>FFDFD3C0</v>
      </c>
      <c r="D31" t="s">
        <v>138</v>
      </c>
      <c r="E31">
        <v>8</v>
      </c>
      <c r="F31">
        <v>1008</v>
      </c>
      <c r="G31" t="s">
        <v>124</v>
      </c>
      <c r="J31" t="s">
        <v>140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"09:04:40.977"</f>
        <v>09:04:40.977</v>
      </c>
      <c r="T31" t="str">
        <f>"09:04:40.477"</f>
        <v>09:04:40.477</v>
      </c>
      <c r="U31" t="str">
        <f t="shared" si="0"/>
        <v>AA4C7D</v>
      </c>
      <c r="V31">
        <v>0</v>
      </c>
      <c r="W31">
        <v>0</v>
      </c>
      <c r="X31">
        <v>4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0</v>
      </c>
      <c r="AK31" t="s">
        <v>161</v>
      </c>
      <c r="AL31">
        <v>40.43591</v>
      </c>
      <c r="AM31" t="s">
        <v>162</v>
      </c>
      <c r="AN31">
        <v>-78.783195000000006</v>
      </c>
      <c r="AO31">
        <v>100</v>
      </c>
      <c r="AP31">
        <v>3000</v>
      </c>
      <c r="AQ31" t="s">
        <v>129</v>
      </c>
      <c r="AR31">
        <v>23</v>
      </c>
      <c r="AS31">
        <v>-116</v>
      </c>
      <c r="AT31">
        <v>640</v>
      </c>
      <c r="BB31" t="str">
        <f t="shared" si="2"/>
        <v>1200</v>
      </c>
      <c r="BC31">
        <v>1</v>
      </c>
      <c r="BD31" t="str">
        <f t="shared" si="5"/>
        <v xml:space="preserve">N7628Y  </v>
      </c>
      <c r="BE31">
        <v>1</v>
      </c>
      <c r="BG31">
        <v>0</v>
      </c>
      <c r="BH31">
        <v>0</v>
      </c>
      <c r="BI31">
        <v>0</v>
      </c>
      <c r="BJ31">
        <v>2850</v>
      </c>
      <c r="BK31">
        <v>-150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"09:04:40.980"</f>
        <v>09:04:40.980</v>
      </c>
      <c r="CF31">
        <v>979987778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151</v>
      </c>
      <c r="DB31">
        <v>1</v>
      </c>
      <c r="DC31" t="s">
        <v>132</v>
      </c>
      <c r="DD31" t="s">
        <v>133</v>
      </c>
      <c r="DG31">
        <v>3252244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"06/17/2023 09:04:41.273"</f>
        <v>06/17/2023 09:04:41.273</v>
      </c>
      <c r="C32" t="str">
        <f t="shared" si="4"/>
        <v>FFDFD3C0</v>
      </c>
      <c r="D32" t="s">
        <v>138</v>
      </c>
      <c r="E32">
        <v>3</v>
      </c>
      <c r="F32">
        <v>1003</v>
      </c>
      <c r="G32" t="s">
        <v>139</v>
      </c>
      <c r="J32" t="s">
        <v>140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"09:04:40.977"</f>
        <v>09:04:40.977</v>
      </c>
      <c r="T32" t="str">
        <f>"09:04:40.477"</f>
        <v>09:04:40.477</v>
      </c>
      <c r="U32" t="str">
        <f t="shared" si="0"/>
        <v>AA4C7D</v>
      </c>
      <c r="V32">
        <v>0</v>
      </c>
      <c r="W32">
        <v>0</v>
      </c>
      <c r="X32">
        <v>0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0</v>
      </c>
      <c r="AK32" t="s">
        <v>161</v>
      </c>
      <c r="AL32">
        <v>40.43591</v>
      </c>
      <c r="AM32" t="s">
        <v>162</v>
      </c>
      <c r="AN32">
        <v>-78.783195000000006</v>
      </c>
      <c r="AO32">
        <v>100</v>
      </c>
      <c r="AP32">
        <v>3000</v>
      </c>
      <c r="AQ32" t="s">
        <v>129</v>
      </c>
      <c r="AR32">
        <v>23</v>
      </c>
      <c r="AS32">
        <v>-116</v>
      </c>
      <c r="AT32">
        <v>640</v>
      </c>
      <c r="BB32" t="str">
        <f t="shared" si="2"/>
        <v>1200</v>
      </c>
      <c r="BC32">
        <v>1</v>
      </c>
      <c r="BD32" t="str">
        <f t="shared" si="5"/>
        <v xml:space="preserve">N7628Y  </v>
      </c>
      <c r="BE32">
        <v>1</v>
      </c>
      <c r="BG32">
        <v>0</v>
      </c>
      <c r="BH32">
        <v>0</v>
      </c>
      <c r="BI32">
        <v>0</v>
      </c>
      <c r="BJ32">
        <v>2850</v>
      </c>
      <c r="BK32">
        <v>-150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"09:04:40.980"</f>
        <v>09:04:40.980</v>
      </c>
      <c r="CF32">
        <v>979987778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151</v>
      </c>
      <c r="DB32">
        <v>1</v>
      </c>
      <c r="DC32" t="s">
        <v>132</v>
      </c>
      <c r="DD32" t="s">
        <v>133</v>
      </c>
      <c r="DG32">
        <v>3252244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"06/17/2023 09:04:41.289"</f>
        <v>06/17/2023 09:04:41.289</v>
      </c>
      <c r="C33" t="str">
        <f t="shared" si="4"/>
        <v>FFDFD3C0</v>
      </c>
      <c r="D33" t="s">
        <v>123</v>
      </c>
      <c r="E33">
        <v>8</v>
      </c>
      <c r="H33">
        <v>173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"09:04:40.977"</f>
        <v>09:04:40.977</v>
      </c>
      <c r="T33" t="str">
        <f>"09:04:40.477"</f>
        <v>09:04:40.477</v>
      </c>
      <c r="U33" t="str">
        <f t="shared" si="0"/>
        <v>AA4C7D</v>
      </c>
      <c r="V33">
        <v>0</v>
      </c>
      <c r="W33">
        <v>0</v>
      </c>
      <c r="X33">
        <v>4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0</v>
      </c>
      <c r="AK33" t="s">
        <v>161</v>
      </c>
      <c r="AL33">
        <v>40.43591</v>
      </c>
      <c r="AM33" t="s">
        <v>162</v>
      </c>
      <c r="AN33">
        <v>-78.783195000000006</v>
      </c>
      <c r="AO33">
        <v>100</v>
      </c>
      <c r="AP33">
        <v>3000</v>
      </c>
      <c r="AQ33" t="s">
        <v>129</v>
      </c>
      <c r="AR33">
        <v>23</v>
      </c>
      <c r="AS33">
        <v>-116</v>
      </c>
      <c r="AT33">
        <v>640</v>
      </c>
      <c r="BB33" t="str">
        <f t="shared" si="2"/>
        <v>1200</v>
      </c>
      <c r="BC33">
        <v>1</v>
      </c>
      <c r="BD33" t="str">
        <f t="shared" si="5"/>
        <v xml:space="preserve">N7628Y  </v>
      </c>
      <c r="BE33">
        <v>1</v>
      </c>
      <c r="BG33">
        <v>0</v>
      </c>
      <c r="BH33">
        <v>0</v>
      </c>
      <c r="BI33">
        <v>0</v>
      </c>
      <c r="BJ33">
        <v>2850</v>
      </c>
      <c r="BK33">
        <v>-150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"09:04:40.980"</f>
        <v>09:04:40.980</v>
      </c>
      <c r="CF33">
        <v>979987778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151</v>
      </c>
      <c r="DB33">
        <v>1</v>
      </c>
      <c r="DC33" t="s">
        <v>132</v>
      </c>
      <c r="DD33" t="s">
        <v>133</v>
      </c>
      <c r="DG33">
        <v>3252244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"06/17/2023 09:04:42.242"</f>
        <v>06/17/2023 09:04:42.242</v>
      </c>
      <c r="C34" t="str">
        <f t="shared" si="4"/>
        <v>FFDFD3C0</v>
      </c>
      <c r="D34" t="s">
        <v>138</v>
      </c>
      <c r="E34">
        <v>3</v>
      </c>
      <c r="F34">
        <v>1003</v>
      </c>
      <c r="G34" t="s">
        <v>139</v>
      </c>
      <c r="J34" t="s">
        <v>140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"09:04:41.977"</f>
        <v>09:04:41.977</v>
      </c>
      <c r="T34" t="str">
        <f>"09:04:41.477"</f>
        <v>09:04:41.477</v>
      </c>
      <c r="U34" t="str">
        <f t="shared" si="0"/>
        <v>AA4C7D</v>
      </c>
      <c r="V34">
        <v>0</v>
      </c>
      <c r="W34">
        <v>0</v>
      </c>
      <c r="X34">
        <v>0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0</v>
      </c>
      <c r="AK34" t="s">
        <v>163</v>
      </c>
      <c r="AL34">
        <v>40.435374000000003</v>
      </c>
      <c r="AM34" t="s">
        <v>164</v>
      </c>
      <c r="AN34">
        <v>-78.783023</v>
      </c>
      <c r="AO34">
        <v>100</v>
      </c>
      <c r="AP34">
        <v>3000</v>
      </c>
      <c r="AQ34" t="s">
        <v>129</v>
      </c>
      <c r="AR34">
        <v>28</v>
      </c>
      <c r="AS34">
        <v>-116</v>
      </c>
      <c r="AT34">
        <v>512</v>
      </c>
      <c r="BB34" t="str">
        <f t="shared" si="2"/>
        <v>1200</v>
      </c>
      <c r="BC34">
        <v>1</v>
      </c>
      <c r="BD34" t="str">
        <f t="shared" si="5"/>
        <v xml:space="preserve">N7628Y  </v>
      </c>
      <c r="BE34">
        <v>1</v>
      </c>
      <c r="BG34">
        <v>0</v>
      </c>
      <c r="BH34">
        <v>0</v>
      </c>
      <c r="BI34">
        <v>0</v>
      </c>
      <c r="BJ34">
        <v>2850</v>
      </c>
      <c r="BK34">
        <v>-150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"09:04:41.978"</f>
        <v>09:04:41.978</v>
      </c>
      <c r="CF34">
        <v>977787637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151</v>
      </c>
      <c r="DB34">
        <v>1</v>
      </c>
      <c r="DC34" t="s">
        <v>132</v>
      </c>
      <c r="DD34" t="s">
        <v>133</v>
      </c>
      <c r="DG34">
        <v>3252664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"06/17/2023 09:04:42.258"</f>
        <v>06/17/2023 09:04:42.258</v>
      </c>
      <c r="C35" t="str">
        <f t="shared" si="4"/>
        <v>FFDFD3C0</v>
      </c>
      <c r="D35" t="s">
        <v>138</v>
      </c>
      <c r="E35">
        <v>8</v>
      </c>
      <c r="F35">
        <v>1008</v>
      </c>
      <c r="G35" t="s">
        <v>124</v>
      </c>
      <c r="J35" t="s">
        <v>140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"09:04:41.977"</f>
        <v>09:04:41.977</v>
      </c>
      <c r="T35" t="str">
        <f>"09:04:41.477"</f>
        <v>09:04:41.477</v>
      </c>
      <c r="U35" t="str">
        <f t="shared" si="0"/>
        <v>AA4C7D</v>
      </c>
      <c r="V35">
        <v>0</v>
      </c>
      <c r="W35">
        <v>0</v>
      </c>
      <c r="X35">
        <v>4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0</v>
      </c>
      <c r="AK35" t="s">
        <v>163</v>
      </c>
      <c r="AL35">
        <v>40.435374000000003</v>
      </c>
      <c r="AM35" t="s">
        <v>164</v>
      </c>
      <c r="AN35">
        <v>-78.783023</v>
      </c>
      <c r="AO35">
        <v>100</v>
      </c>
      <c r="AP35">
        <v>3000</v>
      </c>
      <c r="AQ35" t="s">
        <v>129</v>
      </c>
      <c r="AR35">
        <v>28</v>
      </c>
      <c r="AS35">
        <v>-116</v>
      </c>
      <c r="AT35">
        <v>512</v>
      </c>
      <c r="BB35" t="str">
        <f t="shared" si="2"/>
        <v>1200</v>
      </c>
      <c r="BC35">
        <v>1</v>
      </c>
      <c r="BD35" t="str">
        <f t="shared" si="5"/>
        <v xml:space="preserve">N7628Y  </v>
      </c>
      <c r="BE35">
        <v>1</v>
      </c>
      <c r="BG35">
        <v>0</v>
      </c>
      <c r="BH35">
        <v>0</v>
      </c>
      <c r="BI35">
        <v>0</v>
      </c>
      <c r="BJ35">
        <v>2850</v>
      </c>
      <c r="BK35">
        <v>-150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"09:04:41.978"</f>
        <v>09:04:41.978</v>
      </c>
      <c r="CF35">
        <v>977787727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163</v>
      </c>
      <c r="DB35">
        <v>1</v>
      </c>
      <c r="DC35" t="s">
        <v>136</v>
      </c>
      <c r="DD35" t="s">
        <v>137</v>
      </c>
      <c r="DG35">
        <v>589396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"06/17/2023 09:04:42.289"</f>
        <v>06/17/2023 09:04:42.289</v>
      </c>
      <c r="C36" t="str">
        <f t="shared" si="4"/>
        <v>FFDFD3C0</v>
      </c>
      <c r="D36" t="s">
        <v>123</v>
      </c>
      <c r="E36">
        <v>8</v>
      </c>
      <c r="H36">
        <v>173</v>
      </c>
      <c r="I36" t="s">
        <v>124</v>
      </c>
      <c r="J36" t="s">
        <v>125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"09:04:41.977"</f>
        <v>09:04:41.977</v>
      </c>
      <c r="T36" t="str">
        <f>"09:04:41.477"</f>
        <v>09:04:41.477</v>
      </c>
      <c r="U36" t="str">
        <f t="shared" si="0"/>
        <v>AA4C7D</v>
      </c>
      <c r="V36">
        <v>0</v>
      </c>
      <c r="W36">
        <v>0</v>
      </c>
      <c r="X36">
        <v>4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0</v>
      </c>
      <c r="AK36" t="s">
        <v>163</v>
      </c>
      <c r="AL36">
        <v>40.435374000000003</v>
      </c>
      <c r="AM36" t="s">
        <v>164</v>
      </c>
      <c r="AN36">
        <v>-78.783023</v>
      </c>
      <c r="AO36">
        <v>100</v>
      </c>
      <c r="AP36">
        <v>3000</v>
      </c>
      <c r="AQ36" t="s">
        <v>129</v>
      </c>
      <c r="AR36">
        <v>28</v>
      </c>
      <c r="AS36">
        <v>-116</v>
      </c>
      <c r="AT36">
        <v>512</v>
      </c>
      <c r="BB36" t="str">
        <f t="shared" si="2"/>
        <v>1200</v>
      </c>
      <c r="BC36">
        <v>1</v>
      </c>
      <c r="BD36" t="str">
        <f t="shared" si="5"/>
        <v xml:space="preserve">N7628Y  </v>
      </c>
      <c r="BE36">
        <v>1</v>
      </c>
      <c r="BG36">
        <v>0</v>
      </c>
      <c r="BH36">
        <v>0</v>
      </c>
      <c r="BI36">
        <v>0</v>
      </c>
      <c r="BJ36">
        <v>2850</v>
      </c>
      <c r="BK36">
        <v>-150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"09:04:41.978"</f>
        <v>09:04:41.978</v>
      </c>
      <c r="CF36">
        <v>977787727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163</v>
      </c>
      <c r="DB36">
        <v>1</v>
      </c>
      <c r="DC36" t="s">
        <v>136</v>
      </c>
      <c r="DD36" t="s">
        <v>137</v>
      </c>
      <c r="DG36">
        <v>589396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"06/17/2023 09:04:43.133"</f>
        <v>06/17/2023 09:04:43.133</v>
      </c>
      <c r="C37" t="str">
        <f t="shared" si="4"/>
        <v>FFDFD3C0</v>
      </c>
      <c r="D37" t="s">
        <v>123</v>
      </c>
      <c r="E37">
        <v>8</v>
      </c>
      <c r="H37">
        <v>173</v>
      </c>
      <c r="I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"09:04:42.859"</f>
        <v>09:04:42.859</v>
      </c>
      <c r="T37" t="str">
        <f>"09:04:42.459"</f>
        <v>09:04:42.459</v>
      </c>
      <c r="U37" t="str">
        <f t="shared" si="0"/>
        <v>AA4C7D</v>
      </c>
      <c r="V37">
        <v>0</v>
      </c>
      <c r="W37">
        <v>0</v>
      </c>
      <c r="X37">
        <v>4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0</v>
      </c>
      <c r="AK37" t="s">
        <v>165</v>
      </c>
      <c r="AL37">
        <v>40.434902000000001</v>
      </c>
      <c r="AM37" t="s">
        <v>166</v>
      </c>
      <c r="AN37">
        <v>-78.782830000000004</v>
      </c>
      <c r="AO37">
        <v>100</v>
      </c>
      <c r="AP37">
        <v>3000</v>
      </c>
      <c r="AQ37" t="s">
        <v>129</v>
      </c>
      <c r="AR37">
        <v>34</v>
      </c>
      <c r="AS37">
        <v>-117</v>
      </c>
      <c r="AT37">
        <v>256</v>
      </c>
      <c r="BB37" t="str">
        <f t="shared" si="2"/>
        <v>1200</v>
      </c>
      <c r="BC37">
        <v>1</v>
      </c>
      <c r="BD37" t="str">
        <f t="shared" si="5"/>
        <v xml:space="preserve">N7628Y  </v>
      </c>
      <c r="BE37">
        <v>1</v>
      </c>
      <c r="BG37">
        <v>0</v>
      </c>
      <c r="BH37">
        <v>0</v>
      </c>
      <c r="BI37">
        <v>0</v>
      </c>
      <c r="BJ37">
        <v>2875</v>
      </c>
      <c r="BK37">
        <v>-125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"09:04:42.866"</f>
        <v>09:04:42.866</v>
      </c>
      <c r="CF37">
        <v>865813289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163</v>
      </c>
      <c r="DB37">
        <v>1</v>
      </c>
      <c r="DC37" t="s">
        <v>136</v>
      </c>
      <c r="DD37" t="s">
        <v>137</v>
      </c>
      <c r="DG37">
        <v>589723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"06/17/2023 09:04:43.148"</f>
        <v>06/17/2023 09:04:43.148</v>
      </c>
      <c r="C38" t="str">
        <f t="shared" si="4"/>
        <v>FFDFD3C0</v>
      </c>
      <c r="D38" t="s">
        <v>138</v>
      </c>
      <c r="E38">
        <v>3</v>
      </c>
      <c r="F38">
        <v>1003</v>
      </c>
      <c r="G38" t="s">
        <v>139</v>
      </c>
      <c r="J38" t="s">
        <v>140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"09:04:42.859"</f>
        <v>09:04:42.859</v>
      </c>
      <c r="T38" t="str">
        <f>"09:04:42.459"</f>
        <v>09:04:42.459</v>
      </c>
      <c r="U38" t="str">
        <f t="shared" si="0"/>
        <v>AA4C7D</v>
      </c>
      <c r="V38">
        <v>0</v>
      </c>
      <c r="W38">
        <v>0</v>
      </c>
      <c r="X38">
        <v>0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0</v>
      </c>
      <c r="AK38" t="s">
        <v>165</v>
      </c>
      <c r="AL38">
        <v>40.434902000000001</v>
      </c>
      <c r="AM38" t="s">
        <v>166</v>
      </c>
      <c r="AN38">
        <v>-78.782830000000004</v>
      </c>
      <c r="AO38">
        <v>100</v>
      </c>
      <c r="AP38">
        <v>3000</v>
      </c>
      <c r="AQ38" t="s">
        <v>129</v>
      </c>
      <c r="AR38">
        <v>34</v>
      </c>
      <c r="AS38">
        <v>-117</v>
      </c>
      <c r="AT38">
        <v>256</v>
      </c>
      <c r="BB38" t="str">
        <f t="shared" si="2"/>
        <v>1200</v>
      </c>
      <c r="BC38">
        <v>1</v>
      </c>
      <c r="BD38" t="str">
        <f t="shared" si="5"/>
        <v xml:space="preserve">N7628Y  </v>
      </c>
      <c r="BE38">
        <v>1</v>
      </c>
      <c r="BG38">
        <v>0</v>
      </c>
      <c r="BH38">
        <v>0</v>
      </c>
      <c r="BI38">
        <v>0</v>
      </c>
      <c r="BJ38">
        <v>2875</v>
      </c>
      <c r="BK38">
        <v>-125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"09:04:42.866"</f>
        <v>09:04:42.866</v>
      </c>
      <c r="CF38">
        <v>865813188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5</v>
      </c>
      <c r="CY38">
        <v>7</v>
      </c>
      <c r="CZ38" t="s">
        <v>131</v>
      </c>
      <c r="DA38">
        <v>151</v>
      </c>
      <c r="DB38">
        <v>1</v>
      </c>
      <c r="DC38" t="s">
        <v>132</v>
      </c>
      <c r="DD38" t="s">
        <v>133</v>
      </c>
      <c r="DG38">
        <v>3252989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"06/17/2023 09:04:43.148"</f>
        <v>06/17/2023 09:04:43.148</v>
      </c>
      <c r="C39" t="str">
        <f t="shared" si="4"/>
        <v>FFDFD3C0</v>
      </c>
      <c r="D39" t="s">
        <v>138</v>
      </c>
      <c r="E39">
        <v>8</v>
      </c>
      <c r="F39">
        <v>1008</v>
      </c>
      <c r="G39" t="s">
        <v>124</v>
      </c>
      <c r="J39" t="s">
        <v>140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"09:04:42.859"</f>
        <v>09:04:42.859</v>
      </c>
      <c r="T39" t="str">
        <f>"09:04:42.459"</f>
        <v>09:04:42.459</v>
      </c>
      <c r="U39" t="str">
        <f t="shared" si="0"/>
        <v>AA4C7D</v>
      </c>
      <c r="V39">
        <v>0</v>
      </c>
      <c r="W39">
        <v>0</v>
      </c>
      <c r="X39">
        <v>4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0</v>
      </c>
      <c r="AK39" t="s">
        <v>165</v>
      </c>
      <c r="AL39">
        <v>40.434902000000001</v>
      </c>
      <c r="AM39" t="s">
        <v>166</v>
      </c>
      <c r="AN39">
        <v>-78.782830000000004</v>
      </c>
      <c r="AO39">
        <v>100</v>
      </c>
      <c r="AP39">
        <v>3000</v>
      </c>
      <c r="AQ39" t="s">
        <v>129</v>
      </c>
      <c r="AR39">
        <v>34</v>
      </c>
      <c r="AS39">
        <v>-117</v>
      </c>
      <c r="AT39">
        <v>256</v>
      </c>
      <c r="BB39" t="str">
        <f t="shared" si="2"/>
        <v>1200</v>
      </c>
      <c r="BC39">
        <v>1</v>
      </c>
      <c r="BD39" t="str">
        <f t="shared" si="5"/>
        <v xml:space="preserve">N7628Y  </v>
      </c>
      <c r="BE39">
        <v>1</v>
      </c>
      <c r="BG39">
        <v>0</v>
      </c>
      <c r="BH39">
        <v>0</v>
      </c>
      <c r="BI39">
        <v>0</v>
      </c>
      <c r="BJ39">
        <v>2875</v>
      </c>
      <c r="BK39">
        <v>-125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"09:04:42.866"</f>
        <v>09:04:42.866</v>
      </c>
      <c r="CF39">
        <v>865813289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5</v>
      </c>
      <c r="CY39">
        <v>7</v>
      </c>
      <c r="CZ39" t="s">
        <v>131</v>
      </c>
      <c r="DA39">
        <v>163</v>
      </c>
      <c r="DB39">
        <v>1</v>
      </c>
      <c r="DC39" t="s">
        <v>136</v>
      </c>
      <c r="DD39" t="s">
        <v>137</v>
      </c>
      <c r="DG39">
        <v>589723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"06/17/2023 09:04:44.211"</f>
        <v>06/17/2023 09:04:44.211</v>
      </c>
      <c r="C40" t="str">
        <f t="shared" si="4"/>
        <v>FFDFD3C0</v>
      </c>
      <c r="D40" t="s">
        <v>138</v>
      </c>
      <c r="E40">
        <v>8</v>
      </c>
      <c r="F40">
        <v>1008</v>
      </c>
      <c r="G40" t="s">
        <v>124</v>
      </c>
      <c r="J40" t="s">
        <v>140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"09:04:43.945"</f>
        <v>09:04:43.945</v>
      </c>
      <c r="T40" t="str">
        <f>"09:04:43.445"</f>
        <v>09:04:43.445</v>
      </c>
      <c r="U40" t="str">
        <f t="shared" si="0"/>
        <v>AA4C7D</v>
      </c>
      <c r="V40">
        <v>0</v>
      </c>
      <c r="W40">
        <v>0</v>
      </c>
      <c r="X40">
        <v>4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0</v>
      </c>
      <c r="AK40" t="s">
        <v>167</v>
      </c>
      <c r="AL40">
        <v>40.434300999999998</v>
      </c>
      <c r="AM40" t="s">
        <v>168</v>
      </c>
      <c r="AN40">
        <v>-78.782529999999994</v>
      </c>
      <c r="AO40">
        <v>100</v>
      </c>
      <c r="AP40">
        <v>3000</v>
      </c>
      <c r="AQ40" t="s">
        <v>129</v>
      </c>
      <c r="AR40">
        <v>39</v>
      </c>
      <c r="AS40">
        <v>-117</v>
      </c>
      <c r="AT40">
        <v>128</v>
      </c>
      <c r="BB40" t="str">
        <f t="shared" si="2"/>
        <v>1200</v>
      </c>
      <c r="BC40">
        <v>1</v>
      </c>
      <c r="BD40" t="str">
        <f t="shared" si="5"/>
        <v xml:space="preserve">N7628Y  </v>
      </c>
      <c r="BE40">
        <v>1</v>
      </c>
      <c r="BG40">
        <v>0</v>
      </c>
      <c r="BH40">
        <v>0</v>
      </c>
      <c r="BI40">
        <v>0</v>
      </c>
      <c r="BJ40">
        <v>2875</v>
      </c>
      <c r="BK40">
        <v>-125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"09:04:43.950"</f>
        <v>09:04:43.950</v>
      </c>
      <c r="CF40">
        <v>950449208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5</v>
      </c>
      <c r="CY40">
        <v>7</v>
      </c>
      <c r="CZ40" t="s">
        <v>131</v>
      </c>
      <c r="DA40">
        <v>163</v>
      </c>
      <c r="DB40">
        <v>1</v>
      </c>
      <c r="DC40" t="s">
        <v>136</v>
      </c>
      <c r="DD40" t="s">
        <v>137</v>
      </c>
      <c r="DG40">
        <v>590151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"06/17/2023 09:04:44.227"</f>
        <v>06/17/2023 09:04:44.227</v>
      </c>
      <c r="C41" t="str">
        <f t="shared" si="4"/>
        <v>FFDFD3C0</v>
      </c>
      <c r="D41" t="s">
        <v>138</v>
      </c>
      <c r="E41">
        <v>3</v>
      </c>
      <c r="F41">
        <v>1003</v>
      </c>
      <c r="G41" t="s">
        <v>139</v>
      </c>
      <c r="J41" t="s">
        <v>140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"09:04:43.945"</f>
        <v>09:04:43.945</v>
      </c>
      <c r="T41" t="str">
        <f>"09:04:43.445"</f>
        <v>09:04:43.445</v>
      </c>
      <c r="U41" t="str">
        <f t="shared" si="0"/>
        <v>AA4C7D</v>
      </c>
      <c r="V41">
        <v>0</v>
      </c>
      <c r="W41">
        <v>0</v>
      </c>
      <c r="X41">
        <v>0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0</v>
      </c>
      <c r="AK41" t="s">
        <v>167</v>
      </c>
      <c r="AL41">
        <v>40.434300999999998</v>
      </c>
      <c r="AM41" t="s">
        <v>168</v>
      </c>
      <c r="AN41">
        <v>-78.782529999999994</v>
      </c>
      <c r="AO41">
        <v>100</v>
      </c>
      <c r="AP41">
        <v>3000</v>
      </c>
      <c r="AQ41" t="s">
        <v>129</v>
      </c>
      <c r="AR41">
        <v>39</v>
      </c>
      <c r="AS41">
        <v>-117</v>
      </c>
      <c r="AT41">
        <v>128</v>
      </c>
      <c r="BB41" t="str">
        <f t="shared" si="2"/>
        <v>1200</v>
      </c>
      <c r="BC41">
        <v>1</v>
      </c>
      <c r="BD41" t="str">
        <f t="shared" si="5"/>
        <v xml:space="preserve">N7628Y  </v>
      </c>
      <c r="BE41">
        <v>1</v>
      </c>
      <c r="BG41">
        <v>0</v>
      </c>
      <c r="BH41">
        <v>0</v>
      </c>
      <c r="BI41">
        <v>0</v>
      </c>
      <c r="BJ41">
        <v>2875</v>
      </c>
      <c r="BK41">
        <v>-125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"09:04:43.950"</f>
        <v>09:04:43.950</v>
      </c>
      <c r="CF41">
        <v>950449312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5</v>
      </c>
      <c r="CY41">
        <v>7</v>
      </c>
      <c r="CZ41" t="s">
        <v>131</v>
      </c>
      <c r="DA41">
        <v>151</v>
      </c>
      <c r="DB41">
        <v>1</v>
      </c>
      <c r="DC41" t="s">
        <v>132</v>
      </c>
      <c r="DD41" t="s">
        <v>133</v>
      </c>
      <c r="DG41">
        <v>3253447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"06/17/2023 09:04:44.242"</f>
        <v>06/17/2023 09:04:44.242</v>
      </c>
      <c r="C42" t="str">
        <f t="shared" si="4"/>
        <v>FFDFD3C0</v>
      </c>
      <c r="D42" t="s">
        <v>123</v>
      </c>
      <c r="E42">
        <v>8</v>
      </c>
      <c r="H42">
        <v>173</v>
      </c>
      <c r="I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"09:04:43.945"</f>
        <v>09:04:43.945</v>
      </c>
      <c r="T42" t="str">
        <f>"09:04:43.445"</f>
        <v>09:04:43.445</v>
      </c>
      <c r="U42" t="str">
        <f t="shared" si="0"/>
        <v>AA4C7D</v>
      </c>
      <c r="V42">
        <v>0</v>
      </c>
      <c r="W42">
        <v>0</v>
      </c>
      <c r="X42">
        <v>4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0</v>
      </c>
      <c r="AK42" t="s">
        <v>167</v>
      </c>
      <c r="AL42">
        <v>40.434300999999998</v>
      </c>
      <c r="AM42" t="s">
        <v>168</v>
      </c>
      <c r="AN42">
        <v>-78.782529999999994</v>
      </c>
      <c r="AO42">
        <v>100</v>
      </c>
      <c r="AP42">
        <v>3000</v>
      </c>
      <c r="AQ42" t="s">
        <v>129</v>
      </c>
      <c r="AR42">
        <v>39</v>
      </c>
      <c r="AS42">
        <v>-117</v>
      </c>
      <c r="AT42">
        <v>128</v>
      </c>
      <c r="BB42" t="str">
        <f t="shared" si="2"/>
        <v>1200</v>
      </c>
      <c r="BC42">
        <v>1</v>
      </c>
      <c r="BD42" t="str">
        <f t="shared" si="5"/>
        <v xml:space="preserve">N7628Y  </v>
      </c>
      <c r="BE42">
        <v>1</v>
      </c>
      <c r="BG42">
        <v>0</v>
      </c>
      <c r="BH42">
        <v>0</v>
      </c>
      <c r="BI42">
        <v>0</v>
      </c>
      <c r="BJ42">
        <v>2875</v>
      </c>
      <c r="BK42">
        <v>-125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"09:04:43.950"</f>
        <v>09:04:43.950</v>
      </c>
      <c r="CF42">
        <v>950449208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5</v>
      </c>
      <c r="CY42">
        <v>7</v>
      </c>
      <c r="CZ42" t="s">
        <v>131</v>
      </c>
      <c r="DA42">
        <v>163</v>
      </c>
      <c r="DB42">
        <v>1</v>
      </c>
      <c r="DC42" t="s">
        <v>136</v>
      </c>
      <c r="DD42" t="s">
        <v>137</v>
      </c>
      <c r="DG42">
        <v>590151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"06/17/2023 09:04:45.180"</f>
        <v>06/17/2023 09:04:45.180</v>
      </c>
      <c r="C43" t="str">
        <f t="shared" si="4"/>
        <v>FFDFD3C0</v>
      </c>
      <c r="D43" t="s">
        <v>138</v>
      </c>
      <c r="E43">
        <v>3</v>
      </c>
      <c r="F43">
        <v>1003</v>
      </c>
      <c r="G43" t="s">
        <v>139</v>
      </c>
      <c r="J43" t="s">
        <v>140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"09:04:44.938"</f>
        <v>09:04:44.938</v>
      </c>
      <c r="T43" t="str">
        <f>"09:04:44.537"</f>
        <v>09:04:44.537</v>
      </c>
      <c r="U43" t="str">
        <f t="shared" si="0"/>
        <v>AA4C7D</v>
      </c>
      <c r="V43">
        <v>0</v>
      </c>
      <c r="W43">
        <v>0</v>
      </c>
      <c r="X43">
        <v>0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0</v>
      </c>
      <c r="AK43" t="s">
        <v>169</v>
      </c>
      <c r="AL43">
        <v>40.433763999999996</v>
      </c>
      <c r="AM43" t="s">
        <v>170</v>
      </c>
      <c r="AN43">
        <v>-78.782229000000001</v>
      </c>
      <c r="AO43">
        <v>100</v>
      </c>
      <c r="AP43">
        <v>3000</v>
      </c>
      <c r="AQ43" t="s">
        <v>129</v>
      </c>
      <c r="AR43">
        <v>46</v>
      </c>
      <c r="AS43">
        <v>-117</v>
      </c>
      <c r="AT43">
        <v>-64</v>
      </c>
      <c r="BB43" t="str">
        <f t="shared" si="2"/>
        <v>1200</v>
      </c>
      <c r="BC43">
        <v>1</v>
      </c>
      <c r="BD43" t="str">
        <f t="shared" si="5"/>
        <v xml:space="preserve">N7628Y  </v>
      </c>
      <c r="BE43">
        <v>1</v>
      </c>
      <c r="BG43">
        <v>0</v>
      </c>
      <c r="BH43">
        <v>0</v>
      </c>
      <c r="BI43">
        <v>0</v>
      </c>
      <c r="BJ43">
        <v>2875</v>
      </c>
      <c r="BK43">
        <v>-125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"09:04:44.942"</f>
        <v>09:04:44.942</v>
      </c>
      <c r="CF43">
        <v>941695444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5</v>
      </c>
      <c r="CY43">
        <v>7</v>
      </c>
      <c r="CZ43" t="s">
        <v>131</v>
      </c>
      <c r="DA43">
        <v>151</v>
      </c>
      <c r="DB43">
        <v>1</v>
      </c>
      <c r="DC43" t="s">
        <v>132</v>
      </c>
      <c r="DD43" t="s">
        <v>133</v>
      </c>
      <c r="DG43">
        <v>3253872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"06/17/2023 09:04:45.211"</f>
        <v>06/17/2023 09:04:45.211</v>
      </c>
      <c r="C44" t="str">
        <f t="shared" si="4"/>
        <v>FFDFD3C0</v>
      </c>
      <c r="D44" t="s">
        <v>123</v>
      </c>
      <c r="E44">
        <v>8</v>
      </c>
      <c r="H44">
        <v>173</v>
      </c>
      <c r="I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"09:04:44.938"</f>
        <v>09:04:44.938</v>
      </c>
      <c r="T44" t="str">
        <f>"09:04:44.537"</f>
        <v>09:04:44.537</v>
      </c>
      <c r="U44" t="str">
        <f t="shared" si="0"/>
        <v>AA4C7D</v>
      </c>
      <c r="V44">
        <v>0</v>
      </c>
      <c r="W44">
        <v>0</v>
      </c>
      <c r="X44">
        <v>4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0</v>
      </c>
      <c r="AK44" t="s">
        <v>169</v>
      </c>
      <c r="AL44">
        <v>40.433763999999996</v>
      </c>
      <c r="AM44" t="s">
        <v>170</v>
      </c>
      <c r="AN44">
        <v>-78.782229000000001</v>
      </c>
      <c r="AO44">
        <v>100</v>
      </c>
      <c r="AP44">
        <v>3000</v>
      </c>
      <c r="AQ44" t="s">
        <v>129</v>
      </c>
      <c r="AR44">
        <v>46</v>
      </c>
      <c r="AS44">
        <v>-117</v>
      </c>
      <c r="AT44">
        <v>-64</v>
      </c>
      <c r="BB44" t="str">
        <f t="shared" si="2"/>
        <v>1200</v>
      </c>
      <c r="BC44">
        <v>1</v>
      </c>
      <c r="BD44" t="str">
        <f t="shared" si="5"/>
        <v xml:space="preserve">N7628Y  </v>
      </c>
      <c r="BE44">
        <v>1</v>
      </c>
      <c r="BG44">
        <v>0</v>
      </c>
      <c r="BH44">
        <v>0</v>
      </c>
      <c r="BI44">
        <v>0</v>
      </c>
      <c r="BJ44">
        <v>2875</v>
      </c>
      <c r="BK44">
        <v>-125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"09:04:44.942"</f>
        <v>09:04:44.942</v>
      </c>
      <c r="CF44">
        <v>941695444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5</v>
      </c>
      <c r="CY44">
        <v>7</v>
      </c>
      <c r="CZ44" t="s">
        <v>131</v>
      </c>
      <c r="DA44">
        <v>151</v>
      </c>
      <c r="DB44">
        <v>1</v>
      </c>
      <c r="DC44" t="s">
        <v>132</v>
      </c>
      <c r="DD44" t="s">
        <v>133</v>
      </c>
      <c r="DG44">
        <v>3253872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"06/17/2023 09:04:45.211"</f>
        <v>06/17/2023 09:04:45.211</v>
      </c>
      <c r="C45" t="str">
        <f t="shared" si="4"/>
        <v>FFDFD3C0</v>
      </c>
      <c r="D45" t="s">
        <v>138</v>
      </c>
      <c r="E45">
        <v>8</v>
      </c>
      <c r="F45">
        <v>1008</v>
      </c>
      <c r="G45" t="s">
        <v>124</v>
      </c>
      <c r="J45" t="s">
        <v>140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"09:04:44.938"</f>
        <v>09:04:44.938</v>
      </c>
      <c r="T45" t="str">
        <f>"09:04:44.537"</f>
        <v>09:04:44.537</v>
      </c>
      <c r="U45" t="str">
        <f t="shared" si="0"/>
        <v>AA4C7D</v>
      </c>
      <c r="V45">
        <v>0</v>
      </c>
      <c r="W45">
        <v>0</v>
      </c>
      <c r="X45">
        <v>4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0</v>
      </c>
      <c r="AK45" t="s">
        <v>169</v>
      </c>
      <c r="AL45">
        <v>40.433763999999996</v>
      </c>
      <c r="AM45" t="s">
        <v>170</v>
      </c>
      <c r="AN45">
        <v>-78.782229000000001</v>
      </c>
      <c r="AO45">
        <v>100</v>
      </c>
      <c r="AP45">
        <v>3000</v>
      </c>
      <c r="AQ45" t="s">
        <v>129</v>
      </c>
      <c r="AR45">
        <v>46</v>
      </c>
      <c r="AS45">
        <v>-117</v>
      </c>
      <c r="AT45">
        <v>-64</v>
      </c>
      <c r="BB45" t="str">
        <f t="shared" si="2"/>
        <v>1200</v>
      </c>
      <c r="BC45">
        <v>1</v>
      </c>
      <c r="BD45" t="str">
        <f t="shared" si="5"/>
        <v xml:space="preserve">N7628Y  </v>
      </c>
      <c r="BE45">
        <v>1</v>
      </c>
      <c r="BG45">
        <v>0</v>
      </c>
      <c r="BH45">
        <v>0</v>
      </c>
      <c r="BI45">
        <v>0</v>
      </c>
      <c r="BJ45">
        <v>2875</v>
      </c>
      <c r="BK45">
        <v>-125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"09:04:44.942"</f>
        <v>09:04:44.942</v>
      </c>
      <c r="CF45">
        <v>941695444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5</v>
      </c>
      <c r="CY45">
        <v>7</v>
      </c>
      <c r="CZ45" t="s">
        <v>131</v>
      </c>
      <c r="DA45">
        <v>151</v>
      </c>
      <c r="DB45">
        <v>1</v>
      </c>
      <c r="DC45" t="s">
        <v>132</v>
      </c>
      <c r="DD45" t="s">
        <v>133</v>
      </c>
      <c r="DG45">
        <v>3253872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"06/17/2023 09:04:46.147"</f>
        <v>06/17/2023 09:04:46.147</v>
      </c>
      <c r="C46" t="str">
        <f t="shared" si="4"/>
        <v>FFDFD3C0</v>
      </c>
      <c r="D46" t="s">
        <v>123</v>
      </c>
      <c r="E46">
        <v>8</v>
      </c>
      <c r="H46">
        <v>173</v>
      </c>
      <c r="I46" t="s">
        <v>124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"09:04:45.898"</f>
        <v>09:04:45.898</v>
      </c>
      <c r="T46" t="str">
        <f>"09:04:45.398"</f>
        <v>09:04:45.398</v>
      </c>
      <c r="U46" t="str">
        <f t="shared" si="0"/>
        <v>AA4C7D</v>
      </c>
      <c r="V46">
        <v>0</v>
      </c>
      <c r="W46">
        <v>0</v>
      </c>
      <c r="X46">
        <v>4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0</v>
      </c>
      <c r="AK46" t="s">
        <v>171</v>
      </c>
      <c r="AL46">
        <v>40.433270999999998</v>
      </c>
      <c r="AM46" t="s">
        <v>172</v>
      </c>
      <c r="AN46">
        <v>-78.781949999999995</v>
      </c>
      <c r="AO46">
        <v>100</v>
      </c>
      <c r="AP46">
        <v>3000</v>
      </c>
      <c r="AQ46" t="s">
        <v>129</v>
      </c>
      <c r="AR46">
        <v>51</v>
      </c>
      <c r="AS46">
        <v>-116</v>
      </c>
      <c r="AT46">
        <v>-256</v>
      </c>
      <c r="BB46" t="str">
        <f t="shared" si="2"/>
        <v>1200</v>
      </c>
      <c r="BC46">
        <v>1</v>
      </c>
      <c r="BD46" t="str">
        <f t="shared" si="5"/>
        <v xml:space="preserve">N7628Y  </v>
      </c>
      <c r="BE46">
        <v>1</v>
      </c>
      <c r="BG46">
        <v>0</v>
      </c>
      <c r="BH46">
        <v>0</v>
      </c>
      <c r="BI46">
        <v>0</v>
      </c>
      <c r="BJ46">
        <v>2875</v>
      </c>
      <c r="BK46">
        <v>-125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"09:04:45.900"</f>
        <v>09:04:45.900</v>
      </c>
      <c r="CF46">
        <v>900172879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5</v>
      </c>
      <c r="CY46">
        <v>7</v>
      </c>
      <c r="CZ46" t="s">
        <v>131</v>
      </c>
      <c r="DA46">
        <v>163</v>
      </c>
      <c r="DB46">
        <v>1</v>
      </c>
      <c r="DC46" t="s">
        <v>136</v>
      </c>
      <c r="DD46" t="s">
        <v>137</v>
      </c>
      <c r="DG46">
        <v>590923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"06/17/2023 09:04:46.147"</f>
        <v>06/17/2023 09:04:46.147</v>
      </c>
      <c r="C47" t="str">
        <f t="shared" si="4"/>
        <v>FFDFD3C0</v>
      </c>
      <c r="D47" t="s">
        <v>138</v>
      </c>
      <c r="E47">
        <v>3</v>
      </c>
      <c r="F47">
        <v>1003</v>
      </c>
      <c r="G47" t="s">
        <v>139</v>
      </c>
      <c r="J47" t="s">
        <v>140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"09:04:45.898"</f>
        <v>09:04:45.898</v>
      </c>
      <c r="T47" t="str">
        <f>"09:04:45.398"</f>
        <v>09:04:45.398</v>
      </c>
      <c r="U47" t="str">
        <f t="shared" si="0"/>
        <v>AA4C7D</v>
      </c>
      <c r="V47">
        <v>0</v>
      </c>
      <c r="W47">
        <v>0</v>
      </c>
      <c r="X47">
        <v>0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0</v>
      </c>
      <c r="AK47" t="s">
        <v>171</v>
      </c>
      <c r="AL47">
        <v>40.433270999999998</v>
      </c>
      <c r="AM47" t="s">
        <v>172</v>
      </c>
      <c r="AN47">
        <v>-78.781949999999995</v>
      </c>
      <c r="AO47">
        <v>100</v>
      </c>
      <c r="AP47">
        <v>3000</v>
      </c>
      <c r="AQ47" t="s">
        <v>129</v>
      </c>
      <c r="AR47">
        <v>51</v>
      </c>
      <c r="AS47">
        <v>-116</v>
      </c>
      <c r="AT47">
        <v>-256</v>
      </c>
      <c r="BB47" t="str">
        <f t="shared" si="2"/>
        <v>1200</v>
      </c>
      <c r="BC47">
        <v>1</v>
      </c>
      <c r="BD47" t="str">
        <f t="shared" si="5"/>
        <v xml:space="preserve">N7628Y  </v>
      </c>
      <c r="BE47">
        <v>1</v>
      </c>
      <c r="BG47">
        <v>0</v>
      </c>
      <c r="BH47">
        <v>0</v>
      </c>
      <c r="BI47">
        <v>0</v>
      </c>
      <c r="BJ47">
        <v>2875</v>
      </c>
      <c r="BK47">
        <v>-125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"09:04:45.900"</f>
        <v>09:04:45.900</v>
      </c>
      <c r="CF47">
        <v>900173112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5</v>
      </c>
      <c r="CY47">
        <v>7</v>
      </c>
      <c r="CZ47" t="s">
        <v>131</v>
      </c>
      <c r="DA47">
        <v>151</v>
      </c>
      <c r="DB47">
        <v>1</v>
      </c>
      <c r="DC47" t="s">
        <v>132</v>
      </c>
      <c r="DD47" t="s">
        <v>133</v>
      </c>
      <c r="DG47">
        <v>3254297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"06/17/2023 09:04:46.163"</f>
        <v>06/17/2023 09:04:46.163</v>
      </c>
      <c r="C48" t="str">
        <f t="shared" si="4"/>
        <v>FFDFD3C0</v>
      </c>
      <c r="D48" t="s">
        <v>138</v>
      </c>
      <c r="E48">
        <v>8</v>
      </c>
      <c r="F48">
        <v>1008</v>
      </c>
      <c r="G48" t="s">
        <v>124</v>
      </c>
      <c r="J48" t="s">
        <v>140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"09:04:45.898"</f>
        <v>09:04:45.898</v>
      </c>
      <c r="T48" t="str">
        <f>"09:04:45.398"</f>
        <v>09:04:45.398</v>
      </c>
      <c r="U48" t="str">
        <f t="shared" si="0"/>
        <v>AA4C7D</v>
      </c>
      <c r="V48">
        <v>0</v>
      </c>
      <c r="W48">
        <v>0</v>
      </c>
      <c r="X48">
        <v>4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0</v>
      </c>
      <c r="AK48" t="s">
        <v>171</v>
      </c>
      <c r="AL48">
        <v>40.433270999999998</v>
      </c>
      <c r="AM48" t="s">
        <v>172</v>
      </c>
      <c r="AN48">
        <v>-78.781949999999995</v>
      </c>
      <c r="AO48">
        <v>100</v>
      </c>
      <c r="AP48">
        <v>3000</v>
      </c>
      <c r="AQ48" t="s">
        <v>129</v>
      </c>
      <c r="AR48">
        <v>51</v>
      </c>
      <c r="AS48">
        <v>-116</v>
      </c>
      <c r="AT48">
        <v>-256</v>
      </c>
      <c r="BB48" t="str">
        <f t="shared" si="2"/>
        <v>1200</v>
      </c>
      <c r="BC48">
        <v>1</v>
      </c>
      <c r="BD48" t="str">
        <f t="shared" si="5"/>
        <v xml:space="preserve">N7628Y  </v>
      </c>
      <c r="BE48">
        <v>1</v>
      </c>
      <c r="BG48">
        <v>0</v>
      </c>
      <c r="BH48">
        <v>0</v>
      </c>
      <c r="BI48">
        <v>0</v>
      </c>
      <c r="BJ48">
        <v>2875</v>
      </c>
      <c r="BK48">
        <v>-125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"09:04:45.900"</f>
        <v>09:04:45.900</v>
      </c>
      <c r="CF48">
        <v>900172879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5</v>
      </c>
      <c r="CY48">
        <v>7</v>
      </c>
      <c r="CZ48" t="s">
        <v>131</v>
      </c>
      <c r="DA48">
        <v>163</v>
      </c>
      <c r="DB48">
        <v>1</v>
      </c>
      <c r="DC48" t="s">
        <v>136</v>
      </c>
      <c r="DD48" t="s">
        <v>137</v>
      </c>
      <c r="DG48">
        <v>590923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"06/17/2023 09:04:47.116"</f>
        <v>06/17/2023 09:04:47.116</v>
      </c>
      <c r="C49" t="str">
        <f t="shared" si="4"/>
        <v>FFDFD3C0</v>
      </c>
      <c r="D49" t="s">
        <v>138</v>
      </c>
      <c r="E49">
        <v>8</v>
      </c>
      <c r="F49">
        <v>1008</v>
      </c>
      <c r="G49" t="s">
        <v>124</v>
      </c>
      <c r="J49" t="s">
        <v>140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"09:04:46.859"</f>
        <v>09:04:46.859</v>
      </c>
      <c r="T49" t="str">
        <f>"09:04:46.359"</f>
        <v>09:04:46.359</v>
      </c>
      <c r="U49" t="str">
        <f t="shared" si="0"/>
        <v>AA4C7D</v>
      </c>
      <c r="V49">
        <v>0</v>
      </c>
      <c r="W49">
        <v>0</v>
      </c>
      <c r="X49">
        <v>4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0</v>
      </c>
      <c r="AK49" t="s">
        <v>173</v>
      </c>
      <c r="AL49">
        <v>40.432713</v>
      </c>
      <c r="AM49" t="s">
        <v>174</v>
      </c>
      <c r="AN49">
        <v>-78.781586000000004</v>
      </c>
      <c r="AO49">
        <v>100</v>
      </c>
      <c r="AP49">
        <v>3000</v>
      </c>
      <c r="AQ49" t="s">
        <v>129</v>
      </c>
      <c r="AR49">
        <v>57</v>
      </c>
      <c r="AS49">
        <v>-116</v>
      </c>
      <c r="AT49">
        <v>-384</v>
      </c>
      <c r="BB49" t="str">
        <f t="shared" si="2"/>
        <v>1200</v>
      </c>
      <c r="BC49">
        <v>1</v>
      </c>
      <c r="BD49" t="str">
        <f t="shared" si="5"/>
        <v xml:space="preserve">N7628Y  </v>
      </c>
      <c r="BE49">
        <v>1</v>
      </c>
      <c r="BG49">
        <v>0</v>
      </c>
      <c r="BH49">
        <v>0</v>
      </c>
      <c r="BI49">
        <v>0</v>
      </c>
      <c r="BJ49">
        <v>2850</v>
      </c>
      <c r="BK49">
        <v>-150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"09:04:46.862"</f>
        <v>09:04:46.862</v>
      </c>
      <c r="CF49">
        <v>861927317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5</v>
      </c>
      <c r="CY49">
        <v>7</v>
      </c>
      <c r="CZ49" t="s">
        <v>131</v>
      </c>
      <c r="DA49">
        <v>163</v>
      </c>
      <c r="DB49">
        <v>1</v>
      </c>
      <c r="DC49" t="s">
        <v>136</v>
      </c>
      <c r="DD49" t="s">
        <v>137</v>
      </c>
      <c r="DG49">
        <v>591321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"06/17/2023 09:04:47.116"</f>
        <v>06/17/2023 09:04:47.116</v>
      </c>
      <c r="C50" t="str">
        <f t="shared" si="4"/>
        <v>FFDFD3C0</v>
      </c>
      <c r="D50" t="s">
        <v>138</v>
      </c>
      <c r="E50">
        <v>3</v>
      </c>
      <c r="F50">
        <v>1003</v>
      </c>
      <c r="G50" t="s">
        <v>139</v>
      </c>
      <c r="J50" t="s">
        <v>140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"09:04:46.859"</f>
        <v>09:04:46.859</v>
      </c>
      <c r="T50" t="str">
        <f>"09:04:46.359"</f>
        <v>09:04:46.359</v>
      </c>
      <c r="U50" t="str">
        <f t="shared" si="0"/>
        <v>AA4C7D</v>
      </c>
      <c r="V50">
        <v>0</v>
      </c>
      <c r="W50">
        <v>0</v>
      </c>
      <c r="X50">
        <v>0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0</v>
      </c>
      <c r="AK50" t="s">
        <v>173</v>
      </c>
      <c r="AL50">
        <v>40.432713</v>
      </c>
      <c r="AM50" t="s">
        <v>174</v>
      </c>
      <c r="AN50">
        <v>-78.781586000000004</v>
      </c>
      <c r="AO50">
        <v>100</v>
      </c>
      <c r="AP50">
        <v>3000</v>
      </c>
      <c r="AQ50" t="s">
        <v>129</v>
      </c>
      <c r="AR50">
        <v>57</v>
      </c>
      <c r="AS50">
        <v>-116</v>
      </c>
      <c r="AT50">
        <v>-384</v>
      </c>
      <c r="BB50" t="str">
        <f t="shared" si="2"/>
        <v>1200</v>
      </c>
      <c r="BC50">
        <v>1</v>
      </c>
      <c r="BD50" t="str">
        <f t="shared" si="5"/>
        <v xml:space="preserve">N7628Y  </v>
      </c>
      <c r="BE50">
        <v>1</v>
      </c>
      <c r="BG50">
        <v>0</v>
      </c>
      <c r="BH50">
        <v>0</v>
      </c>
      <c r="BI50">
        <v>0</v>
      </c>
      <c r="BJ50">
        <v>2850</v>
      </c>
      <c r="BK50">
        <v>-150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"09:04:46.862"</f>
        <v>09:04:46.862</v>
      </c>
      <c r="CF50">
        <v>861927639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4</v>
      </c>
      <c r="CY50">
        <v>7</v>
      </c>
      <c r="CZ50" t="s">
        <v>131</v>
      </c>
      <c r="DA50">
        <v>151</v>
      </c>
      <c r="DB50">
        <v>1</v>
      </c>
      <c r="DC50" t="s">
        <v>132</v>
      </c>
      <c r="DD50" t="s">
        <v>133</v>
      </c>
      <c r="DG50">
        <v>3254708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"06/17/2023 09:04:47.147"</f>
        <v>06/17/2023 09:04:47.147</v>
      </c>
      <c r="C51" t="str">
        <f t="shared" si="4"/>
        <v>FFDFD3C0</v>
      </c>
      <c r="D51" t="s">
        <v>123</v>
      </c>
      <c r="E51">
        <v>8</v>
      </c>
      <c r="H51">
        <v>173</v>
      </c>
      <c r="I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"09:04:46.859"</f>
        <v>09:04:46.859</v>
      </c>
      <c r="T51" t="str">
        <f>"09:04:46.359"</f>
        <v>09:04:46.359</v>
      </c>
      <c r="U51" t="str">
        <f t="shared" si="0"/>
        <v>AA4C7D</v>
      </c>
      <c r="V51">
        <v>0</v>
      </c>
      <c r="W51">
        <v>0</v>
      </c>
      <c r="X51">
        <v>4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0</v>
      </c>
      <c r="AK51" t="s">
        <v>173</v>
      </c>
      <c r="AL51">
        <v>40.432713</v>
      </c>
      <c r="AM51" t="s">
        <v>174</v>
      </c>
      <c r="AN51">
        <v>-78.781586000000004</v>
      </c>
      <c r="AO51">
        <v>100</v>
      </c>
      <c r="AP51">
        <v>3000</v>
      </c>
      <c r="AQ51" t="s">
        <v>129</v>
      </c>
      <c r="AR51">
        <v>57</v>
      </c>
      <c r="AS51">
        <v>-116</v>
      </c>
      <c r="AT51">
        <v>-384</v>
      </c>
      <c r="BB51" t="str">
        <f t="shared" si="2"/>
        <v>1200</v>
      </c>
      <c r="BC51">
        <v>1</v>
      </c>
      <c r="BD51" t="str">
        <f t="shared" si="5"/>
        <v xml:space="preserve">N7628Y  </v>
      </c>
      <c r="BE51">
        <v>1</v>
      </c>
      <c r="BG51">
        <v>0</v>
      </c>
      <c r="BH51">
        <v>0</v>
      </c>
      <c r="BI51">
        <v>0</v>
      </c>
      <c r="BJ51">
        <v>2850</v>
      </c>
      <c r="BK51">
        <v>-150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"09:04:46.862"</f>
        <v>09:04:46.862</v>
      </c>
      <c r="CF51">
        <v>861927317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5</v>
      </c>
      <c r="CY51">
        <v>7</v>
      </c>
      <c r="CZ51" t="s">
        <v>131</v>
      </c>
      <c r="DA51">
        <v>163</v>
      </c>
      <c r="DB51">
        <v>1</v>
      </c>
      <c r="DC51" t="s">
        <v>136</v>
      </c>
      <c r="DD51" t="s">
        <v>137</v>
      </c>
      <c r="DG51">
        <v>591321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>"06/17/2023 09:04:48.210"</f>
        <v>06/17/2023 09:04:48.210</v>
      </c>
      <c r="C52" t="str">
        <f t="shared" si="4"/>
        <v>FFDFD3C0</v>
      </c>
      <c r="D52" t="s">
        <v>138</v>
      </c>
      <c r="E52">
        <v>8</v>
      </c>
      <c r="F52">
        <v>1008</v>
      </c>
      <c r="G52" t="s">
        <v>124</v>
      </c>
      <c r="J52" t="s">
        <v>140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"09:04:47.969"</f>
        <v>09:04:47.969</v>
      </c>
      <c r="T52" t="str">
        <f>"09:04:47.469"</f>
        <v>09:04:47.469</v>
      </c>
      <c r="U52" t="str">
        <f t="shared" si="0"/>
        <v>AA4C7D</v>
      </c>
      <c r="V52">
        <v>0</v>
      </c>
      <c r="W52">
        <v>0</v>
      </c>
      <c r="X52">
        <v>4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175</v>
      </c>
      <c r="AG52">
        <v>0</v>
      </c>
      <c r="AH52">
        <v>3</v>
      </c>
      <c r="AI52">
        <v>2</v>
      </c>
      <c r="AJ52">
        <v>0</v>
      </c>
      <c r="AK52" t="s">
        <v>176</v>
      </c>
      <c r="AL52">
        <v>40.432155000000002</v>
      </c>
      <c r="AM52" t="s">
        <v>177</v>
      </c>
      <c r="AN52">
        <v>-78.781199000000001</v>
      </c>
      <c r="AO52">
        <v>100</v>
      </c>
      <c r="AP52">
        <v>3000</v>
      </c>
      <c r="AQ52" t="s">
        <v>129</v>
      </c>
      <c r="AR52">
        <v>63</v>
      </c>
      <c r="AS52">
        <v>-115</v>
      </c>
      <c r="AT52">
        <v>-512</v>
      </c>
      <c r="BB52" t="str">
        <f t="shared" si="2"/>
        <v>1200</v>
      </c>
      <c r="BC52">
        <v>1</v>
      </c>
      <c r="BD52" t="str">
        <f t="shared" si="5"/>
        <v xml:space="preserve">N7628Y  </v>
      </c>
      <c r="BE52">
        <v>1</v>
      </c>
      <c r="BG52">
        <v>0</v>
      </c>
      <c r="BH52">
        <v>0</v>
      </c>
      <c r="BI52">
        <v>0</v>
      </c>
      <c r="BJ52">
        <v>2850</v>
      </c>
      <c r="BK52">
        <v>-150</v>
      </c>
      <c r="BL52" t="s">
        <v>178</v>
      </c>
      <c r="BM52">
        <v>1</v>
      </c>
      <c r="BN52">
        <v>1</v>
      </c>
      <c r="BO52">
        <v>1</v>
      </c>
      <c r="BP52">
        <v>0</v>
      </c>
      <c r="BS52">
        <v>0</v>
      </c>
      <c r="BT52">
        <v>0</v>
      </c>
      <c r="BU52">
        <v>0</v>
      </c>
      <c r="CE52" t="str">
        <f>"09:04:47.976"</f>
        <v>09:04:47.976</v>
      </c>
      <c r="CF52">
        <v>976055143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163</v>
      </c>
      <c r="DB52">
        <v>1</v>
      </c>
      <c r="DC52" t="s">
        <v>136</v>
      </c>
      <c r="DD52" t="s">
        <v>137</v>
      </c>
      <c r="DG52">
        <v>591781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"06/17/2023 09:04:48.226"</f>
        <v>06/17/2023 09:04:48.226</v>
      </c>
      <c r="C53" t="str">
        <f t="shared" si="4"/>
        <v>FFDFD3C0</v>
      </c>
      <c r="D53" t="s">
        <v>138</v>
      </c>
      <c r="E53">
        <v>3</v>
      </c>
      <c r="F53">
        <v>1003</v>
      </c>
      <c r="G53" t="s">
        <v>139</v>
      </c>
      <c r="J53" t="s">
        <v>140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"09:04:47.969"</f>
        <v>09:04:47.969</v>
      </c>
      <c r="T53" t="str">
        <f>"09:04:47.469"</f>
        <v>09:04:47.469</v>
      </c>
      <c r="U53" t="str">
        <f t="shared" si="0"/>
        <v>AA4C7D</v>
      </c>
      <c r="V53">
        <v>0</v>
      </c>
      <c r="W53">
        <v>0</v>
      </c>
      <c r="X53">
        <v>0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0</v>
      </c>
      <c r="AK53" t="s">
        <v>176</v>
      </c>
      <c r="AL53">
        <v>40.432155000000002</v>
      </c>
      <c r="AM53" t="s">
        <v>177</v>
      </c>
      <c r="AN53">
        <v>-78.781199000000001</v>
      </c>
      <c r="AO53">
        <v>100</v>
      </c>
      <c r="AP53">
        <v>3000</v>
      </c>
      <c r="AQ53" t="s">
        <v>129</v>
      </c>
      <c r="AR53">
        <v>63</v>
      </c>
      <c r="AS53">
        <v>-115</v>
      </c>
      <c r="AT53">
        <v>-512</v>
      </c>
      <c r="BB53" t="str">
        <f t="shared" si="2"/>
        <v>1200</v>
      </c>
      <c r="BC53">
        <v>1</v>
      </c>
      <c r="BD53" t="str">
        <f t="shared" si="5"/>
        <v xml:space="preserve">N7628Y  </v>
      </c>
      <c r="BE53">
        <v>1</v>
      </c>
      <c r="BG53">
        <v>0</v>
      </c>
      <c r="BH53">
        <v>0</v>
      </c>
      <c r="BI53">
        <v>0</v>
      </c>
      <c r="BJ53">
        <v>2850</v>
      </c>
      <c r="BK53">
        <v>-150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"09:04:47.976"</f>
        <v>09:04:47.976</v>
      </c>
      <c r="CF53">
        <v>976055515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4</v>
      </c>
      <c r="CY53">
        <v>7</v>
      </c>
      <c r="CZ53" t="s">
        <v>131</v>
      </c>
      <c r="DA53">
        <v>151</v>
      </c>
      <c r="DB53">
        <v>1</v>
      </c>
      <c r="DC53" t="s">
        <v>132</v>
      </c>
      <c r="DD53" t="s">
        <v>133</v>
      </c>
      <c r="DG53">
        <v>3255160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"06/17/2023 09:04:48.241"</f>
        <v>06/17/2023 09:04:48.241</v>
      </c>
      <c r="C54" t="str">
        <f t="shared" si="4"/>
        <v>FFDFD3C0</v>
      </c>
      <c r="D54" t="s">
        <v>123</v>
      </c>
      <c r="E54">
        <v>8</v>
      </c>
      <c r="H54">
        <v>173</v>
      </c>
      <c r="I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"09:04:47.969"</f>
        <v>09:04:47.969</v>
      </c>
      <c r="T54" t="str">
        <f>"09:04:47.469"</f>
        <v>09:04:47.469</v>
      </c>
      <c r="U54" t="str">
        <f t="shared" si="0"/>
        <v>AA4C7D</v>
      </c>
      <c r="V54">
        <v>0</v>
      </c>
      <c r="W54">
        <v>0</v>
      </c>
      <c r="X54">
        <v>4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175</v>
      </c>
      <c r="AG54">
        <v>0</v>
      </c>
      <c r="AH54">
        <v>3</v>
      </c>
      <c r="AI54">
        <v>2</v>
      </c>
      <c r="AJ54">
        <v>0</v>
      </c>
      <c r="AK54" t="s">
        <v>176</v>
      </c>
      <c r="AL54">
        <v>40.432155000000002</v>
      </c>
      <c r="AM54" t="s">
        <v>177</v>
      </c>
      <c r="AN54">
        <v>-78.781199000000001</v>
      </c>
      <c r="AO54">
        <v>100</v>
      </c>
      <c r="AP54">
        <v>3000</v>
      </c>
      <c r="AQ54" t="s">
        <v>129</v>
      </c>
      <c r="AR54">
        <v>63</v>
      </c>
      <c r="AS54">
        <v>-115</v>
      </c>
      <c r="AT54">
        <v>-512</v>
      </c>
      <c r="BB54" t="str">
        <f t="shared" si="2"/>
        <v>1200</v>
      </c>
      <c r="BC54">
        <v>1</v>
      </c>
      <c r="BD54" t="str">
        <f t="shared" si="5"/>
        <v xml:space="preserve">N7628Y  </v>
      </c>
      <c r="BE54">
        <v>1</v>
      </c>
      <c r="BG54">
        <v>0</v>
      </c>
      <c r="BH54">
        <v>0</v>
      </c>
      <c r="BI54">
        <v>0</v>
      </c>
      <c r="BJ54">
        <v>2850</v>
      </c>
      <c r="BK54">
        <v>-150</v>
      </c>
      <c r="BL54" t="s">
        <v>178</v>
      </c>
      <c r="BM54">
        <v>1</v>
      </c>
      <c r="BN54">
        <v>1</v>
      </c>
      <c r="BO54">
        <v>1</v>
      </c>
      <c r="BP54">
        <v>0</v>
      </c>
      <c r="BS54">
        <v>0</v>
      </c>
      <c r="BT54">
        <v>0</v>
      </c>
      <c r="BU54">
        <v>0</v>
      </c>
      <c r="CE54" t="str">
        <f>"09:04:47.976"</f>
        <v>09:04:47.976</v>
      </c>
      <c r="CF54">
        <v>976055143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163</v>
      </c>
      <c r="DB54">
        <v>1</v>
      </c>
      <c r="DC54" t="s">
        <v>136</v>
      </c>
      <c r="DD54" t="s">
        <v>137</v>
      </c>
      <c r="DG54">
        <v>591781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"06/17/2023 09:04:49.366"</f>
        <v>06/17/2023 09:04:49.366</v>
      </c>
      <c r="C55" t="str">
        <f t="shared" si="4"/>
        <v>FFDFD3C0</v>
      </c>
      <c r="D55" t="s">
        <v>138</v>
      </c>
      <c r="E55">
        <v>8</v>
      </c>
      <c r="F55">
        <v>1008</v>
      </c>
      <c r="G55" t="s">
        <v>124</v>
      </c>
      <c r="J55" t="s">
        <v>140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"09:04:49.086"</f>
        <v>09:04:49.086</v>
      </c>
      <c r="T55" t="str">
        <f>"09:04:48.586"</f>
        <v>09:04:48.586</v>
      </c>
      <c r="U55" t="str">
        <f t="shared" si="0"/>
        <v>AA4C7D</v>
      </c>
      <c r="V55">
        <v>0</v>
      </c>
      <c r="W55">
        <v>0</v>
      </c>
      <c r="X55">
        <v>4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175</v>
      </c>
      <c r="AG55">
        <v>0</v>
      </c>
      <c r="AH55">
        <v>3</v>
      </c>
      <c r="AI55">
        <v>2</v>
      </c>
      <c r="AJ55">
        <v>0</v>
      </c>
      <c r="AK55" t="s">
        <v>179</v>
      </c>
      <c r="AL55">
        <v>40.431596999999996</v>
      </c>
      <c r="AM55" t="s">
        <v>180</v>
      </c>
      <c r="AN55">
        <v>-78.780642</v>
      </c>
      <c r="AO55">
        <v>100</v>
      </c>
      <c r="AP55">
        <v>3000</v>
      </c>
      <c r="AQ55" t="s">
        <v>129</v>
      </c>
      <c r="AR55">
        <v>72</v>
      </c>
      <c r="AS55">
        <v>-113</v>
      </c>
      <c r="AT55">
        <v>-384</v>
      </c>
      <c r="BB55" t="str">
        <f t="shared" si="2"/>
        <v>1200</v>
      </c>
      <c r="BC55">
        <v>1</v>
      </c>
      <c r="BD55" t="str">
        <f t="shared" si="5"/>
        <v xml:space="preserve">N7628Y  </v>
      </c>
      <c r="BE55">
        <v>1</v>
      </c>
      <c r="BG55">
        <v>0</v>
      </c>
      <c r="BH55">
        <v>0</v>
      </c>
      <c r="BI55">
        <v>0</v>
      </c>
      <c r="BJ55">
        <v>2850</v>
      </c>
      <c r="BK55">
        <v>-150</v>
      </c>
      <c r="BL55" t="s">
        <v>178</v>
      </c>
      <c r="BM55">
        <v>1</v>
      </c>
      <c r="BN55">
        <v>1</v>
      </c>
      <c r="BO55">
        <v>1</v>
      </c>
      <c r="BP55">
        <v>0</v>
      </c>
      <c r="BS55">
        <v>0</v>
      </c>
      <c r="BT55">
        <v>0</v>
      </c>
      <c r="BU55">
        <v>0</v>
      </c>
      <c r="CE55" t="str">
        <f>"09:04:49.093"</f>
        <v>09:04:49.093</v>
      </c>
      <c r="CF55">
        <v>93459851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163</v>
      </c>
      <c r="DB55">
        <v>1</v>
      </c>
      <c r="DC55" t="s">
        <v>136</v>
      </c>
      <c r="DD55" t="s">
        <v>137</v>
      </c>
      <c r="DG55">
        <v>592174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"06/17/2023 09:04:49.413"</f>
        <v>06/17/2023 09:04:49.413</v>
      </c>
      <c r="C56" t="str">
        <f t="shared" si="4"/>
        <v>FFDFD3C0</v>
      </c>
      <c r="D56" t="s">
        <v>123</v>
      </c>
      <c r="E56">
        <v>8</v>
      </c>
      <c r="H56">
        <v>173</v>
      </c>
      <c r="I56" t="s">
        <v>124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"09:04:49.086"</f>
        <v>09:04:49.086</v>
      </c>
      <c r="T56" t="str">
        <f>"09:04:48.586"</f>
        <v>09:04:48.586</v>
      </c>
      <c r="U56" t="str">
        <f t="shared" si="0"/>
        <v>AA4C7D</v>
      </c>
      <c r="V56">
        <v>0</v>
      </c>
      <c r="W56">
        <v>0</v>
      </c>
      <c r="X56">
        <v>4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175</v>
      </c>
      <c r="AG56">
        <v>0</v>
      </c>
      <c r="AH56">
        <v>3</v>
      </c>
      <c r="AI56">
        <v>2</v>
      </c>
      <c r="AJ56">
        <v>0</v>
      </c>
      <c r="AK56" t="s">
        <v>179</v>
      </c>
      <c r="AL56">
        <v>40.431596999999996</v>
      </c>
      <c r="AM56" t="s">
        <v>180</v>
      </c>
      <c r="AN56">
        <v>-78.780642</v>
      </c>
      <c r="AO56">
        <v>100</v>
      </c>
      <c r="AP56">
        <v>3000</v>
      </c>
      <c r="AQ56" t="s">
        <v>129</v>
      </c>
      <c r="AR56">
        <v>72</v>
      </c>
      <c r="AS56">
        <v>-113</v>
      </c>
      <c r="AT56">
        <v>-384</v>
      </c>
      <c r="BB56" t="str">
        <f t="shared" si="2"/>
        <v>1200</v>
      </c>
      <c r="BC56">
        <v>1</v>
      </c>
      <c r="BD56" t="str">
        <f t="shared" si="5"/>
        <v xml:space="preserve">N7628Y  </v>
      </c>
      <c r="BE56">
        <v>1</v>
      </c>
      <c r="BG56">
        <v>0</v>
      </c>
      <c r="BH56">
        <v>0</v>
      </c>
      <c r="BI56">
        <v>0</v>
      </c>
      <c r="BJ56">
        <v>2850</v>
      </c>
      <c r="BK56">
        <v>-150</v>
      </c>
      <c r="BL56" t="s">
        <v>178</v>
      </c>
      <c r="BM56">
        <v>1</v>
      </c>
      <c r="BN56">
        <v>1</v>
      </c>
      <c r="BO56">
        <v>1</v>
      </c>
      <c r="BP56">
        <v>0</v>
      </c>
      <c r="BS56">
        <v>0</v>
      </c>
      <c r="BT56">
        <v>0</v>
      </c>
      <c r="BU56">
        <v>0</v>
      </c>
      <c r="CE56" t="str">
        <f>"09:04:49.093"</f>
        <v>09:04:49.093</v>
      </c>
      <c r="CF56">
        <v>93459851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163</v>
      </c>
      <c r="DB56">
        <v>1</v>
      </c>
      <c r="DC56" t="s">
        <v>136</v>
      </c>
      <c r="DD56" t="s">
        <v>137</v>
      </c>
      <c r="DG56">
        <v>592174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"06/17/2023 09:04:49.413"</f>
        <v>06/17/2023 09:04:49.413</v>
      </c>
      <c r="C57" t="str">
        <f t="shared" si="4"/>
        <v>FFDFD3C0</v>
      </c>
      <c r="D57" t="s">
        <v>138</v>
      </c>
      <c r="E57">
        <v>3</v>
      </c>
      <c r="F57">
        <v>1003</v>
      </c>
      <c r="G57" t="s">
        <v>139</v>
      </c>
      <c r="J57" t="s">
        <v>140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"09:04:49.086"</f>
        <v>09:04:49.086</v>
      </c>
      <c r="T57" t="str">
        <f>"09:04:48.586"</f>
        <v>09:04:48.586</v>
      </c>
      <c r="U57" t="str">
        <f t="shared" si="0"/>
        <v>AA4C7D</v>
      </c>
      <c r="V57">
        <v>0</v>
      </c>
      <c r="W57">
        <v>0</v>
      </c>
      <c r="X57">
        <v>0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0</v>
      </c>
      <c r="AK57" t="s">
        <v>179</v>
      </c>
      <c r="AL57">
        <v>40.431596999999996</v>
      </c>
      <c r="AM57" t="s">
        <v>180</v>
      </c>
      <c r="AN57">
        <v>-78.780642</v>
      </c>
      <c r="AO57">
        <v>100</v>
      </c>
      <c r="AP57">
        <v>3000</v>
      </c>
      <c r="AQ57" t="s">
        <v>129</v>
      </c>
      <c r="AR57">
        <v>72</v>
      </c>
      <c r="AS57">
        <v>-113</v>
      </c>
      <c r="AT57">
        <v>-384</v>
      </c>
      <c r="BB57" t="str">
        <f t="shared" si="2"/>
        <v>1200</v>
      </c>
      <c r="BC57">
        <v>1</v>
      </c>
      <c r="BD57" t="str">
        <f t="shared" si="5"/>
        <v xml:space="preserve">N7628Y  </v>
      </c>
      <c r="BE57">
        <v>1</v>
      </c>
      <c r="BG57">
        <v>0</v>
      </c>
      <c r="BH57">
        <v>0</v>
      </c>
      <c r="BI57">
        <v>0</v>
      </c>
      <c r="BJ57">
        <v>2850</v>
      </c>
      <c r="BK57">
        <v>-150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"09:04:49.093"</f>
        <v>09:04:49.093</v>
      </c>
      <c r="CF57">
        <v>93460274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4</v>
      </c>
      <c r="CY57">
        <v>7</v>
      </c>
      <c r="CZ57" t="s">
        <v>131</v>
      </c>
      <c r="DA57">
        <v>151</v>
      </c>
      <c r="DB57">
        <v>1</v>
      </c>
      <c r="DC57" t="s">
        <v>132</v>
      </c>
      <c r="DD57" t="s">
        <v>133</v>
      </c>
      <c r="DG57">
        <v>3255599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"06/17/2023 09:04:50.460"</f>
        <v>06/17/2023 09:04:50.460</v>
      </c>
      <c r="C58" t="str">
        <f t="shared" si="4"/>
        <v>FFDFD3C0</v>
      </c>
      <c r="D58" t="s">
        <v>138</v>
      </c>
      <c r="E58">
        <v>8</v>
      </c>
      <c r="F58">
        <v>1008</v>
      </c>
      <c r="G58" t="s">
        <v>124</v>
      </c>
      <c r="J58" t="s">
        <v>140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"09:04:50.258"</f>
        <v>09:04:50.258</v>
      </c>
      <c r="T58" t="str">
        <f>"09:04:49.758"</f>
        <v>09:04:49.758</v>
      </c>
      <c r="U58" t="str">
        <f t="shared" si="0"/>
        <v>AA4C7D</v>
      </c>
      <c r="V58">
        <v>0</v>
      </c>
      <c r="W58">
        <v>0</v>
      </c>
      <c r="X58">
        <v>4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175</v>
      </c>
      <c r="AG58">
        <v>0</v>
      </c>
      <c r="AH58">
        <v>3</v>
      </c>
      <c r="AI58">
        <v>2</v>
      </c>
      <c r="AJ58">
        <v>0</v>
      </c>
      <c r="AK58" t="s">
        <v>181</v>
      </c>
      <c r="AL58">
        <v>40.430954</v>
      </c>
      <c r="AM58" t="s">
        <v>182</v>
      </c>
      <c r="AN58">
        <v>-78.780084000000002</v>
      </c>
      <c r="AO58">
        <v>100</v>
      </c>
      <c r="AP58">
        <v>3000</v>
      </c>
      <c r="AQ58" t="s">
        <v>129</v>
      </c>
      <c r="AR58">
        <v>79</v>
      </c>
      <c r="AS58">
        <v>-111</v>
      </c>
      <c r="AT58">
        <v>-448</v>
      </c>
      <c r="BB58" t="str">
        <f t="shared" si="2"/>
        <v>1200</v>
      </c>
      <c r="BC58">
        <v>1</v>
      </c>
      <c r="BD58" t="str">
        <f t="shared" si="5"/>
        <v xml:space="preserve">N7628Y  </v>
      </c>
      <c r="BE58">
        <v>1</v>
      </c>
      <c r="BG58">
        <v>0</v>
      </c>
      <c r="BH58">
        <v>0</v>
      </c>
      <c r="BI58">
        <v>0</v>
      </c>
      <c r="BJ58">
        <v>2825</v>
      </c>
      <c r="BK58">
        <v>-175</v>
      </c>
      <c r="BL58" t="s">
        <v>178</v>
      </c>
      <c r="BM58">
        <v>1</v>
      </c>
      <c r="BN58">
        <v>1</v>
      </c>
      <c r="BO58">
        <v>1</v>
      </c>
      <c r="BP58">
        <v>0</v>
      </c>
      <c r="BS58">
        <v>0</v>
      </c>
      <c r="BT58">
        <v>0</v>
      </c>
      <c r="BU58">
        <v>0</v>
      </c>
      <c r="CE58" t="str">
        <f>"09:04:50.258"</f>
        <v>09:04:50.258</v>
      </c>
      <c r="CF58">
        <v>258378819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163</v>
      </c>
      <c r="DB58">
        <v>1</v>
      </c>
      <c r="DC58" t="s">
        <v>136</v>
      </c>
      <c r="DD58" t="s">
        <v>137</v>
      </c>
      <c r="DG58">
        <v>592600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"06/17/2023 09:04:50.507"</f>
        <v>06/17/2023 09:04:50.507</v>
      </c>
      <c r="C59" t="str">
        <f t="shared" si="4"/>
        <v>FFDFD3C0</v>
      </c>
      <c r="D59" t="s">
        <v>123</v>
      </c>
      <c r="E59">
        <v>8</v>
      </c>
      <c r="H59">
        <v>173</v>
      </c>
      <c r="I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"09:04:50.258"</f>
        <v>09:04:50.258</v>
      </c>
      <c r="T59" t="str">
        <f>"09:04:49.758"</f>
        <v>09:04:49.758</v>
      </c>
      <c r="U59" t="str">
        <f t="shared" si="0"/>
        <v>AA4C7D</v>
      </c>
      <c r="V59">
        <v>0</v>
      </c>
      <c r="W59">
        <v>0</v>
      </c>
      <c r="X59">
        <v>4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175</v>
      </c>
      <c r="AG59">
        <v>0</v>
      </c>
      <c r="AH59">
        <v>3</v>
      </c>
      <c r="AI59">
        <v>2</v>
      </c>
      <c r="AJ59">
        <v>0</v>
      </c>
      <c r="AK59" t="s">
        <v>181</v>
      </c>
      <c r="AL59">
        <v>40.430954</v>
      </c>
      <c r="AM59" t="s">
        <v>182</v>
      </c>
      <c r="AN59">
        <v>-78.780084000000002</v>
      </c>
      <c r="AO59">
        <v>100</v>
      </c>
      <c r="AP59">
        <v>3000</v>
      </c>
      <c r="AQ59" t="s">
        <v>129</v>
      </c>
      <c r="AR59">
        <v>79</v>
      </c>
      <c r="AS59">
        <v>-111</v>
      </c>
      <c r="AT59">
        <v>-448</v>
      </c>
      <c r="BB59" t="str">
        <f t="shared" si="2"/>
        <v>1200</v>
      </c>
      <c r="BC59">
        <v>1</v>
      </c>
      <c r="BD59" t="str">
        <f t="shared" si="5"/>
        <v xml:space="preserve">N7628Y  </v>
      </c>
      <c r="BE59">
        <v>1</v>
      </c>
      <c r="BG59">
        <v>0</v>
      </c>
      <c r="BH59">
        <v>0</v>
      </c>
      <c r="BI59">
        <v>0</v>
      </c>
      <c r="BJ59">
        <v>2825</v>
      </c>
      <c r="BK59">
        <v>-175</v>
      </c>
      <c r="BL59" t="s">
        <v>178</v>
      </c>
      <c r="BM59">
        <v>1</v>
      </c>
      <c r="BN59">
        <v>1</v>
      </c>
      <c r="BO59">
        <v>1</v>
      </c>
      <c r="BP59">
        <v>0</v>
      </c>
      <c r="BS59">
        <v>0</v>
      </c>
      <c r="BT59">
        <v>0</v>
      </c>
      <c r="BU59">
        <v>0</v>
      </c>
      <c r="CE59" t="str">
        <f>"09:04:50.258"</f>
        <v>09:04:50.258</v>
      </c>
      <c r="CF59">
        <v>258378819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131</v>
      </c>
      <c r="DA59">
        <v>163</v>
      </c>
      <c r="DB59">
        <v>1</v>
      </c>
      <c r="DC59" t="s">
        <v>136</v>
      </c>
      <c r="DD59" t="s">
        <v>137</v>
      </c>
      <c r="DG59">
        <v>592600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"06/17/2023 09:04:50.523"</f>
        <v>06/17/2023 09:04:50.523</v>
      </c>
      <c r="C60" t="str">
        <f t="shared" si="4"/>
        <v>FFDFD3C0</v>
      </c>
      <c r="D60" t="s">
        <v>138</v>
      </c>
      <c r="E60">
        <v>3</v>
      </c>
      <c r="F60">
        <v>1003</v>
      </c>
      <c r="G60" t="s">
        <v>139</v>
      </c>
      <c r="J60" t="s">
        <v>140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"09:04:50.258"</f>
        <v>09:04:50.258</v>
      </c>
      <c r="T60" t="str">
        <f>"09:04:49.758"</f>
        <v>09:04:49.758</v>
      </c>
      <c r="U60" t="str">
        <f t="shared" si="0"/>
        <v>AA4C7D</v>
      </c>
      <c r="V60">
        <v>0</v>
      </c>
      <c r="W60">
        <v>0</v>
      </c>
      <c r="X60">
        <v>0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0</v>
      </c>
      <c r="AK60" t="s">
        <v>181</v>
      </c>
      <c r="AL60">
        <v>40.430954</v>
      </c>
      <c r="AM60" t="s">
        <v>182</v>
      </c>
      <c r="AN60">
        <v>-78.780084000000002</v>
      </c>
      <c r="AO60">
        <v>100</v>
      </c>
      <c r="AP60">
        <v>3000</v>
      </c>
      <c r="AQ60" t="s">
        <v>129</v>
      </c>
      <c r="AR60">
        <v>79</v>
      </c>
      <c r="AS60">
        <v>-111</v>
      </c>
      <c r="AT60">
        <v>-448</v>
      </c>
      <c r="BB60" t="str">
        <f t="shared" si="2"/>
        <v>1200</v>
      </c>
      <c r="BC60">
        <v>1</v>
      </c>
      <c r="BD60" t="str">
        <f t="shared" si="5"/>
        <v xml:space="preserve">N7628Y  </v>
      </c>
      <c r="BE60">
        <v>1</v>
      </c>
      <c r="BG60">
        <v>0</v>
      </c>
      <c r="BH60">
        <v>0</v>
      </c>
      <c r="BI60">
        <v>0</v>
      </c>
      <c r="BJ60">
        <v>2825</v>
      </c>
      <c r="BK60">
        <v>-175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"09:04:50.258"</f>
        <v>09:04:50.258</v>
      </c>
      <c r="CF60">
        <v>258379245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3</v>
      </c>
      <c r="CY60">
        <v>7</v>
      </c>
      <c r="CZ60" t="s">
        <v>131</v>
      </c>
      <c r="DA60">
        <v>151</v>
      </c>
      <c r="DB60">
        <v>1</v>
      </c>
      <c r="DC60" t="s">
        <v>132</v>
      </c>
      <c r="DD60" t="s">
        <v>133</v>
      </c>
      <c r="DG60">
        <v>3256072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"06/17/2023 09:04:51.460"</f>
        <v>06/17/2023 09:04:51.460</v>
      </c>
      <c r="C61" t="str">
        <f t="shared" si="4"/>
        <v>FFDFD3C0</v>
      </c>
      <c r="D61" t="s">
        <v>123</v>
      </c>
      <c r="E61">
        <v>8</v>
      </c>
      <c r="H61">
        <v>173</v>
      </c>
      <c r="I61" t="s">
        <v>124</v>
      </c>
      <c r="J61" t="s">
        <v>125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"09:04:51.195"</f>
        <v>09:04:51.195</v>
      </c>
      <c r="T61" t="str">
        <f>"09:04:50.695"</f>
        <v>09:04:50.695</v>
      </c>
      <c r="U61" t="str">
        <f t="shared" si="0"/>
        <v>AA4C7D</v>
      </c>
      <c r="V61">
        <v>0</v>
      </c>
      <c r="W61">
        <v>0</v>
      </c>
      <c r="X61">
        <v>4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175</v>
      </c>
      <c r="AG61">
        <v>0</v>
      </c>
      <c r="AH61">
        <v>3</v>
      </c>
      <c r="AI61">
        <v>2</v>
      </c>
      <c r="AJ61">
        <v>0</v>
      </c>
      <c r="AK61" t="s">
        <v>183</v>
      </c>
      <c r="AL61">
        <v>40.430503000000002</v>
      </c>
      <c r="AM61" t="s">
        <v>184</v>
      </c>
      <c r="AN61">
        <v>-78.779612</v>
      </c>
      <c r="AO61">
        <v>100</v>
      </c>
      <c r="AP61">
        <v>3000</v>
      </c>
      <c r="AQ61" t="s">
        <v>129</v>
      </c>
      <c r="AR61">
        <v>86</v>
      </c>
      <c r="AS61">
        <v>-109</v>
      </c>
      <c r="AT61">
        <v>-448</v>
      </c>
      <c r="BB61" t="str">
        <f t="shared" si="2"/>
        <v>1200</v>
      </c>
      <c r="BC61">
        <v>1</v>
      </c>
      <c r="BD61" t="str">
        <f t="shared" si="5"/>
        <v xml:space="preserve">N7628Y  </v>
      </c>
      <c r="BE61">
        <v>1</v>
      </c>
      <c r="BG61">
        <v>0</v>
      </c>
      <c r="BH61">
        <v>0</v>
      </c>
      <c r="BI61">
        <v>0</v>
      </c>
      <c r="BJ61">
        <v>2825</v>
      </c>
      <c r="BK61">
        <v>-175</v>
      </c>
      <c r="BL61" t="s">
        <v>178</v>
      </c>
      <c r="BM61">
        <v>1</v>
      </c>
      <c r="BN61">
        <v>1</v>
      </c>
      <c r="BO61">
        <v>1</v>
      </c>
      <c r="BP61">
        <v>0</v>
      </c>
      <c r="BS61">
        <v>0</v>
      </c>
      <c r="BT61">
        <v>0</v>
      </c>
      <c r="BU61">
        <v>0</v>
      </c>
      <c r="CE61" t="str">
        <f>"09:04:51.200"</f>
        <v>09:04:51.200</v>
      </c>
      <c r="CF61">
        <v>200472297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131</v>
      </c>
      <c r="DA61">
        <v>163</v>
      </c>
      <c r="DB61">
        <v>1</v>
      </c>
      <c r="DC61" t="s">
        <v>136</v>
      </c>
      <c r="DD61" t="s">
        <v>137</v>
      </c>
      <c r="DG61">
        <v>592943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"06/17/2023 09:04:51.476"</f>
        <v>06/17/2023 09:04:51.476</v>
      </c>
      <c r="C62" t="str">
        <f t="shared" si="4"/>
        <v>FFDFD3C0</v>
      </c>
      <c r="D62" t="s">
        <v>138</v>
      </c>
      <c r="E62">
        <v>8</v>
      </c>
      <c r="F62">
        <v>1008</v>
      </c>
      <c r="G62" t="s">
        <v>124</v>
      </c>
      <c r="J62" t="s">
        <v>140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"09:04:51.195"</f>
        <v>09:04:51.195</v>
      </c>
      <c r="T62" t="str">
        <f>"09:04:50.695"</f>
        <v>09:04:50.695</v>
      </c>
      <c r="U62" t="str">
        <f t="shared" si="0"/>
        <v>AA4C7D</v>
      </c>
      <c r="V62">
        <v>0</v>
      </c>
      <c r="W62">
        <v>0</v>
      </c>
      <c r="X62">
        <v>4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175</v>
      </c>
      <c r="AG62">
        <v>0</v>
      </c>
      <c r="AH62">
        <v>3</v>
      </c>
      <c r="AI62">
        <v>2</v>
      </c>
      <c r="AJ62">
        <v>0</v>
      </c>
      <c r="AK62" t="s">
        <v>183</v>
      </c>
      <c r="AL62">
        <v>40.430503000000002</v>
      </c>
      <c r="AM62" t="s">
        <v>184</v>
      </c>
      <c r="AN62">
        <v>-78.779612</v>
      </c>
      <c r="AO62">
        <v>100</v>
      </c>
      <c r="AP62">
        <v>3000</v>
      </c>
      <c r="AQ62" t="s">
        <v>129</v>
      </c>
      <c r="AR62">
        <v>86</v>
      </c>
      <c r="AS62">
        <v>-109</v>
      </c>
      <c r="AT62">
        <v>-448</v>
      </c>
      <c r="BB62" t="str">
        <f t="shared" si="2"/>
        <v>1200</v>
      </c>
      <c r="BC62">
        <v>1</v>
      </c>
      <c r="BD62" t="str">
        <f t="shared" si="5"/>
        <v xml:space="preserve">N7628Y  </v>
      </c>
      <c r="BE62">
        <v>1</v>
      </c>
      <c r="BG62">
        <v>0</v>
      </c>
      <c r="BH62">
        <v>0</v>
      </c>
      <c r="BI62">
        <v>0</v>
      </c>
      <c r="BJ62">
        <v>2825</v>
      </c>
      <c r="BK62">
        <v>-175</v>
      </c>
      <c r="BL62" t="s">
        <v>178</v>
      </c>
      <c r="BM62">
        <v>1</v>
      </c>
      <c r="BN62">
        <v>1</v>
      </c>
      <c r="BO62">
        <v>1</v>
      </c>
      <c r="BP62">
        <v>0</v>
      </c>
      <c r="BS62">
        <v>0</v>
      </c>
      <c r="BT62">
        <v>0</v>
      </c>
      <c r="BU62">
        <v>0</v>
      </c>
      <c r="CE62" t="str">
        <f>"09:04:51.200"</f>
        <v>09:04:51.200</v>
      </c>
      <c r="CF62">
        <v>200472297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163</v>
      </c>
      <c r="DB62">
        <v>1</v>
      </c>
      <c r="DC62" t="s">
        <v>136</v>
      </c>
      <c r="DD62" t="s">
        <v>137</v>
      </c>
      <c r="DG62">
        <v>592943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"06/17/2023 09:04:51.476"</f>
        <v>06/17/2023 09:04:51.476</v>
      </c>
      <c r="C63" t="str">
        <f t="shared" si="4"/>
        <v>FFDFD3C0</v>
      </c>
      <c r="D63" t="s">
        <v>138</v>
      </c>
      <c r="E63">
        <v>3</v>
      </c>
      <c r="F63">
        <v>1003</v>
      </c>
      <c r="G63" t="s">
        <v>139</v>
      </c>
      <c r="J63" t="s">
        <v>140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"09:04:51.195"</f>
        <v>09:04:51.195</v>
      </c>
      <c r="T63" t="str">
        <f>"09:04:50.695"</f>
        <v>09:04:50.695</v>
      </c>
      <c r="U63" t="str">
        <f t="shared" si="0"/>
        <v>AA4C7D</v>
      </c>
      <c r="V63">
        <v>0</v>
      </c>
      <c r="W63">
        <v>0</v>
      </c>
      <c r="X63">
        <v>0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0</v>
      </c>
      <c r="AK63" t="s">
        <v>183</v>
      </c>
      <c r="AL63">
        <v>40.430503000000002</v>
      </c>
      <c r="AM63" t="s">
        <v>184</v>
      </c>
      <c r="AN63">
        <v>-78.779612</v>
      </c>
      <c r="AO63">
        <v>100</v>
      </c>
      <c r="AP63">
        <v>3000</v>
      </c>
      <c r="AQ63" t="s">
        <v>129</v>
      </c>
      <c r="AR63">
        <v>86</v>
      </c>
      <c r="AS63">
        <v>-109</v>
      </c>
      <c r="AT63">
        <v>-448</v>
      </c>
      <c r="BB63" t="str">
        <f t="shared" si="2"/>
        <v>1200</v>
      </c>
      <c r="BC63">
        <v>1</v>
      </c>
      <c r="BD63" t="str">
        <f t="shared" si="5"/>
        <v xml:space="preserve">N7628Y  </v>
      </c>
      <c r="BE63">
        <v>1</v>
      </c>
      <c r="BG63">
        <v>0</v>
      </c>
      <c r="BH63">
        <v>0</v>
      </c>
      <c r="BI63">
        <v>0</v>
      </c>
      <c r="BJ63">
        <v>2825</v>
      </c>
      <c r="BK63">
        <v>-175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>"09:04:51.200"</f>
        <v>09:04:51.200</v>
      </c>
      <c r="CF63">
        <v>200472746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3</v>
      </c>
      <c r="CY63">
        <v>7</v>
      </c>
      <c r="CZ63" t="s">
        <v>131</v>
      </c>
      <c r="DA63">
        <v>151</v>
      </c>
      <c r="DB63">
        <v>1</v>
      </c>
      <c r="DC63" t="s">
        <v>132</v>
      </c>
      <c r="DD63" t="s">
        <v>133</v>
      </c>
      <c r="DG63">
        <v>3256443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"06/17/2023 09:04:52.554"</f>
        <v>06/17/2023 09:04:52.554</v>
      </c>
      <c r="C64" t="str">
        <f t="shared" si="4"/>
        <v>FFDFD3C0</v>
      </c>
      <c r="D64" t="s">
        <v>123</v>
      </c>
      <c r="E64">
        <v>8</v>
      </c>
      <c r="H64">
        <v>173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"09:04:52.281"</f>
        <v>09:04:52.281</v>
      </c>
      <c r="T64" t="str">
        <f>"09:04:51.781"</f>
        <v>09:04:51.781</v>
      </c>
      <c r="U64" t="str">
        <f t="shared" si="0"/>
        <v>AA4C7D</v>
      </c>
      <c r="V64">
        <v>0</v>
      </c>
      <c r="W64">
        <v>0</v>
      </c>
      <c r="X64">
        <v>4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175</v>
      </c>
      <c r="AG64">
        <v>0</v>
      </c>
      <c r="AH64">
        <v>3</v>
      </c>
      <c r="AI64">
        <v>2</v>
      </c>
      <c r="AJ64">
        <v>0</v>
      </c>
      <c r="AK64" t="s">
        <v>185</v>
      </c>
      <c r="AL64">
        <v>40.429966</v>
      </c>
      <c r="AM64" t="s">
        <v>186</v>
      </c>
      <c r="AN64">
        <v>-78.778968000000006</v>
      </c>
      <c r="AO64">
        <v>100</v>
      </c>
      <c r="AP64">
        <v>2900</v>
      </c>
      <c r="AQ64" t="s">
        <v>129</v>
      </c>
      <c r="AR64">
        <v>93</v>
      </c>
      <c r="AS64">
        <v>-105</v>
      </c>
      <c r="AT64">
        <v>-384</v>
      </c>
      <c r="BB64" t="str">
        <f t="shared" si="2"/>
        <v>1200</v>
      </c>
      <c r="BC64">
        <v>1</v>
      </c>
      <c r="BD64" t="str">
        <f t="shared" si="5"/>
        <v xml:space="preserve">N7628Y  </v>
      </c>
      <c r="BE64">
        <v>1</v>
      </c>
      <c r="BG64">
        <v>0</v>
      </c>
      <c r="BH64">
        <v>0</v>
      </c>
      <c r="BI64">
        <v>0</v>
      </c>
      <c r="BJ64">
        <v>2825</v>
      </c>
      <c r="BK64">
        <v>-75</v>
      </c>
      <c r="BL64" t="s">
        <v>178</v>
      </c>
      <c r="BM64">
        <v>1</v>
      </c>
      <c r="BN64">
        <v>1</v>
      </c>
      <c r="BO64">
        <v>1</v>
      </c>
      <c r="BP64">
        <v>0</v>
      </c>
      <c r="BS64">
        <v>0</v>
      </c>
      <c r="BT64">
        <v>0</v>
      </c>
      <c r="BU64">
        <v>0</v>
      </c>
      <c r="CE64" t="str">
        <f>"09:04:52.283"</f>
        <v>09:04:52.283</v>
      </c>
      <c r="CF64">
        <v>283470147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131</v>
      </c>
      <c r="DA64">
        <v>163</v>
      </c>
      <c r="DB64">
        <v>1</v>
      </c>
      <c r="DC64" t="s">
        <v>136</v>
      </c>
      <c r="DD64" t="s">
        <v>137</v>
      </c>
      <c r="DG64">
        <v>593394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"06/17/2023 09:04:52.554"</f>
        <v>06/17/2023 09:04:52.554</v>
      </c>
      <c r="C65" t="str">
        <f t="shared" si="4"/>
        <v>FFDFD3C0</v>
      </c>
      <c r="D65" t="s">
        <v>138</v>
      </c>
      <c r="E65">
        <v>3</v>
      </c>
      <c r="F65">
        <v>1003</v>
      </c>
      <c r="G65" t="s">
        <v>139</v>
      </c>
      <c r="J65" t="s">
        <v>140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"09:04:52.281"</f>
        <v>09:04:52.281</v>
      </c>
      <c r="T65" t="str">
        <f>"09:04:51.781"</f>
        <v>09:04:51.781</v>
      </c>
      <c r="U65" t="str">
        <f t="shared" si="0"/>
        <v>AA4C7D</v>
      </c>
      <c r="V65">
        <v>0</v>
      </c>
      <c r="W65">
        <v>0</v>
      </c>
      <c r="X65">
        <v>0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0</v>
      </c>
      <c r="AK65" t="s">
        <v>185</v>
      </c>
      <c r="AL65">
        <v>40.429966</v>
      </c>
      <c r="AM65" t="s">
        <v>186</v>
      </c>
      <c r="AN65">
        <v>-78.778968000000006</v>
      </c>
      <c r="AO65">
        <v>100</v>
      </c>
      <c r="AP65">
        <v>2900</v>
      </c>
      <c r="AQ65" t="s">
        <v>129</v>
      </c>
      <c r="AR65">
        <v>93</v>
      </c>
      <c r="AS65">
        <v>-105</v>
      </c>
      <c r="AT65">
        <v>-384</v>
      </c>
      <c r="BB65" t="str">
        <f t="shared" si="2"/>
        <v>1200</v>
      </c>
      <c r="BC65">
        <v>1</v>
      </c>
      <c r="BD65" t="str">
        <f t="shared" si="5"/>
        <v xml:space="preserve">N7628Y  </v>
      </c>
      <c r="BE65">
        <v>1</v>
      </c>
      <c r="BG65">
        <v>0</v>
      </c>
      <c r="BH65">
        <v>0</v>
      </c>
      <c r="BI65">
        <v>0</v>
      </c>
      <c r="BJ65">
        <v>2825</v>
      </c>
      <c r="BK65">
        <v>-75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>"09:04:52.283"</f>
        <v>09:04:52.283</v>
      </c>
      <c r="CF65">
        <v>283470574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3</v>
      </c>
      <c r="CY65">
        <v>7</v>
      </c>
      <c r="CZ65" t="s">
        <v>131</v>
      </c>
      <c r="DA65">
        <v>151</v>
      </c>
      <c r="DB65">
        <v>1</v>
      </c>
      <c r="DC65" t="s">
        <v>132</v>
      </c>
      <c r="DD65" t="s">
        <v>133</v>
      </c>
      <c r="DG65">
        <v>3256912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"06/17/2023 09:04:52.570"</f>
        <v>06/17/2023 09:04:52.570</v>
      </c>
      <c r="C66" t="str">
        <f t="shared" si="4"/>
        <v>FFDFD3C0</v>
      </c>
      <c r="D66" t="s">
        <v>138</v>
      </c>
      <c r="E66">
        <v>8</v>
      </c>
      <c r="F66">
        <v>1008</v>
      </c>
      <c r="G66" t="s">
        <v>124</v>
      </c>
      <c r="J66" t="s">
        <v>140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"09:04:52.281"</f>
        <v>09:04:52.281</v>
      </c>
      <c r="T66" t="str">
        <f>"09:04:51.781"</f>
        <v>09:04:51.781</v>
      </c>
      <c r="U66" t="str">
        <f t="shared" ref="U66:U129" si="6">"AA4C7D"</f>
        <v>AA4C7D</v>
      </c>
      <c r="V66">
        <v>0</v>
      </c>
      <c r="W66">
        <v>0</v>
      </c>
      <c r="X66">
        <v>4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175</v>
      </c>
      <c r="AG66">
        <v>0</v>
      </c>
      <c r="AH66">
        <v>3</v>
      </c>
      <c r="AI66">
        <v>2</v>
      </c>
      <c r="AJ66">
        <v>0</v>
      </c>
      <c r="AK66" t="s">
        <v>185</v>
      </c>
      <c r="AL66">
        <v>40.429966</v>
      </c>
      <c r="AM66" t="s">
        <v>186</v>
      </c>
      <c r="AN66">
        <v>-78.778968000000006</v>
      </c>
      <c r="AO66">
        <v>100</v>
      </c>
      <c r="AP66">
        <v>2900</v>
      </c>
      <c r="AQ66" t="s">
        <v>129</v>
      </c>
      <c r="AR66">
        <v>93</v>
      </c>
      <c r="AS66">
        <v>-105</v>
      </c>
      <c r="AT66">
        <v>-384</v>
      </c>
      <c r="BB66" t="str">
        <f t="shared" si="2"/>
        <v>1200</v>
      </c>
      <c r="BC66">
        <v>1</v>
      </c>
      <c r="BD66" t="str">
        <f t="shared" si="5"/>
        <v xml:space="preserve">N7628Y  </v>
      </c>
      <c r="BE66">
        <v>1</v>
      </c>
      <c r="BG66">
        <v>0</v>
      </c>
      <c r="BH66">
        <v>0</v>
      </c>
      <c r="BI66">
        <v>0</v>
      </c>
      <c r="BJ66">
        <v>2825</v>
      </c>
      <c r="BK66">
        <v>-75</v>
      </c>
      <c r="BL66" t="s">
        <v>178</v>
      </c>
      <c r="BM66">
        <v>1</v>
      </c>
      <c r="BN66">
        <v>1</v>
      </c>
      <c r="BO66">
        <v>1</v>
      </c>
      <c r="BP66">
        <v>0</v>
      </c>
      <c r="BS66">
        <v>0</v>
      </c>
      <c r="BT66">
        <v>0</v>
      </c>
      <c r="BU66">
        <v>0</v>
      </c>
      <c r="CE66" t="str">
        <f>"09:04:52.283"</f>
        <v>09:04:52.283</v>
      </c>
      <c r="CF66">
        <v>283470147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163</v>
      </c>
      <c r="DB66">
        <v>1</v>
      </c>
      <c r="DC66" t="s">
        <v>136</v>
      </c>
      <c r="DD66" t="s">
        <v>137</v>
      </c>
      <c r="DG66">
        <v>593394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"06/17/2023 09:04:53.351"</f>
        <v>06/17/2023 09:04:53.351</v>
      </c>
      <c r="C67" t="str">
        <f t="shared" si="4"/>
        <v>FFDFD3C0</v>
      </c>
      <c r="D67" t="s">
        <v>123</v>
      </c>
      <c r="E67">
        <v>8</v>
      </c>
      <c r="H67">
        <v>173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"09:04:53.102"</f>
        <v>09:04:53.102</v>
      </c>
      <c r="T67" t="str">
        <f>"09:04:52.702"</f>
        <v>09:04:52.702</v>
      </c>
      <c r="U67" t="str">
        <f t="shared" si="6"/>
        <v>AA4C7D</v>
      </c>
      <c r="V67">
        <v>0</v>
      </c>
      <c r="W67">
        <v>0</v>
      </c>
      <c r="X67">
        <v>4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175</v>
      </c>
      <c r="AG67">
        <v>0</v>
      </c>
      <c r="AH67">
        <v>3</v>
      </c>
      <c r="AI67">
        <v>2</v>
      </c>
      <c r="AJ67">
        <v>0</v>
      </c>
      <c r="AK67" t="s">
        <v>187</v>
      </c>
      <c r="AL67">
        <v>40.429602000000003</v>
      </c>
      <c r="AM67" t="s">
        <v>188</v>
      </c>
      <c r="AN67">
        <v>-78.778474000000003</v>
      </c>
      <c r="AO67">
        <v>100</v>
      </c>
      <c r="AP67">
        <v>2900</v>
      </c>
      <c r="AQ67" t="s">
        <v>129</v>
      </c>
      <c r="AR67">
        <v>99</v>
      </c>
      <c r="AS67">
        <v>-102</v>
      </c>
      <c r="AT67">
        <v>-384</v>
      </c>
      <c r="BB67" t="str">
        <f t="shared" ref="BB67:BB130" si="7">"1200"</f>
        <v>1200</v>
      </c>
      <c r="BC67">
        <v>1</v>
      </c>
      <c r="BD67" t="str">
        <f t="shared" si="5"/>
        <v xml:space="preserve">N7628Y  </v>
      </c>
      <c r="BE67">
        <v>1</v>
      </c>
      <c r="BG67">
        <v>0</v>
      </c>
      <c r="BH67">
        <v>0</v>
      </c>
      <c r="BI67">
        <v>0</v>
      </c>
      <c r="BJ67">
        <v>2825</v>
      </c>
      <c r="BK67">
        <v>-75</v>
      </c>
      <c r="BL67" t="s">
        <v>178</v>
      </c>
      <c r="BM67">
        <v>1</v>
      </c>
      <c r="BN67">
        <v>1</v>
      </c>
      <c r="BO67">
        <v>1</v>
      </c>
      <c r="BP67">
        <v>0</v>
      </c>
      <c r="BS67">
        <v>0</v>
      </c>
      <c r="BT67">
        <v>0</v>
      </c>
      <c r="BU67">
        <v>0</v>
      </c>
      <c r="CE67" t="str">
        <f>"09:04:53.104"</f>
        <v>09:04:53.104</v>
      </c>
      <c r="CF67">
        <v>104320199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131</v>
      </c>
      <c r="DA67">
        <v>163</v>
      </c>
      <c r="DB67">
        <v>1</v>
      </c>
      <c r="DC67" t="s">
        <v>136</v>
      </c>
      <c r="DD67" t="s">
        <v>137</v>
      </c>
      <c r="DG67">
        <v>593690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"06/17/2023 09:04:53.367"</f>
        <v>06/17/2023 09:04:53.367</v>
      </c>
      <c r="C68" t="str">
        <f t="shared" si="4"/>
        <v>FFDFD3C0</v>
      </c>
      <c r="D68" t="s">
        <v>138</v>
      </c>
      <c r="E68">
        <v>8</v>
      </c>
      <c r="F68">
        <v>1008</v>
      </c>
      <c r="G68" t="s">
        <v>124</v>
      </c>
      <c r="J68" t="s">
        <v>140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"09:04:53.102"</f>
        <v>09:04:53.102</v>
      </c>
      <c r="T68" t="str">
        <f>"09:04:52.702"</f>
        <v>09:04:52.702</v>
      </c>
      <c r="U68" t="str">
        <f t="shared" si="6"/>
        <v>AA4C7D</v>
      </c>
      <c r="V68">
        <v>0</v>
      </c>
      <c r="W68">
        <v>0</v>
      </c>
      <c r="X68">
        <v>4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175</v>
      </c>
      <c r="AG68">
        <v>0</v>
      </c>
      <c r="AH68">
        <v>3</v>
      </c>
      <c r="AI68">
        <v>2</v>
      </c>
      <c r="AJ68">
        <v>0</v>
      </c>
      <c r="AK68" t="s">
        <v>187</v>
      </c>
      <c r="AL68">
        <v>40.429602000000003</v>
      </c>
      <c r="AM68" t="s">
        <v>188</v>
      </c>
      <c r="AN68">
        <v>-78.778474000000003</v>
      </c>
      <c r="AO68">
        <v>100</v>
      </c>
      <c r="AP68">
        <v>2900</v>
      </c>
      <c r="AQ68" t="s">
        <v>129</v>
      </c>
      <c r="AR68">
        <v>99</v>
      </c>
      <c r="AS68">
        <v>-102</v>
      </c>
      <c r="AT68">
        <v>-384</v>
      </c>
      <c r="BB68" t="str">
        <f t="shared" si="7"/>
        <v>1200</v>
      </c>
      <c r="BC68">
        <v>1</v>
      </c>
      <c r="BD68" t="str">
        <f t="shared" si="5"/>
        <v xml:space="preserve">N7628Y  </v>
      </c>
      <c r="BE68">
        <v>1</v>
      </c>
      <c r="BG68">
        <v>0</v>
      </c>
      <c r="BH68">
        <v>0</v>
      </c>
      <c r="BI68">
        <v>0</v>
      </c>
      <c r="BJ68">
        <v>2825</v>
      </c>
      <c r="BK68">
        <v>-75</v>
      </c>
      <c r="BL68" t="s">
        <v>178</v>
      </c>
      <c r="BM68">
        <v>1</v>
      </c>
      <c r="BN68">
        <v>1</v>
      </c>
      <c r="BO68">
        <v>1</v>
      </c>
      <c r="BP68">
        <v>0</v>
      </c>
      <c r="BS68">
        <v>0</v>
      </c>
      <c r="BT68">
        <v>0</v>
      </c>
      <c r="BU68">
        <v>0</v>
      </c>
      <c r="CE68" t="str">
        <f>"09:04:53.104"</f>
        <v>09:04:53.104</v>
      </c>
      <c r="CF68">
        <v>104320199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163</v>
      </c>
      <c r="DB68">
        <v>1</v>
      </c>
      <c r="DC68" t="s">
        <v>136</v>
      </c>
      <c r="DD68" t="s">
        <v>137</v>
      </c>
      <c r="DG68">
        <v>593690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"06/17/2023 09:04:53.413"</f>
        <v>06/17/2023 09:04:53.413</v>
      </c>
      <c r="C69" t="str">
        <f t="shared" si="4"/>
        <v>FFDFD3C0</v>
      </c>
      <c r="D69" t="s">
        <v>138</v>
      </c>
      <c r="E69">
        <v>3</v>
      </c>
      <c r="F69">
        <v>1003</v>
      </c>
      <c r="G69" t="s">
        <v>139</v>
      </c>
      <c r="J69" t="s">
        <v>140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"09:04:53.102"</f>
        <v>09:04:53.102</v>
      </c>
      <c r="T69" t="str">
        <f>"09:04:52.702"</f>
        <v>09:04:52.702</v>
      </c>
      <c r="U69" t="str">
        <f t="shared" si="6"/>
        <v>AA4C7D</v>
      </c>
      <c r="V69">
        <v>0</v>
      </c>
      <c r="W69">
        <v>0</v>
      </c>
      <c r="X69">
        <v>0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0</v>
      </c>
      <c r="AK69" t="s">
        <v>187</v>
      </c>
      <c r="AL69">
        <v>40.429602000000003</v>
      </c>
      <c r="AM69" t="s">
        <v>188</v>
      </c>
      <c r="AN69">
        <v>-78.778474000000003</v>
      </c>
      <c r="AO69">
        <v>100</v>
      </c>
      <c r="AP69">
        <v>2900</v>
      </c>
      <c r="AQ69" t="s">
        <v>129</v>
      </c>
      <c r="AR69">
        <v>99</v>
      </c>
      <c r="AS69">
        <v>-102</v>
      </c>
      <c r="AT69">
        <v>-384</v>
      </c>
      <c r="BB69" t="str">
        <f t="shared" si="7"/>
        <v>1200</v>
      </c>
      <c r="BC69">
        <v>1</v>
      </c>
      <c r="BD69" t="str">
        <f t="shared" si="5"/>
        <v xml:space="preserve">N7628Y  </v>
      </c>
      <c r="BE69">
        <v>1</v>
      </c>
      <c r="BG69">
        <v>0</v>
      </c>
      <c r="BH69">
        <v>0</v>
      </c>
      <c r="BI69">
        <v>0</v>
      </c>
      <c r="BJ69">
        <v>2825</v>
      </c>
      <c r="BK69">
        <v>-75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"09:04:53.104"</f>
        <v>09:04:53.104</v>
      </c>
      <c r="CF69">
        <v>104320628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2</v>
      </c>
      <c r="CY69">
        <v>7</v>
      </c>
      <c r="CZ69" t="s">
        <v>131</v>
      </c>
      <c r="DA69">
        <v>151</v>
      </c>
      <c r="DB69">
        <v>1</v>
      </c>
      <c r="DC69" t="s">
        <v>132</v>
      </c>
      <c r="DD69" t="s">
        <v>133</v>
      </c>
      <c r="DG69">
        <v>3257254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"06/17/2023 09:04:54.258"</f>
        <v>06/17/2023 09:04:54.258</v>
      </c>
      <c r="C70" t="str">
        <f t="shared" si="4"/>
        <v>FFDFD3C0</v>
      </c>
      <c r="D70" t="s">
        <v>123</v>
      </c>
      <c r="E70">
        <v>8</v>
      </c>
      <c r="H70">
        <v>173</v>
      </c>
      <c r="I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"09:04:54.023"</f>
        <v>09:04:54.023</v>
      </c>
      <c r="T70" t="str">
        <f>"09:04:53.523"</f>
        <v>09:04:53.523</v>
      </c>
      <c r="U70" t="str">
        <f t="shared" si="6"/>
        <v>AA4C7D</v>
      </c>
      <c r="V70">
        <v>0</v>
      </c>
      <c r="W70">
        <v>0</v>
      </c>
      <c r="X70">
        <v>4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175</v>
      </c>
      <c r="AG70">
        <v>0</v>
      </c>
      <c r="AH70">
        <v>3</v>
      </c>
      <c r="AI70">
        <v>2</v>
      </c>
      <c r="AJ70">
        <v>0</v>
      </c>
      <c r="AK70" t="s">
        <v>189</v>
      </c>
      <c r="AL70">
        <v>40.429130000000001</v>
      </c>
      <c r="AM70" t="s">
        <v>190</v>
      </c>
      <c r="AN70">
        <v>-78.777831000000006</v>
      </c>
      <c r="AO70">
        <v>100</v>
      </c>
      <c r="AP70">
        <v>2900</v>
      </c>
      <c r="AQ70" t="s">
        <v>129</v>
      </c>
      <c r="AR70">
        <v>104</v>
      </c>
      <c r="AS70">
        <v>-99</v>
      </c>
      <c r="AT70">
        <v>-256</v>
      </c>
      <c r="BB70" t="str">
        <f t="shared" si="7"/>
        <v>1200</v>
      </c>
      <c r="BC70">
        <v>1</v>
      </c>
      <c r="BD70" t="str">
        <f t="shared" si="5"/>
        <v xml:space="preserve">N7628Y  </v>
      </c>
      <c r="BE70">
        <v>1</v>
      </c>
      <c r="BG70">
        <v>0</v>
      </c>
      <c r="BH70">
        <v>0</v>
      </c>
      <c r="BI70">
        <v>0</v>
      </c>
      <c r="BJ70">
        <v>2825</v>
      </c>
      <c r="BK70">
        <v>-75</v>
      </c>
      <c r="BL70" t="s">
        <v>178</v>
      </c>
      <c r="BM70">
        <v>1</v>
      </c>
      <c r="BN70">
        <v>1</v>
      </c>
      <c r="BO70">
        <v>1</v>
      </c>
      <c r="BP70">
        <v>0</v>
      </c>
      <c r="BS70">
        <v>0</v>
      </c>
      <c r="BT70">
        <v>0</v>
      </c>
      <c r="BU70">
        <v>0</v>
      </c>
      <c r="CE70" t="str">
        <f>"09:04:54.027"</f>
        <v>09:04:54.027</v>
      </c>
      <c r="CF70">
        <v>26752567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163</v>
      </c>
      <c r="DB70">
        <v>1</v>
      </c>
      <c r="DC70" t="s">
        <v>136</v>
      </c>
      <c r="DD70" t="s">
        <v>137</v>
      </c>
      <c r="DG70">
        <v>594001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"06/17/2023 09:04:54.274"</f>
        <v>06/17/2023 09:04:54.274</v>
      </c>
      <c r="C71" t="str">
        <f t="shared" si="4"/>
        <v>FFDFD3C0</v>
      </c>
      <c r="D71" t="s">
        <v>138</v>
      </c>
      <c r="E71">
        <v>3</v>
      </c>
      <c r="F71">
        <v>1003</v>
      </c>
      <c r="G71" t="s">
        <v>139</v>
      </c>
      <c r="J71" t="s">
        <v>140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"09:04:54.023"</f>
        <v>09:04:54.023</v>
      </c>
      <c r="T71" t="str">
        <f>"09:04:53.523"</f>
        <v>09:04:53.523</v>
      </c>
      <c r="U71" t="str">
        <f t="shared" si="6"/>
        <v>AA4C7D</v>
      </c>
      <c r="V71">
        <v>0</v>
      </c>
      <c r="W71">
        <v>0</v>
      </c>
      <c r="X71">
        <v>0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0</v>
      </c>
      <c r="AK71" t="s">
        <v>189</v>
      </c>
      <c r="AL71">
        <v>40.429130000000001</v>
      </c>
      <c r="AM71" t="s">
        <v>190</v>
      </c>
      <c r="AN71">
        <v>-78.777831000000006</v>
      </c>
      <c r="AO71">
        <v>100</v>
      </c>
      <c r="AP71">
        <v>2900</v>
      </c>
      <c r="AQ71" t="s">
        <v>129</v>
      </c>
      <c r="AR71">
        <v>104</v>
      </c>
      <c r="AS71">
        <v>-99</v>
      </c>
      <c r="AT71">
        <v>-256</v>
      </c>
      <c r="BB71" t="str">
        <f t="shared" si="7"/>
        <v>1200</v>
      </c>
      <c r="BC71">
        <v>1</v>
      </c>
      <c r="BD71" t="str">
        <f t="shared" si="5"/>
        <v xml:space="preserve">N7628Y  </v>
      </c>
      <c r="BE71">
        <v>1</v>
      </c>
      <c r="BG71">
        <v>0</v>
      </c>
      <c r="BH71">
        <v>0</v>
      </c>
      <c r="BI71">
        <v>0</v>
      </c>
      <c r="BJ71">
        <v>2825</v>
      </c>
      <c r="BK71">
        <v>-75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>"09:04:54.027"</f>
        <v>09:04:54.027</v>
      </c>
      <c r="CF71">
        <v>26752972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3</v>
      </c>
      <c r="CY71">
        <v>7</v>
      </c>
      <c r="CZ71" t="s">
        <v>131</v>
      </c>
      <c r="DA71">
        <v>151</v>
      </c>
      <c r="DB71">
        <v>1</v>
      </c>
      <c r="DC71" t="s">
        <v>132</v>
      </c>
      <c r="DD71" t="s">
        <v>133</v>
      </c>
      <c r="DG71">
        <v>3257612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"06/17/2023 09:04:54.274"</f>
        <v>06/17/2023 09:04:54.274</v>
      </c>
      <c r="C72" t="str">
        <f t="shared" si="4"/>
        <v>FFDFD3C0</v>
      </c>
      <c r="D72" t="s">
        <v>138</v>
      </c>
      <c r="E72">
        <v>8</v>
      </c>
      <c r="F72">
        <v>1008</v>
      </c>
      <c r="G72" t="s">
        <v>124</v>
      </c>
      <c r="J72" t="s">
        <v>140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"09:04:54.023"</f>
        <v>09:04:54.023</v>
      </c>
      <c r="T72" t="str">
        <f>"09:04:53.523"</f>
        <v>09:04:53.523</v>
      </c>
      <c r="U72" t="str">
        <f t="shared" si="6"/>
        <v>AA4C7D</v>
      </c>
      <c r="V72">
        <v>0</v>
      </c>
      <c r="W72">
        <v>0</v>
      </c>
      <c r="X72">
        <v>4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175</v>
      </c>
      <c r="AG72">
        <v>0</v>
      </c>
      <c r="AH72">
        <v>3</v>
      </c>
      <c r="AI72">
        <v>2</v>
      </c>
      <c r="AJ72">
        <v>0</v>
      </c>
      <c r="AK72" t="s">
        <v>189</v>
      </c>
      <c r="AL72">
        <v>40.429130000000001</v>
      </c>
      <c r="AM72" t="s">
        <v>190</v>
      </c>
      <c r="AN72">
        <v>-78.777831000000006</v>
      </c>
      <c r="AO72">
        <v>100</v>
      </c>
      <c r="AP72">
        <v>2900</v>
      </c>
      <c r="AQ72" t="s">
        <v>129</v>
      </c>
      <c r="AR72">
        <v>104</v>
      </c>
      <c r="AS72">
        <v>-99</v>
      </c>
      <c r="AT72">
        <v>-256</v>
      </c>
      <c r="BB72" t="str">
        <f t="shared" si="7"/>
        <v>1200</v>
      </c>
      <c r="BC72">
        <v>1</v>
      </c>
      <c r="BD72" t="str">
        <f t="shared" si="5"/>
        <v xml:space="preserve">N7628Y  </v>
      </c>
      <c r="BE72">
        <v>1</v>
      </c>
      <c r="BG72">
        <v>0</v>
      </c>
      <c r="BH72">
        <v>0</v>
      </c>
      <c r="BI72">
        <v>0</v>
      </c>
      <c r="BJ72">
        <v>2825</v>
      </c>
      <c r="BK72">
        <v>-75</v>
      </c>
      <c r="BL72" t="s">
        <v>178</v>
      </c>
      <c r="BM72">
        <v>1</v>
      </c>
      <c r="BN72">
        <v>1</v>
      </c>
      <c r="BO72">
        <v>1</v>
      </c>
      <c r="BP72">
        <v>0</v>
      </c>
      <c r="BS72">
        <v>0</v>
      </c>
      <c r="BT72">
        <v>0</v>
      </c>
      <c r="BU72">
        <v>0</v>
      </c>
      <c r="CE72" t="str">
        <f>"09:04:54.027"</f>
        <v>09:04:54.027</v>
      </c>
      <c r="CF72">
        <v>26752567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163</v>
      </c>
      <c r="DB72">
        <v>1</v>
      </c>
      <c r="DC72" t="s">
        <v>136</v>
      </c>
      <c r="DD72" t="s">
        <v>137</v>
      </c>
      <c r="DG72">
        <v>594001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"06/17/2023 09:04:55.302"</f>
        <v>06/17/2023 09:04:55.302</v>
      </c>
      <c r="C73" t="str">
        <f t="shared" si="4"/>
        <v>FFDFD3C0</v>
      </c>
      <c r="D73" t="s">
        <v>123</v>
      </c>
      <c r="E73">
        <v>8</v>
      </c>
      <c r="H73">
        <v>173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"09:04:55.055"</f>
        <v>09:04:55.055</v>
      </c>
      <c r="T73" t="str">
        <f>"09:04:54.555"</f>
        <v>09:04:54.555</v>
      </c>
      <c r="U73" t="str">
        <f t="shared" si="6"/>
        <v>AA4C7D</v>
      </c>
      <c r="V73">
        <v>0</v>
      </c>
      <c r="W73">
        <v>0</v>
      </c>
      <c r="X73">
        <v>4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175</v>
      </c>
      <c r="AG73">
        <v>0</v>
      </c>
      <c r="AH73">
        <v>3</v>
      </c>
      <c r="AI73">
        <v>2</v>
      </c>
      <c r="AJ73">
        <v>0</v>
      </c>
      <c r="AK73" t="s">
        <v>191</v>
      </c>
      <c r="AL73">
        <v>40.428699999999999</v>
      </c>
      <c r="AM73" t="s">
        <v>192</v>
      </c>
      <c r="AN73">
        <v>-78.777144000000007</v>
      </c>
      <c r="AO73">
        <v>100</v>
      </c>
      <c r="AP73">
        <v>2900</v>
      </c>
      <c r="AQ73" t="s">
        <v>129</v>
      </c>
      <c r="AR73">
        <v>110</v>
      </c>
      <c r="AS73">
        <v>-95</v>
      </c>
      <c r="AT73">
        <v>-192</v>
      </c>
      <c r="BB73" t="str">
        <f t="shared" si="7"/>
        <v>1200</v>
      </c>
      <c r="BC73">
        <v>1</v>
      </c>
      <c r="BD73" t="str">
        <f t="shared" si="5"/>
        <v xml:space="preserve">N7628Y  </v>
      </c>
      <c r="BE73">
        <v>1</v>
      </c>
      <c r="BG73">
        <v>0</v>
      </c>
      <c r="BH73">
        <v>0</v>
      </c>
      <c r="BI73">
        <v>0</v>
      </c>
      <c r="BJ73">
        <v>2800</v>
      </c>
      <c r="BK73">
        <v>-100</v>
      </c>
      <c r="BL73" t="s">
        <v>178</v>
      </c>
      <c r="BM73">
        <v>1</v>
      </c>
      <c r="BN73">
        <v>1</v>
      </c>
      <c r="BO73">
        <v>1</v>
      </c>
      <c r="BP73">
        <v>0</v>
      </c>
      <c r="BS73">
        <v>0</v>
      </c>
      <c r="BT73">
        <v>0</v>
      </c>
      <c r="BU73">
        <v>0</v>
      </c>
      <c r="CE73" t="str">
        <f>"09:04:55.056"</f>
        <v>09:04:55.056</v>
      </c>
      <c r="CF73">
        <v>55682462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163</v>
      </c>
      <c r="DB73">
        <v>1</v>
      </c>
      <c r="DC73" t="s">
        <v>136</v>
      </c>
      <c r="DD73" t="s">
        <v>137</v>
      </c>
      <c r="DG73">
        <v>594393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"06/17/2023 09:04:55.282"</f>
        <v>06/17/2023 09:04:55.282</v>
      </c>
      <c r="C74" t="str">
        <f t="shared" si="4"/>
        <v>FFDFD3C0</v>
      </c>
      <c r="D74" t="s">
        <v>138</v>
      </c>
      <c r="E74">
        <v>3</v>
      </c>
      <c r="F74">
        <v>1003</v>
      </c>
      <c r="G74" t="s">
        <v>139</v>
      </c>
      <c r="J74" t="s">
        <v>140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"09:04:55.055"</f>
        <v>09:04:55.055</v>
      </c>
      <c r="T74" t="str">
        <f>"09:04:54.555"</f>
        <v>09:04:54.555</v>
      </c>
      <c r="U74" t="str">
        <f t="shared" si="6"/>
        <v>AA4C7D</v>
      </c>
      <c r="V74">
        <v>0</v>
      </c>
      <c r="W74">
        <v>0</v>
      </c>
      <c r="X74">
        <v>0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0</v>
      </c>
      <c r="AK74" t="s">
        <v>191</v>
      </c>
      <c r="AL74">
        <v>40.428699999999999</v>
      </c>
      <c r="AM74" t="s">
        <v>192</v>
      </c>
      <c r="AN74">
        <v>-78.777144000000007</v>
      </c>
      <c r="AO74">
        <v>100</v>
      </c>
      <c r="AP74">
        <v>2900</v>
      </c>
      <c r="AQ74" t="s">
        <v>129</v>
      </c>
      <c r="AR74">
        <v>110</v>
      </c>
      <c r="AS74">
        <v>-95</v>
      </c>
      <c r="AT74">
        <v>-192</v>
      </c>
      <c r="BB74" t="str">
        <f t="shared" si="7"/>
        <v>1200</v>
      </c>
      <c r="BC74">
        <v>1</v>
      </c>
      <c r="BD74" t="str">
        <f t="shared" si="5"/>
        <v xml:space="preserve">N7628Y  </v>
      </c>
      <c r="BE74">
        <v>1</v>
      </c>
      <c r="BG74">
        <v>0</v>
      </c>
      <c r="BH74">
        <v>0</v>
      </c>
      <c r="BI74">
        <v>0</v>
      </c>
      <c r="BJ74">
        <v>2800</v>
      </c>
      <c r="BK74">
        <v>-100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>"09:04:55.056"</f>
        <v>09:04:55.056</v>
      </c>
      <c r="CF74">
        <v>55682847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3</v>
      </c>
      <c r="CY74">
        <v>7</v>
      </c>
      <c r="CZ74" t="s">
        <v>131</v>
      </c>
      <c r="DA74">
        <v>151</v>
      </c>
      <c r="DB74">
        <v>1</v>
      </c>
      <c r="DC74" t="s">
        <v>132</v>
      </c>
      <c r="DD74" t="s">
        <v>133</v>
      </c>
      <c r="DG74">
        <v>3258100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"06/17/2023 09:04:55.319"</f>
        <v>06/17/2023 09:04:55.319</v>
      </c>
      <c r="C75" t="str">
        <f t="shared" si="4"/>
        <v>FFDFD3C0</v>
      </c>
      <c r="D75" t="s">
        <v>138</v>
      </c>
      <c r="E75">
        <v>8</v>
      </c>
      <c r="F75">
        <v>1008</v>
      </c>
      <c r="G75" t="s">
        <v>124</v>
      </c>
      <c r="J75" t="s">
        <v>140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"09:04:55.055"</f>
        <v>09:04:55.055</v>
      </c>
      <c r="T75" t="str">
        <f>"09:04:54.555"</f>
        <v>09:04:54.555</v>
      </c>
      <c r="U75" t="str">
        <f t="shared" si="6"/>
        <v>AA4C7D</v>
      </c>
      <c r="V75">
        <v>0</v>
      </c>
      <c r="W75">
        <v>0</v>
      </c>
      <c r="X75">
        <v>4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175</v>
      </c>
      <c r="AG75">
        <v>0</v>
      </c>
      <c r="AH75">
        <v>3</v>
      </c>
      <c r="AI75">
        <v>2</v>
      </c>
      <c r="AJ75">
        <v>0</v>
      </c>
      <c r="AK75" t="s">
        <v>191</v>
      </c>
      <c r="AL75">
        <v>40.428699999999999</v>
      </c>
      <c r="AM75" t="s">
        <v>192</v>
      </c>
      <c r="AN75">
        <v>-78.777144000000007</v>
      </c>
      <c r="AO75">
        <v>100</v>
      </c>
      <c r="AP75">
        <v>2900</v>
      </c>
      <c r="AQ75" t="s">
        <v>129</v>
      </c>
      <c r="AR75">
        <v>110</v>
      </c>
      <c r="AS75">
        <v>-95</v>
      </c>
      <c r="AT75">
        <v>-192</v>
      </c>
      <c r="BB75" t="str">
        <f t="shared" si="7"/>
        <v>1200</v>
      </c>
      <c r="BC75">
        <v>1</v>
      </c>
      <c r="BD75" t="str">
        <f t="shared" si="5"/>
        <v xml:space="preserve">N7628Y  </v>
      </c>
      <c r="BE75">
        <v>1</v>
      </c>
      <c r="BG75">
        <v>0</v>
      </c>
      <c r="BH75">
        <v>0</v>
      </c>
      <c r="BI75">
        <v>0</v>
      </c>
      <c r="BJ75">
        <v>2800</v>
      </c>
      <c r="BK75">
        <v>-100</v>
      </c>
      <c r="BL75" t="s">
        <v>178</v>
      </c>
      <c r="BM75">
        <v>1</v>
      </c>
      <c r="BN75">
        <v>1</v>
      </c>
      <c r="BO75">
        <v>1</v>
      </c>
      <c r="BP75">
        <v>0</v>
      </c>
      <c r="BS75">
        <v>0</v>
      </c>
      <c r="BT75">
        <v>0</v>
      </c>
      <c r="BU75">
        <v>0</v>
      </c>
      <c r="CE75" t="str">
        <f>"09:04:55.056"</f>
        <v>09:04:55.056</v>
      </c>
      <c r="CF75">
        <v>55682462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5</v>
      </c>
      <c r="CY75">
        <v>7</v>
      </c>
      <c r="CZ75" t="s">
        <v>131</v>
      </c>
      <c r="DA75">
        <v>163</v>
      </c>
      <c r="DB75">
        <v>1</v>
      </c>
      <c r="DC75" t="s">
        <v>136</v>
      </c>
      <c r="DD75" t="s">
        <v>137</v>
      </c>
      <c r="DG75">
        <v>594393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"06/17/2023 09:04:56.361"</f>
        <v>06/17/2023 09:04:56.361</v>
      </c>
      <c r="C76" t="str">
        <f t="shared" si="4"/>
        <v>FFDFD3C0</v>
      </c>
      <c r="D76" t="s">
        <v>123</v>
      </c>
      <c r="E76">
        <v>8</v>
      </c>
      <c r="H76">
        <v>173</v>
      </c>
      <c r="I76" t="s">
        <v>124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"09:04:56.133"</f>
        <v>09:04:56.133</v>
      </c>
      <c r="T76" t="str">
        <f>"09:04:55.633"</f>
        <v>09:04:55.633</v>
      </c>
      <c r="U76" t="str">
        <f t="shared" si="6"/>
        <v>AA4C7D</v>
      </c>
      <c r="V76">
        <v>0</v>
      </c>
      <c r="W76">
        <v>0</v>
      </c>
      <c r="X76">
        <v>4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175</v>
      </c>
      <c r="AG76">
        <v>0</v>
      </c>
      <c r="AH76">
        <v>3</v>
      </c>
      <c r="AI76">
        <v>2</v>
      </c>
      <c r="AJ76">
        <v>0</v>
      </c>
      <c r="AK76" t="s">
        <v>193</v>
      </c>
      <c r="AL76">
        <v>40.428271000000002</v>
      </c>
      <c r="AM76" t="s">
        <v>194</v>
      </c>
      <c r="AN76">
        <v>-78.776436000000004</v>
      </c>
      <c r="AO76">
        <v>100</v>
      </c>
      <c r="AP76">
        <v>2900</v>
      </c>
      <c r="AQ76" t="s">
        <v>129</v>
      </c>
      <c r="AR76">
        <v>114</v>
      </c>
      <c r="AS76">
        <v>-91</v>
      </c>
      <c r="AT76">
        <v>-128</v>
      </c>
      <c r="BB76" t="str">
        <f t="shared" si="7"/>
        <v>1200</v>
      </c>
      <c r="BC76">
        <v>1</v>
      </c>
      <c r="BD76" t="str">
        <f t="shared" si="5"/>
        <v xml:space="preserve">N7628Y  </v>
      </c>
      <c r="BE76">
        <v>1</v>
      </c>
      <c r="BG76">
        <v>0</v>
      </c>
      <c r="BH76">
        <v>0</v>
      </c>
      <c r="BI76">
        <v>0</v>
      </c>
      <c r="BJ76">
        <v>2800</v>
      </c>
      <c r="BK76">
        <v>-100</v>
      </c>
      <c r="BL76" t="s">
        <v>178</v>
      </c>
      <c r="BM76">
        <v>1</v>
      </c>
      <c r="BN76">
        <v>1</v>
      </c>
      <c r="BO76">
        <v>1</v>
      </c>
      <c r="BP76">
        <v>0</v>
      </c>
      <c r="BS76">
        <v>0</v>
      </c>
      <c r="BT76">
        <v>0</v>
      </c>
      <c r="BU76">
        <v>0</v>
      </c>
      <c r="CE76" t="str">
        <f>"09:04:56.137"</f>
        <v>09:04:56.137</v>
      </c>
      <c r="CF76">
        <v>137041956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5</v>
      </c>
      <c r="CY76">
        <v>7</v>
      </c>
      <c r="CZ76" t="s">
        <v>131</v>
      </c>
      <c r="DA76">
        <v>163</v>
      </c>
      <c r="DB76">
        <v>1</v>
      </c>
      <c r="DC76" t="s">
        <v>136</v>
      </c>
      <c r="DD76" t="s">
        <v>137</v>
      </c>
      <c r="DG76">
        <v>594793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"06/17/2023 09:04:56.377"</f>
        <v>06/17/2023 09:04:56.377</v>
      </c>
      <c r="C77" t="str">
        <f t="shared" si="4"/>
        <v>FFDFD3C0</v>
      </c>
      <c r="D77" t="s">
        <v>138</v>
      </c>
      <c r="E77">
        <v>8</v>
      </c>
      <c r="F77">
        <v>1008</v>
      </c>
      <c r="G77" t="s">
        <v>124</v>
      </c>
      <c r="J77" t="s">
        <v>140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"09:04:56.133"</f>
        <v>09:04:56.133</v>
      </c>
      <c r="T77" t="str">
        <f>"09:04:55.633"</f>
        <v>09:04:55.633</v>
      </c>
      <c r="U77" t="str">
        <f t="shared" si="6"/>
        <v>AA4C7D</v>
      </c>
      <c r="V77">
        <v>0</v>
      </c>
      <c r="W77">
        <v>0</v>
      </c>
      <c r="X77">
        <v>4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175</v>
      </c>
      <c r="AG77">
        <v>0</v>
      </c>
      <c r="AH77">
        <v>3</v>
      </c>
      <c r="AI77">
        <v>2</v>
      </c>
      <c r="AJ77">
        <v>0</v>
      </c>
      <c r="AK77" t="s">
        <v>193</v>
      </c>
      <c r="AL77">
        <v>40.428271000000002</v>
      </c>
      <c r="AM77" t="s">
        <v>194</v>
      </c>
      <c r="AN77">
        <v>-78.776436000000004</v>
      </c>
      <c r="AO77">
        <v>100</v>
      </c>
      <c r="AP77">
        <v>2900</v>
      </c>
      <c r="AQ77" t="s">
        <v>129</v>
      </c>
      <c r="AR77">
        <v>114</v>
      </c>
      <c r="AS77">
        <v>-91</v>
      </c>
      <c r="AT77">
        <v>-128</v>
      </c>
      <c r="BB77" t="str">
        <f t="shared" si="7"/>
        <v>1200</v>
      </c>
      <c r="BC77">
        <v>1</v>
      </c>
      <c r="BD77" t="str">
        <f t="shared" si="5"/>
        <v xml:space="preserve">N7628Y  </v>
      </c>
      <c r="BE77">
        <v>1</v>
      </c>
      <c r="BG77">
        <v>0</v>
      </c>
      <c r="BH77">
        <v>0</v>
      </c>
      <c r="BI77">
        <v>0</v>
      </c>
      <c r="BJ77">
        <v>2800</v>
      </c>
      <c r="BK77">
        <v>-100</v>
      </c>
      <c r="BL77" t="s">
        <v>178</v>
      </c>
      <c r="BM77">
        <v>1</v>
      </c>
      <c r="BN77">
        <v>1</v>
      </c>
      <c r="BO77">
        <v>1</v>
      </c>
      <c r="BP77">
        <v>0</v>
      </c>
      <c r="BS77">
        <v>0</v>
      </c>
      <c r="BT77">
        <v>0</v>
      </c>
      <c r="BU77">
        <v>0</v>
      </c>
      <c r="CE77" t="str">
        <f>"09:04:56.137"</f>
        <v>09:04:56.137</v>
      </c>
      <c r="CF77">
        <v>137041956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5</v>
      </c>
      <c r="CY77">
        <v>7</v>
      </c>
      <c r="CZ77" t="s">
        <v>131</v>
      </c>
      <c r="DA77">
        <v>163</v>
      </c>
      <c r="DB77">
        <v>1</v>
      </c>
      <c r="DC77" t="s">
        <v>136</v>
      </c>
      <c r="DD77" t="s">
        <v>137</v>
      </c>
      <c r="DG77">
        <v>594793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"06/17/2023 09:04:56.408"</f>
        <v>06/17/2023 09:04:56.408</v>
      </c>
      <c r="C78" t="str">
        <f t="shared" si="4"/>
        <v>FFDFD3C0</v>
      </c>
      <c r="D78" t="s">
        <v>138</v>
      </c>
      <c r="E78">
        <v>3</v>
      </c>
      <c r="F78">
        <v>1003</v>
      </c>
      <c r="G78" t="s">
        <v>139</v>
      </c>
      <c r="J78" t="s">
        <v>140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"09:04:56.133"</f>
        <v>09:04:56.133</v>
      </c>
      <c r="T78" t="str">
        <f>"09:04:55.633"</f>
        <v>09:04:55.633</v>
      </c>
      <c r="U78" t="str">
        <f t="shared" si="6"/>
        <v>AA4C7D</v>
      </c>
      <c r="V78">
        <v>0</v>
      </c>
      <c r="W78">
        <v>0</v>
      </c>
      <c r="X78">
        <v>0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0</v>
      </c>
      <c r="AK78" t="s">
        <v>193</v>
      </c>
      <c r="AL78">
        <v>40.428271000000002</v>
      </c>
      <c r="AM78" t="s">
        <v>194</v>
      </c>
      <c r="AN78">
        <v>-78.776436000000004</v>
      </c>
      <c r="AO78">
        <v>100</v>
      </c>
      <c r="AP78">
        <v>2900</v>
      </c>
      <c r="AQ78" t="s">
        <v>129</v>
      </c>
      <c r="AR78">
        <v>114</v>
      </c>
      <c r="AS78">
        <v>-91</v>
      </c>
      <c r="AT78">
        <v>-128</v>
      </c>
      <c r="BB78" t="str">
        <f t="shared" si="7"/>
        <v>1200</v>
      </c>
      <c r="BC78">
        <v>1</v>
      </c>
      <c r="BD78" t="str">
        <f t="shared" si="5"/>
        <v xml:space="preserve">N7628Y  </v>
      </c>
      <c r="BE78">
        <v>1</v>
      </c>
      <c r="BG78">
        <v>0</v>
      </c>
      <c r="BH78">
        <v>0</v>
      </c>
      <c r="BI78">
        <v>0</v>
      </c>
      <c r="BJ78">
        <v>2800</v>
      </c>
      <c r="BK78">
        <v>-100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"09:04:56.137"</f>
        <v>09:04:56.137</v>
      </c>
      <c r="CF78">
        <v>137042299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3</v>
      </c>
      <c r="CY78">
        <v>7</v>
      </c>
      <c r="CZ78" t="s">
        <v>131</v>
      </c>
      <c r="DA78">
        <v>151</v>
      </c>
      <c r="DB78">
        <v>1</v>
      </c>
      <c r="DC78" t="s">
        <v>132</v>
      </c>
      <c r="DD78" t="s">
        <v>133</v>
      </c>
      <c r="DG78">
        <v>3258537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"06/17/2023 09:04:57.361"</f>
        <v>06/17/2023 09:04:57.361</v>
      </c>
      <c r="C79" t="str">
        <f t="shared" si="4"/>
        <v>FFDFD3C0</v>
      </c>
      <c r="D79" t="s">
        <v>123</v>
      </c>
      <c r="E79">
        <v>8</v>
      </c>
      <c r="H79">
        <v>173</v>
      </c>
      <c r="I79" t="s">
        <v>124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"09:04:57.109"</f>
        <v>09:04:57.109</v>
      </c>
      <c r="T79" t="str">
        <f>"09:04:56.709"</f>
        <v>09:04:56.709</v>
      </c>
      <c r="U79" t="str">
        <f t="shared" si="6"/>
        <v>AA4C7D</v>
      </c>
      <c r="V79">
        <v>0</v>
      </c>
      <c r="W79">
        <v>0</v>
      </c>
      <c r="X79">
        <v>4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175</v>
      </c>
      <c r="AG79">
        <v>0</v>
      </c>
      <c r="AH79">
        <v>3</v>
      </c>
      <c r="AI79">
        <v>2</v>
      </c>
      <c r="AJ79">
        <v>0</v>
      </c>
      <c r="AK79" t="s">
        <v>195</v>
      </c>
      <c r="AL79">
        <v>40.427864</v>
      </c>
      <c r="AM79" t="s">
        <v>196</v>
      </c>
      <c r="AN79">
        <v>-78.775642000000005</v>
      </c>
      <c r="AO79">
        <v>100</v>
      </c>
      <c r="AP79">
        <v>2900</v>
      </c>
      <c r="AQ79" t="s">
        <v>129</v>
      </c>
      <c r="AR79">
        <v>121</v>
      </c>
      <c r="AS79">
        <v>-84</v>
      </c>
      <c r="AT79">
        <v>0</v>
      </c>
      <c r="BB79" t="str">
        <f t="shared" si="7"/>
        <v>1200</v>
      </c>
      <c r="BC79">
        <v>1</v>
      </c>
      <c r="BD79" t="str">
        <f t="shared" si="5"/>
        <v xml:space="preserve">N7628Y  </v>
      </c>
      <c r="BE79">
        <v>1</v>
      </c>
      <c r="BG79">
        <v>0</v>
      </c>
      <c r="BH79">
        <v>0</v>
      </c>
      <c r="BI79">
        <v>0</v>
      </c>
      <c r="BJ79">
        <v>2800</v>
      </c>
      <c r="BK79">
        <v>-100</v>
      </c>
      <c r="BL79" t="s">
        <v>178</v>
      </c>
      <c r="BM79">
        <v>1</v>
      </c>
      <c r="BN79">
        <v>1</v>
      </c>
      <c r="BO79">
        <v>1</v>
      </c>
      <c r="BP79">
        <v>0</v>
      </c>
      <c r="BS79">
        <v>0</v>
      </c>
      <c r="BT79">
        <v>0</v>
      </c>
      <c r="BU79">
        <v>0</v>
      </c>
      <c r="CE79" t="str">
        <f>"09:04:57.115"</f>
        <v>09:04:57.115</v>
      </c>
      <c r="CF79">
        <v>115180692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131</v>
      </c>
      <c r="DA79">
        <v>163</v>
      </c>
      <c r="DB79">
        <v>1</v>
      </c>
      <c r="DC79" t="s">
        <v>136</v>
      </c>
      <c r="DD79" t="s">
        <v>137</v>
      </c>
      <c r="DG79">
        <v>595215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"06/17/2023 09:04:57.377"</f>
        <v>06/17/2023 09:04:57.377</v>
      </c>
      <c r="C80" t="str">
        <f t="shared" si="4"/>
        <v>FFDFD3C0</v>
      </c>
      <c r="D80" t="s">
        <v>138</v>
      </c>
      <c r="E80">
        <v>8</v>
      </c>
      <c r="F80">
        <v>1008</v>
      </c>
      <c r="G80" t="s">
        <v>124</v>
      </c>
      <c r="J80" t="s">
        <v>140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"09:04:57.109"</f>
        <v>09:04:57.109</v>
      </c>
      <c r="T80" t="str">
        <f>"09:04:56.709"</f>
        <v>09:04:56.709</v>
      </c>
      <c r="U80" t="str">
        <f t="shared" si="6"/>
        <v>AA4C7D</v>
      </c>
      <c r="V80">
        <v>0</v>
      </c>
      <c r="W80">
        <v>0</v>
      </c>
      <c r="X80">
        <v>4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175</v>
      </c>
      <c r="AG80">
        <v>0</v>
      </c>
      <c r="AH80">
        <v>3</v>
      </c>
      <c r="AI80">
        <v>2</v>
      </c>
      <c r="AJ80">
        <v>0</v>
      </c>
      <c r="AK80" t="s">
        <v>195</v>
      </c>
      <c r="AL80">
        <v>40.427864</v>
      </c>
      <c r="AM80" t="s">
        <v>196</v>
      </c>
      <c r="AN80">
        <v>-78.775642000000005</v>
      </c>
      <c r="AO80">
        <v>100</v>
      </c>
      <c r="AP80">
        <v>2900</v>
      </c>
      <c r="AQ80" t="s">
        <v>129</v>
      </c>
      <c r="AR80">
        <v>121</v>
      </c>
      <c r="AS80">
        <v>-84</v>
      </c>
      <c r="AT80">
        <v>0</v>
      </c>
      <c r="BB80" t="str">
        <f t="shared" si="7"/>
        <v>1200</v>
      </c>
      <c r="BC80">
        <v>1</v>
      </c>
      <c r="BD80" t="str">
        <f t="shared" si="5"/>
        <v xml:space="preserve">N7628Y  </v>
      </c>
      <c r="BE80">
        <v>1</v>
      </c>
      <c r="BG80">
        <v>0</v>
      </c>
      <c r="BH80">
        <v>0</v>
      </c>
      <c r="BI80">
        <v>0</v>
      </c>
      <c r="BJ80">
        <v>2800</v>
      </c>
      <c r="BK80">
        <v>-100</v>
      </c>
      <c r="BL80" t="s">
        <v>178</v>
      </c>
      <c r="BM80">
        <v>1</v>
      </c>
      <c r="BN80">
        <v>1</v>
      </c>
      <c r="BO80">
        <v>1</v>
      </c>
      <c r="BP80">
        <v>0</v>
      </c>
      <c r="BS80">
        <v>0</v>
      </c>
      <c r="BT80">
        <v>0</v>
      </c>
      <c r="BU80">
        <v>0</v>
      </c>
      <c r="CE80" t="str">
        <f>"09:04:57.115"</f>
        <v>09:04:57.115</v>
      </c>
      <c r="CF80">
        <v>115180692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131</v>
      </c>
      <c r="DA80">
        <v>163</v>
      </c>
      <c r="DB80">
        <v>1</v>
      </c>
      <c r="DC80" t="s">
        <v>136</v>
      </c>
      <c r="DD80" t="s">
        <v>137</v>
      </c>
      <c r="DG80">
        <v>595215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"06/17/2023 09:04:57.424"</f>
        <v>06/17/2023 09:04:57.424</v>
      </c>
      <c r="C81" t="str">
        <f t="shared" si="4"/>
        <v>FFDFD3C0</v>
      </c>
      <c r="D81" t="s">
        <v>138</v>
      </c>
      <c r="E81">
        <v>3</v>
      </c>
      <c r="F81">
        <v>1003</v>
      </c>
      <c r="G81" t="s">
        <v>139</v>
      </c>
      <c r="J81" t="s">
        <v>140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"09:04:57.109"</f>
        <v>09:04:57.109</v>
      </c>
      <c r="T81" t="str">
        <f>"09:04:56.709"</f>
        <v>09:04:56.709</v>
      </c>
      <c r="U81" t="str">
        <f t="shared" si="6"/>
        <v>AA4C7D</v>
      </c>
      <c r="V81">
        <v>0</v>
      </c>
      <c r="W81">
        <v>0</v>
      </c>
      <c r="X81">
        <v>0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0</v>
      </c>
      <c r="AK81" t="s">
        <v>195</v>
      </c>
      <c r="AL81">
        <v>40.427864</v>
      </c>
      <c r="AM81" t="s">
        <v>196</v>
      </c>
      <c r="AN81">
        <v>-78.775642000000005</v>
      </c>
      <c r="AO81">
        <v>100</v>
      </c>
      <c r="AP81">
        <v>2900</v>
      </c>
      <c r="AQ81" t="s">
        <v>129</v>
      </c>
      <c r="AR81">
        <v>121</v>
      </c>
      <c r="AS81">
        <v>-84</v>
      </c>
      <c r="AT81">
        <v>0</v>
      </c>
      <c r="BB81" t="str">
        <f t="shared" si="7"/>
        <v>1200</v>
      </c>
      <c r="BC81">
        <v>1</v>
      </c>
      <c r="BD81" t="str">
        <f t="shared" si="5"/>
        <v xml:space="preserve">N7628Y  </v>
      </c>
      <c r="BE81">
        <v>1</v>
      </c>
      <c r="BG81">
        <v>0</v>
      </c>
      <c r="BH81">
        <v>0</v>
      </c>
      <c r="BI81">
        <v>0</v>
      </c>
      <c r="BJ81">
        <v>2800</v>
      </c>
      <c r="BK81">
        <v>-100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"09:04:57.115"</f>
        <v>09:04:57.115</v>
      </c>
      <c r="CF81">
        <v>115181007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3</v>
      </c>
      <c r="CY81">
        <v>7</v>
      </c>
      <c r="CZ81" t="s">
        <v>131</v>
      </c>
      <c r="DA81">
        <v>151</v>
      </c>
      <c r="DB81">
        <v>1</v>
      </c>
      <c r="DC81" t="s">
        <v>132</v>
      </c>
      <c r="DD81" t="s">
        <v>133</v>
      </c>
      <c r="DG81">
        <v>3258973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"06/17/2023 09:04:58.424"</f>
        <v>06/17/2023 09:04:58.424</v>
      </c>
      <c r="C82" t="str">
        <f t="shared" si="4"/>
        <v>FFDFD3C0</v>
      </c>
      <c r="D82" t="s">
        <v>138</v>
      </c>
      <c r="E82">
        <v>8</v>
      </c>
      <c r="F82">
        <v>1008</v>
      </c>
      <c r="G82" t="s">
        <v>124</v>
      </c>
      <c r="J82" t="s">
        <v>140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"09:04:58.219"</f>
        <v>09:04:58.219</v>
      </c>
      <c r="T82" t="str">
        <f>"09:04:57.719"</f>
        <v>09:04:57.719</v>
      </c>
      <c r="U82" t="str">
        <f t="shared" si="6"/>
        <v>AA4C7D</v>
      </c>
      <c r="V82">
        <v>0</v>
      </c>
      <c r="W82">
        <v>0</v>
      </c>
      <c r="X82">
        <v>4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175</v>
      </c>
      <c r="AG82">
        <v>0</v>
      </c>
      <c r="AH82">
        <v>3</v>
      </c>
      <c r="AI82">
        <v>2</v>
      </c>
      <c r="AJ82">
        <v>0</v>
      </c>
      <c r="AK82" t="s">
        <v>197</v>
      </c>
      <c r="AL82">
        <v>40.427498999999997</v>
      </c>
      <c r="AM82" t="s">
        <v>198</v>
      </c>
      <c r="AN82">
        <v>-78.774848000000006</v>
      </c>
      <c r="AO82">
        <v>100</v>
      </c>
      <c r="AP82">
        <v>2900</v>
      </c>
      <c r="AQ82" t="s">
        <v>129</v>
      </c>
      <c r="AR82">
        <v>125</v>
      </c>
      <c r="AS82">
        <v>-79</v>
      </c>
      <c r="AT82">
        <v>64</v>
      </c>
      <c r="BB82" t="str">
        <f t="shared" si="7"/>
        <v>1200</v>
      </c>
      <c r="BC82">
        <v>1</v>
      </c>
      <c r="BD82" t="str">
        <f t="shared" si="5"/>
        <v xml:space="preserve">N7628Y  </v>
      </c>
      <c r="BE82">
        <v>1</v>
      </c>
      <c r="BG82">
        <v>0</v>
      </c>
      <c r="BH82">
        <v>0</v>
      </c>
      <c r="BI82">
        <v>0</v>
      </c>
      <c r="BJ82">
        <v>2800</v>
      </c>
      <c r="BK82">
        <v>-100</v>
      </c>
      <c r="BL82" t="s">
        <v>178</v>
      </c>
      <c r="BM82">
        <v>1</v>
      </c>
      <c r="BN82">
        <v>1</v>
      </c>
      <c r="BO82">
        <v>1</v>
      </c>
      <c r="BP82">
        <v>0</v>
      </c>
      <c r="BS82">
        <v>0</v>
      </c>
      <c r="BT82">
        <v>0</v>
      </c>
      <c r="BU82">
        <v>0</v>
      </c>
      <c r="CE82" t="str">
        <f>"09:04:58.223"</f>
        <v>09:04:58.223</v>
      </c>
      <c r="CF82">
        <v>222754993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131</v>
      </c>
      <c r="DA82">
        <v>163</v>
      </c>
      <c r="DB82">
        <v>1</v>
      </c>
      <c r="DC82" t="s">
        <v>136</v>
      </c>
      <c r="DD82" t="s">
        <v>137</v>
      </c>
      <c r="DG82">
        <v>595647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"06/17/2023 09:04:58.471"</f>
        <v>06/17/2023 09:04:58.471</v>
      </c>
      <c r="C83" t="str">
        <f t="shared" si="4"/>
        <v>FFDFD3C0</v>
      </c>
      <c r="D83" t="s">
        <v>123</v>
      </c>
      <c r="E83">
        <v>8</v>
      </c>
      <c r="H83">
        <v>173</v>
      </c>
      <c r="I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"09:04:58.219"</f>
        <v>09:04:58.219</v>
      </c>
      <c r="T83" t="str">
        <f>"09:04:57.719"</f>
        <v>09:04:57.719</v>
      </c>
      <c r="U83" t="str">
        <f t="shared" si="6"/>
        <v>AA4C7D</v>
      </c>
      <c r="V83">
        <v>0</v>
      </c>
      <c r="W83">
        <v>0</v>
      </c>
      <c r="X83">
        <v>4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175</v>
      </c>
      <c r="AG83">
        <v>0</v>
      </c>
      <c r="AH83">
        <v>3</v>
      </c>
      <c r="AI83">
        <v>2</v>
      </c>
      <c r="AJ83">
        <v>0</v>
      </c>
      <c r="AK83" t="s">
        <v>197</v>
      </c>
      <c r="AL83">
        <v>40.427498999999997</v>
      </c>
      <c r="AM83" t="s">
        <v>198</v>
      </c>
      <c r="AN83">
        <v>-78.774848000000006</v>
      </c>
      <c r="AO83">
        <v>100</v>
      </c>
      <c r="AP83">
        <v>2900</v>
      </c>
      <c r="AQ83" t="s">
        <v>129</v>
      </c>
      <c r="AR83">
        <v>125</v>
      </c>
      <c r="AS83">
        <v>-79</v>
      </c>
      <c r="AT83">
        <v>64</v>
      </c>
      <c r="BB83" t="str">
        <f t="shared" si="7"/>
        <v>1200</v>
      </c>
      <c r="BC83">
        <v>1</v>
      </c>
      <c r="BD83" t="str">
        <f t="shared" si="5"/>
        <v xml:space="preserve">N7628Y  </v>
      </c>
      <c r="BE83">
        <v>1</v>
      </c>
      <c r="BG83">
        <v>0</v>
      </c>
      <c r="BH83">
        <v>0</v>
      </c>
      <c r="BI83">
        <v>0</v>
      </c>
      <c r="BJ83">
        <v>2800</v>
      </c>
      <c r="BK83">
        <v>-100</v>
      </c>
      <c r="BL83" t="s">
        <v>178</v>
      </c>
      <c r="BM83">
        <v>1</v>
      </c>
      <c r="BN83">
        <v>1</v>
      </c>
      <c r="BO83">
        <v>1</v>
      </c>
      <c r="BP83">
        <v>0</v>
      </c>
      <c r="BS83">
        <v>0</v>
      </c>
      <c r="BT83">
        <v>0</v>
      </c>
      <c r="BU83">
        <v>0</v>
      </c>
      <c r="CE83" t="str">
        <f>"09:04:58.223"</f>
        <v>09:04:58.223</v>
      </c>
      <c r="CF83">
        <v>222754993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163</v>
      </c>
      <c r="DB83">
        <v>1</v>
      </c>
      <c r="DC83" t="s">
        <v>136</v>
      </c>
      <c r="DD83" t="s">
        <v>137</v>
      </c>
      <c r="DG83">
        <v>595647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"06/17/2023 09:04:58.533"</f>
        <v>06/17/2023 09:04:58.533</v>
      </c>
      <c r="C84" t="str">
        <f t="shared" si="4"/>
        <v>FFDFD3C0</v>
      </c>
      <c r="D84" t="s">
        <v>138</v>
      </c>
      <c r="E84">
        <v>3</v>
      </c>
      <c r="F84">
        <v>1003</v>
      </c>
      <c r="G84" t="s">
        <v>139</v>
      </c>
      <c r="J84" t="s">
        <v>140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"09:04:58.219"</f>
        <v>09:04:58.219</v>
      </c>
      <c r="T84" t="str">
        <f>"09:04:57.719"</f>
        <v>09:04:57.719</v>
      </c>
      <c r="U84" t="str">
        <f t="shared" si="6"/>
        <v>AA4C7D</v>
      </c>
      <c r="V84">
        <v>0</v>
      </c>
      <c r="W84">
        <v>0</v>
      </c>
      <c r="X84">
        <v>0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0</v>
      </c>
      <c r="AK84" t="s">
        <v>197</v>
      </c>
      <c r="AL84">
        <v>40.427498999999997</v>
      </c>
      <c r="AM84" t="s">
        <v>198</v>
      </c>
      <c r="AN84">
        <v>-78.774848000000006</v>
      </c>
      <c r="AO84">
        <v>100</v>
      </c>
      <c r="AP84">
        <v>2900</v>
      </c>
      <c r="AQ84" t="s">
        <v>129</v>
      </c>
      <c r="AR84">
        <v>125</v>
      </c>
      <c r="AS84">
        <v>-79</v>
      </c>
      <c r="AT84">
        <v>64</v>
      </c>
      <c r="BB84" t="str">
        <f t="shared" si="7"/>
        <v>1200</v>
      </c>
      <c r="BC84">
        <v>1</v>
      </c>
      <c r="BD84" t="str">
        <f t="shared" si="5"/>
        <v xml:space="preserve">N7628Y  </v>
      </c>
      <c r="BE84">
        <v>1</v>
      </c>
      <c r="BG84">
        <v>0</v>
      </c>
      <c r="BH84">
        <v>0</v>
      </c>
      <c r="BI84">
        <v>0</v>
      </c>
      <c r="BJ84">
        <v>2800</v>
      </c>
      <c r="BK84">
        <v>-100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"09:04:58.223"</f>
        <v>09:04:58.223</v>
      </c>
      <c r="CF84">
        <v>222755216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3</v>
      </c>
      <c r="CY84">
        <v>7</v>
      </c>
      <c r="CZ84" t="s">
        <v>131</v>
      </c>
      <c r="DA84">
        <v>151</v>
      </c>
      <c r="DB84">
        <v>1</v>
      </c>
      <c r="DC84" t="s">
        <v>132</v>
      </c>
      <c r="DD84" t="s">
        <v>133</v>
      </c>
      <c r="DG84">
        <v>3259449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"06/17/2023 09:04:59.362"</f>
        <v>06/17/2023 09:04:59.362</v>
      </c>
      <c r="C85" t="str">
        <f t="shared" ref="C85:C148" si="8">"FFDFD3C0"</f>
        <v>FFDFD3C0</v>
      </c>
      <c r="D85" t="s">
        <v>123</v>
      </c>
      <c r="E85">
        <v>8</v>
      </c>
      <c r="H85">
        <v>173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"09:04:59.117"</f>
        <v>09:04:59.117</v>
      </c>
      <c r="T85" t="str">
        <f>"09:04:58.717"</f>
        <v>09:04:58.717</v>
      </c>
      <c r="U85" t="str">
        <f t="shared" si="6"/>
        <v>AA4C7D</v>
      </c>
      <c r="V85">
        <v>0</v>
      </c>
      <c r="W85">
        <v>0</v>
      </c>
      <c r="X85">
        <v>4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175</v>
      </c>
      <c r="AG85">
        <v>0</v>
      </c>
      <c r="AH85">
        <v>3</v>
      </c>
      <c r="AI85">
        <v>2</v>
      </c>
      <c r="AJ85">
        <v>0</v>
      </c>
      <c r="AK85" t="s">
        <v>199</v>
      </c>
      <c r="AL85">
        <v>40.427219999999998</v>
      </c>
      <c r="AM85" t="s">
        <v>200</v>
      </c>
      <c r="AN85">
        <v>-78.774118000000001</v>
      </c>
      <c r="AO85">
        <v>100</v>
      </c>
      <c r="AP85">
        <v>2900</v>
      </c>
      <c r="AQ85" t="s">
        <v>129</v>
      </c>
      <c r="AR85">
        <v>129</v>
      </c>
      <c r="AS85">
        <v>-72</v>
      </c>
      <c r="AT85">
        <v>128</v>
      </c>
      <c r="BB85" t="str">
        <f t="shared" si="7"/>
        <v>1200</v>
      </c>
      <c r="BC85">
        <v>1</v>
      </c>
      <c r="BD85" t="str">
        <f t="shared" ref="BD85:BD148" si="9">"N7628Y  "</f>
        <v xml:space="preserve">N7628Y  </v>
      </c>
      <c r="BE85">
        <v>1</v>
      </c>
      <c r="BG85">
        <v>0</v>
      </c>
      <c r="BH85">
        <v>0</v>
      </c>
      <c r="BI85">
        <v>0</v>
      </c>
      <c r="BJ85">
        <v>2800</v>
      </c>
      <c r="BK85">
        <v>-100</v>
      </c>
      <c r="BL85" t="s">
        <v>178</v>
      </c>
      <c r="BM85">
        <v>1</v>
      </c>
      <c r="BN85">
        <v>1</v>
      </c>
      <c r="BO85">
        <v>1</v>
      </c>
      <c r="BP85">
        <v>0</v>
      </c>
      <c r="BS85">
        <v>0</v>
      </c>
      <c r="BT85">
        <v>0</v>
      </c>
      <c r="BU85">
        <v>0</v>
      </c>
      <c r="CE85" t="str">
        <f>"09:04:59.124"</f>
        <v>09:04:59.124</v>
      </c>
      <c r="CF85">
        <v>123887883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163</v>
      </c>
      <c r="DB85">
        <v>1</v>
      </c>
      <c r="DC85" t="s">
        <v>136</v>
      </c>
      <c r="DD85" t="s">
        <v>137</v>
      </c>
      <c r="DG85">
        <v>596020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"06/17/2023 09:04:59.346"</f>
        <v>06/17/2023 09:04:59.346</v>
      </c>
      <c r="C86" t="str">
        <f t="shared" si="8"/>
        <v>FFDFD3C0</v>
      </c>
      <c r="D86" t="s">
        <v>138</v>
      </c>
      <c r="E86">
        <v>3</v>
      </c>
      <c r="F86">
        <v>1003</v>
      </c>
      <c r="G86" t="s">
        <v>139</v>
      </c>
      <c r="J86" t="s">
        <v>140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"09:04:59.117"</f>
        <v>09:04:59.117</v>
      </c>
      <c r="T86" t="str">
        <f>"09:04:58.717"</f>
        <v>09:04:58.717</v>
      </c>
      <c r="U86" t="str">
        <f t="shared" si="6"/>
        <v>AA4C7D</v>
      </c>
      <c r="V86">
        <v>0</v>
      </c>
      <c r="W86">
        <v>0</v>
      </c>
      <c r="X86">
        <v>0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0</v>
      </c>
      <c r="AK86" t="s">
        <v>199</v>
      </c>
      <c r="AL86">
        <v>40.427219999999998</v>
      </c>
      <c r="AM86" t="s">
        <v>200</v>
      </c>
      <c r="AN86">
        <v>-78.774118000000001</v>
      </c>
      <c r="AO86">
        <v>100</v>
      </c>
      <c r="AP86">
        <v>2900</v>
      </c>
      <c r="AQ86" t="s">
        <v>129</v>
      </c>
      <c r="AR86">
        <v>129</v>
      </c>
      <c r="AS86">
        <v>-72</v>
      </c>
      <c r="AT86">
        <v>128</v>
      </c>
      <c r="BB86" t="str">
        <f t="shared" si="7"/>
        <v>1200</v>
      </c>
      <c r="BC86">
        <v>1</v>
      </c>
      <c r="BD86" t="str">
        <f t="shared" si="9"/>
        <v xml:space="preserve">N7628Y  </v>
      </c>
      <c r="BE86">
        <v>1</v>
      </c>
      <c r="BG86">
        <v>0</v>
      </c>
      <c r="BH86">
        <v>0</v>
      </c>
      <c r="BI86">
        <v>0</v>
      </c>
      <c r="BJ86">
        <v>2800</v>
      </c>
      <c r="BK86">
        <v>-100</v>
      </c>
      <c r="BL86" t="s">
        <v>130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"09:04:59.124"</f>
        <v>09:04:59.124</v>
      </c>
      <c r="CF86">
        <v>123888032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3</v>
      </c>
      <c r="CY86">
        <v>7</v>
      </c>
      <c r="CZ86" t="s">
        <v>131</v>
      </c>
      <c r="DA86">
        <v>151</v>
      </c>
      <c r="DB86">
        <v>1</v>
      </c>
      <c r="DC86" t="s">
        <v>132</v>
      </c>
      <c r="DD86" t="s">
        <v>133</v>
      </c>
      <c r="DG86">
        <v>3259878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"06/17/2023 09:04:59.377"</f>
        <v>06/17/2023 09:04:59.377</v>
      </c>
      <c r="C87" t="str">
        <f t="shared" si="8"/>
        <v>FFDFD3C0</v>
      </c>
      <c r="D87" t="s">
        <v>138</v>
      </c>
      <c r="E87">
        <v>8</v>
      </c>
      <c r="F87">
        <v>1008</v>
      </c>
      <c r="G87" t="s">
        <v>124</v>
      </c>
      <c r="J87" t="s">
        <v>140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"09:04:59.117"</f>
        <v>09:04:59.117</v>
      </c>
      <c r="T87" t="str">
        <f>"09:04:58.717"</f>
        <v>09:04:58.717</v>
      </c>
      <c r="U87" t="str">
        <f t="shared" si="6"/>
        <v>AA4C7D</v>
      </c>
      <c r="V87">
        <v>0</v>
      </c>
      <c r="W87">
        <v>0</v>
      </c>
      <c r="X87">
        <v>4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175</v>
      </c>
      <c r="AG87">
        <v>0</v>
      </c>
      <c r="AH87">
        <v>3</v>
      </c>
      <c r="AI87">
        <v>2</v>
      </c>
      <c r="AJ87">
        <v>0</v>
      </c>
      <c r="AK87" t="s">
        <v>199</v>
      </c>
      <c r="AL87">
        <v>40.427219999999998</v>
      </c>
      <c r="AM87" t="s">
        <v>200</v>
      </c>
      <c r="AN87">
        <v>-78.774118000000001</v>
      </c>
      <c r="AO87">
        <v>100</v>
      </c>
      <c r="AP87">
        <v>2900</v>
      </c>
      <c r="AQ87" t="s">
        <v>129</v>
      </c>
      <c r="AR87">
        <v>129</v>
      </c>
      <c r="AS87">
        <v>-72</v>
      </c>
      <c r="AT87">
        <v>128</v>
      </c>
      <c r="BB87" t="str">
        <f t="shared" si="7"/>
        <v>1200</v>
      </c>
      <c r="BC87">
        <v>1</v>
      </c>
      <c r="BD87" t="str">
        <f t="shared" si="9"/>
        <v xml:space="preserve">N7628Y  </v>
      </c>
      <c r="BE87">
        <v>1</v>
      </c>
      <c r="BG87">
        <v>0</v>
      </c>
      <c r="BH87">
        <v>0</v>
      </c>
      <c r="BI87">
        <v>0</v>
      </c>
      <c r="BJ87">
        <v>2800</v>
      </c>
      <c r="BK87">
        <v>-100</v>
      </c>
      <c r="BL87" t="s">
        <v>178</v>
      </c>
      <c r="BM87">
        <v>1</v>
      </c>
      <c r="BN87">
        <v>1</v>
      </c>
      <c r="BO87">
        <v>1</v>
      </c>
      <c r="BP87">
        <v>0</v>
      </c>
      <c r="BS87">
        <v>0</v>
      </c>
      <c r="BT87">
        <v>0</v>
      </c>
      <c r="BU87">
        <v>0</v>
      </c>
      <c r="CE87" t="str">
        <f>"09:04:59.124"</f>
        <v>09:04:59.124</v>
      </c>
      <c r="CF87">
        <v>123887883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163</v>
      </c>
      <c r="DB87">
        <v>1</v>
      </c>
      <c r="DC87" t="s">
        <v>136</v>
      </c>
      <c r="DD87" t="s">
        <v>137</v>
      </c>
      <c r="DG87">
        <v>596020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"06/17/2023 09:05:00.382"</f>
        <v>06/17/2023 09:05:00.382</v>
      </c>
      <c r="C88" t="str">
        <f t="shared" si="8"/>
        <v>FFDFD3C0</v>
      </c>
      <c r="D88" t="s">
        <v>123</v>
      </c>
      <c r="E88">
        <v>8</v>
      </c>
      <c r="H88">
        <v>173</v>
      </c>
      <c r="I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"09:05:00.117"</f>
        <v>09:05:00.117</v>
      </c>
      <c r="T88" t="str">
        <f>"09:04:59.717"</f>
        <v>09:04:59.717</v>
      </c>
      <c r="U88" t="str">
        <f t="shared" si="6"/>
        <v>AA4C7D</v>
      </c>
      <c r="V88">
        <v>0</v>
      </c>
      <c r="W88">
        <v>0</v>
      </c>
      <c r="X88">
        <v>4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175</v>
      </c>
      <c r="AG88">
        <v>0</v>
      </c>
      <c r="AH88">
        <v>3</v>
      </c>
      <c r="AI88">
        <v>2</v>
      </c>
      <c r="AJ88">
        <v>0</v>
      </c>
      <c r="AK88" t="s">
        <v>201</v>
      </c>
      <c r="AL88">
        <v>40.426898000000001</v>
      </c>
      <c r="AM88" t="s">
        <v>202</v>
      </c>
      <c r="AN88">
        <v>-78.773324000000002</v>
      </c>
      <c r="AO88">
        <v>100</v>
      </c>
      <c r="AP88">
        <v>2900</v>
      </c>
      <c r="AQ88" t="s">
        <v>129</v>
      </c>
      <c r="AR88">
        <v>133</v>
      </c>
      <c r="AS88">
        <v>-64</v>
      </c>
      <c r="AT88">
        <v>384</v>
      </c>
      <c r="BB88" t="str">
        <f t="shared" si="7"/>
        <v>1200</v>
      </c>
      <c r="BC88">
        <v>1</v>
      </c>
      <c r="BD88" t="str">
        <f t="shared" si="9"/>
        <v xml:space="preserve">N7628Y  </v>
      </c>
      <c r="BE88">
        <v>1</v>
      </c>
      <c r="BG88">
        <v>0</v>
      </c>
      <c r="BH88">
        <v>0</v>
      </c>
      <c r="BI88">
        <v>0</v>
      </c>
      <c r="BJ88">
        <v>2800</v>
      </c>
      <c r="BK88">
        <v>-100</v>
      </c>
      <c r="BL88" t="s">
        <v>178</v>
      </c>
      <c r="BM88">
        <v>1</v>
      </c>
      <c r="BN88">
        <v>1</v>
      </c>
      <c r="BO88">
        <v>1</v>
      </c>
      <c r="BP88">
        <v>0</v>
      </c>
      <c r="BS88">
        <v>0</v>
      </c>
      <c r="BT88">
        <v>0</v>
      </c>
      <c r="BU88">
        <v>0</v>
      </c>
      <c r="CE88" t="str">
        <f>"09:05:00.123"</f>
        <v>09:05:00.123</v>
      </c>
      <c r="CF88">
        <v>123326218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163</v>
      </c>
      <c r="DB88">
        <v>1</v>
      </c>
      <c r="DC88" t="s">
        <v>136</v>
      </c>
      <c r="DD88" t="s">
        <v>137</v>
      </c>
      <c r="DG88">
        <v>596390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"06/17/2023 09:05:00.382"</f>
        <v>06/17/2023 09:05:00.382</v>
      </c>
      <c r="C89" t="str">
        <f t="shared" si="8"/>
        <v>FFDFD3C0</v>
      </c>
      <c r="D89" t="s">
        <v>138</v>
      </c>
      <c r="E89">
        <v>8</v>
      </c>
      <c r="F89">
        <v>1008</v>
      </c>
      <c r="G89" t="s">
        <v>124</v>
      </c>
      <c r="J89" t="s">
        <v>140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"09:05:00.117"</f>
        <v>09:05:00.117</v>
      </c>
      <c r="T89" t="str">
        <f>"09:04:59.717"</f>
        <v>09:04:59.717</v>
      </c>
      <c r="U89" t="str">
        <f t="shared" si="6"/>
        <v>AA4C7D</v>
      </c>
      <c r="V89">
        <v>0</v>
      </c>
      <c r="W89">
        <v>0</v>
      </c>
      <c r="X89">
        <v>4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175</v>
      </c>
      <c r="AG89">
        <v>0</v>
      </c>
      <c r="AH89">
        <v>3</v>
      </c>
      <c r="AI89">
        <v>2</v>
      </c>
      <c r="AJ89">
        <v>0</v>
      </c>
      <c r="AK89" t="s">
        <v>201</v>
      </c>
      <c r="AL89">
        <v>40.426898000000001</v>
      </c>
      <c r="AM89" t="s">
        <v>202</v>
      </c>
      <c r="AN89">
        <v>-78.773324000000002</v>
      </c>
      <c r="AO89">
        <v>100</v>
      </c>
      <c r="AP89">
        <v>2900</v>
      </c>
      <c r="AQ89" t="s">
        <v>129</v>
      </c>
      <c r="AR89">
        <v>133</v>
      </c>
      <c r="AS89">
        <v>-64</v>
      </c>
      <c r="AT89">
        <v>384</v>
      </c>
      <c r="BB89" t="str">
        <f t="shared" si="7"/>
        <v>1200</v>
      </c>
      <c r="BC89">
        <v>1</v>
      </c>
      <c r="BD89" t="str">
        <f t="shared" si="9"/>
        <v xml:space="preserve">N7628Y  </v>
      </c>
      <c r="BE89">
        <v>1</v>
      </c>
      <c r="BG89">
        <v>0</v>
      </c>
      <c r="BH89">
        <v>0</v>
      </c>
      <c r="BI89">
        <v>0</v>
      </c>
      <c r="BJ89">
        <v>2800</v>
      </c>
      <c r="BK89">
        <v>-100</v>
      </c>
      <c r="BL89" t="s">
        <v>178</v>
      </c>
      <c r="BM89">
        <v>1</v>
      </c>
      <c r="BN89">
        <v>1</v>
      </c>
      <c r="BO89">
        <v>1</v>
      </c>
      <c r="BP89">
        <v>0</v>
      </c>
      <c r="BS89">
        <v>0</v>
      </c>
      <c r="BT89">
        <v>0</v>
      </c>
      <c r="BU89">
        <v>0</v>
      </c>
      <c r="CE89" t="str">
        <f>"09:05:00.123"</f>
        <v>09:05:00.123</v>
      </c>
      <c r="CF89">
        <v>123326218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163</v>
      </c>
      <c r="DB89">
        <v>1</v>
      </c>
      <c r="DC89" t="s">
        <v>136</v>
      </c>
      <c r="DD89" t="s">
        <v>137</v>
      </c>
      <c r="DG89">
        <v>596390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"06/17/2023 09:05:00.808"</f>
        <v>06/17/2023 09:05:00.808</v>
      </c>
      <c r="C90" t="str">
        <f t="shared" si="8"/>
        <v>FFDFD3C0</v>
      </c>
      <c r="D90" t="s">
        <v>138</v>
      </c>
      <c r="E90">
        <v>3</v>
      </c>
      <c r="F90">
        <v>1003</v>
      </c>
      <c r="G90" t="s">
        <v>139</v>
      </c>
      <c r="J90" t="s">
        <v>140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"09:05:00.547"</f>
        <v>09:05:00.547</v>
      </c>
      <c r="T90" t="str">
        <f>"09:05:00.147"</f>
        <v>09:05:00.147</v>
      </c>
      <c r="U90" t="str">
        <f t="shared" si="6"/>
        <v>AA4C7D</v>
      </c>
      <c r="V90">
        <v>0</v>
      </c>
      <c r="W90">
        <v>0</v>
      </c>
      <c r="X90">
        <v>0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0</v>
      </c>
      <c r="AK90" t="s">
        <v>203</v>
      </c>
      <c r="AL90">
        <v>40.426811999999998</v>
      </c>
      <c r="AM90" t="s">
        <v>204</v>
      </c>
      <c r="AN90">
        <v>-78.772959999999998</v>
      </c>
      <c r="AO90">
        <v>100</v>
      </c>
      <c r="AP90">
        <v>2900</v>
      </c>
      <c r="AQ90" t="s">
        <v>129</v>
      </c>
      <c r="AR90">
        <v>135</v>
      </c>
      <c r="AS90">
        <v>-61</v>
      </c>
      <c r="AT90">
        <v>384</v>
      </c>
      <c r="BB90" t="str">
        <f t="shared" si="7"/>
        <v>1200</v>
      </c>
      <c r="BC90">
        <v>1</v>
      </c>
      <c r="BD90" t="str">
        <f t="shared" si="9"/>
        <v xml:space="preserve">N7628Y  </v>
      </c>
      <c r="BE90">
        <v>1</v>
      </c>
      <c r="BG90">
        <v>0</v>
      </c>
      <c r="BH90">
        <v>0</v>
      </c>
      <c r="BI90">
        <v>0</v>
      </c>
      <c r="BJ90">
        <v>2825</v>
      </c>
      <c r="BK90">
        <v>-75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"09:05:00.554"</f>
        <v>09:05:00.554</v>
      </c>
      <c r="CF90">
        <v>554231454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2</v>
      </c>
      <c r="CY90">
        <v>7</v>
      </c>
      <c r="CZ90" t="s">
        <v>131</v>
      </c>
      <c r="DA90">
        <v>151</v>
      </c>
      <c r="DB90">
        <v>1</v>
      </c>
      <c r="DC90" t="s">
        <v>132</v>
      </c>
      <c r="DD90" t="s">
        <v>133</v>
      </c>
      <c r="DG90">
        <v>3260451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"06/17/2023 09:05:01.373"</f>
        <v>06/17/2023 09:05:01.373</v>
      </c>
      <c r="C91" t="str">
        <f t="shared" si="8"/>
        <v>FFDFD3C0</v>
      </c>
      <c r="D91" t="s">
        <v>123</v>
      </c>
      <c r="E91">
        <v>8</v>
      </c>
      <c r="H91">
        <v>173</v>
      </c>
      <c r="I91" t="s">
        <v>124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"09:05:01.141"</f>
        <v>09:05:01.141</v>
      </c>
      <c r="T91" t="str">
        <f>"09:05:00.641"</f>
        <v>09:05:00.641</v>
      </c>
      <c r="U91" t="str">
        <f t="shared" si="6"/>
        <v>AA4C7D</v>
      </c>
      <c r="V91">
        <v>0</v>
      </c>
      <c r="W91">
        <v>0</v>
      </c>
      <c r="X91">
        <v>4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175</v>
      </c>
      <c r="AG91">
        <v>0</v>
      </c>
      <c r="AH91">
        <v>3</v>
      </c>
      <c r="AI91">
        <v>2</v>
      </c>
      <c r="AJ91">
        <v>0</v>
      </c>
      <c r="AK91" t="s">
        <v>205</v>
      </c>
      <c r="AL91">
        <v>40.426662</v>
      </c>
      <c r="AM91" t="s">
        <v>206</v>
      </c>
      <c r="AN91">
        <v>-78.772465999999994</v>
      </c>
      <c r="AO91">
        <v>100</v>
      </c>
      <c r="AP91">
        <v>2900</v>
      </c>
      <c r="AQ91" t="s">
        <v>129</v>
      </c>
      <c r="AR91">
        <v>136</v>
      </c>
      <c r="AS91">
        <v>-57</v>
      </c>
      <c r="AT91">
        <v>384</v>
      </c>
      <c r="BB91" t="str">
        <f t="shared" si="7"/>
        <v>1200</v>
      </c>
      <c r="BC91">
        <v>1</v>
      </c>
      <c r="BD91" t="str">
        <f t="shared" si="9"/>
        <v xml:space="preserve">N7628Y  </v>
      </c>
      <c r="BE91">
        <v>1</v>
      </c>
      <c r="BG91">
        <v>0</v>
      </c>
      <c r="BH91">
        <v>0</v>
      </c>
      <c r="BI91">
        <v>0</v>
      </c>
      <c r="BJ91">
        <v>2825</v>
      </c>
      <c r="BK91">
        <v>-75</v>
      </c>
      <c r="BL91" t="s">
        <v>178</v>
      </c>
      <c r="BM91">
        <v>1</v>
      </c>
      <c r="BN91">
        <v>1</v>
      </c>
      <c r="BO91">
        <v>1</v>
      </c>
      <c r="BP91">
        <v>0</v>
      </c>
      <c r="BS91">
        <v>0</v>
      </c>
      <c r="BT91">
        <v>0</v>
      </c>
      <c r="BU91">
        <v>0</v>
      </c>
      <c r="CE91" t="str">
        <f>"09:05:01.141"</f>
        <v>09:05:01.141</v>
      </c>
      <c r="CF91">
        <v>140787098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163</v>
      </c>
      <c r="DB91">
        <v>1</v>
      </c>
      <c r="DC91" t="s">
        <v>136</v>
      </c>
      <c r="DD91" t="s">
        <v>137</v>
      </c>
      <c r="DG91">
        <v>596815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"06/17/2023 09:05:01.389"</f>
        <v>06/17/2023 09:05:01.389</v>
      </c>
      <c r="C92" t="str">
        <f t="shared" si="8"/>
        <v>FFDFD3C0</v>
      </c>
      <c r="D92" t="s">
        <v>138</v>
      </c>
      <c r="E92">
        <v>8</v>
      </c>
      <c r="F92">
        <v>1008</v>
      </c>
      <c r="G92" t="s">
        <v>124</v>
      </c>
      <c r="J92" t="s">
        <v>140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"09:05:01.141"</f>
        <v>09:05:01.141</v>
      </c>
      <c r="T92" t="str">
        <f>"09:05:00.641"</f>
        <v>09:05:00.641</v>
      </c>
      <c r="U92" t="str">
        <f t="shared" si="6"/>
        <v>AA4C7D</v>
      </c>
      <c r="V92">
        <v>0</v>
      </c>
      <c r="W92">
        <v>0</v>
      </c>
      <c r="X92">
        <v>4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175</v>
      </c>
      <c r="AG92">
        <v>0</v>
      </c>
      <c r="AH92">
        <v>3</v>
      </c>
      <c r="AI92">
        <v>2</v>
      </c>
      <c r="AJ92">
        <v>0</v>
      </c>
      <c r="AK92" t="s">
        <v>205</v>
      </c>
      <c r="AL92">
        <v>40.426662</v>
      </c>
      <c r="AM92" t="s">
        <v>206</v>
      </c>
      <c r="AN92">
        <v>-78.772465999999994</v>
      </c>
      <c r="AO92">
        <v>100</v>
      </c>
      <c r="AP92">
        <v>2900</v>
      </c>
      <c r="AQ92" t="s">
        <v>129</v>
      </c>
      <c r="AR92">
        <v>136</v>
      </c>
      <c r="AS92">
        <v>-57</v>
      </c>
      <c r="AT92">
        <v>384</v>
      </c>
      <c r="BB92" t="str">
        <f t="shared" si="7"/>
        <v>1200</v>
      </c>
      <c r="BC92">
        <v>1</v>
      </c>
      <c r="BD92" t="str">
        <f t="shared" si="9"/>
        <v xml:space="preserve">N7628Y  </v>
      </c>
      <c r="BE92">
        <v>1</v>
      </c>
      <c r="BG92">
        <v>0</v>
      </c>
      <c r="BH92">
        <v>0</v>
      </c>
      <c r="BI92">
        <v>0</v>
      </c>
      <c r="BJ92">
        <v>2825</v>
      </c>
      <c r="BK92">
        <v>-75</v>
      </c>
      <c r="BL92" t="s">
        <v>178</v>
      </c>
      <c r="BM92">
        <v>1</v>
      </c>
      <c r="BN92">
        <v>1</v>
      </c>
      <c r="BO92">
        <v>1</v>
      </c>
      <c r="BP92">
        <v>0</v>
      </c>
      <c r="BS92">
        <v>0</v>
      </c>
      <c r="BT92">
        <v>0</v>
      </c>
      <c r="BU92">
        <v>0</v>
      </c>
      <c r="CE92" t="str">
        <f>"09:05:01.141"</f>
        <v>09:05:01.141</v>
      </c>
      <c r="CF92">
        <v>140787098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131</v>
      </c>
      <c r="DA92">
        <v>163</v>
      </c>
      <c r="DB92">
        <v>1</v>
      </c>
      <c r="DC92" t="s">
        <v>136</v>
      </c>
      <c r="DD92" t="s">
        <v>137</v>
      </c>
      <c r="DG92">
        <v>596815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"06/17/2023 09:05:02.029"</f>
        <v>06/17/2023 09:05:02.029</v>
      </c>
      <c r="C93" t="str">
        <f t="shared" si="8"/>
        <v>FFDFD3C0</v>
      </c>
      <c r="D93" t="s">
        <v>138</v>
      </c>
      <c r="E93">
        <v>3</v>
      </c>
      <c r="F93">
        <v>1003</v>
      </c>
      <c r="G93" t="s">
        <v>139</v>
      </c>
      <c r="J93" t="s">
        <v>140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"09:05:01.719"</f>
        <v>09:05:01.719</v>
      </c>
      <c r="T93" t="str">
        <f>"09:05:00.619"</f>
        <v>09:05:00.619</v>
      </c>
      <c r="U93" t="str">
        <f t="shared" si="6"/>
        <v>AA4C7D</v>
      </c>
      <c r="V93">
        <v>0</v>
      </c>
      <c r="W93">
        <v>0</v>
      </c>
      <c r="X93">
        <v>0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0</v>
      </c>
      <c r="AK93" t="s">
        <v>207</v>
      </c>
      <c r="AL93">
        <v>40.426532999999999</v>
      </c>
      <c r="AM93" t="s">
        <v>208</v>
      </c>
      <c r="AN93">
        <v>-78.771973000000003</v>
      </c>
      <c r="AO93">
        <v>100</v>
      </c>
      <c r="AP93">
        <v>2900</v>
      </c>
      <c r="AQ93" t="s">
        <v>129</v>
      </c>
      <c r="AR93">
        <v>136</v>
      </c>
      <c r="AS93">
        <v>-57</v>
      </c>
      <c r="AT93">
        <v>384</v>
      </c>
      <c r="BB93" t="str">
        <f t="shared" si="7"/>
        <v>1200</v>
      </c>
      <c r="BC93">
        <v>1</v>
      </c>
      <c r="BD93" t="str">
        <f t="shared" si="9"/>
        <v xml:space="preserve">N7628Y  </v>
      </c>
      <c r="BE93">
        <v>1</v>
      </c>
      <c r="BG93">
        <v>0</v>
      </c>
      <c r="BH93">
        <v>0</v>
      </c>
      <c r="BI93">
        <v>0</v>
      </c>
      <c r="BJ93">
        <v>2825</v>
      </c>
      <c r="BK93">
        <v>-75</v>
      </c>
      <c r="BL93" t="s">
        <v>130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>"09:05:01.726"</f>
        <v>09:05:01.726</v>
      </c>
      <c r="CF93">
        <v>725704056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1</v>
      </c>
      <c r="CY93">
        <v>7</v>
      </c>
      <c r="CZ93" t="s">
        <v>131</v>
      </c>
      <c r="DA93">
        <v>151</v>
      </c>
      <c r="DB93">
        <v>1</v>
      </c>
      <c r="DC93" t="s">
        <v>132</v>
      </c>
      <c r="DD93" t="s">
        <v>133</v>
      </c>
      <c r="DG93">
        <v>3260950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"06/17/2023 09:05:02.467"</f>
        <v>06/17/2023 09:05:02.467</v>
      </c>
      <c r="C94" t="str">
        <f t="shared" si="8"/>
        <v>FFDFD3C0</v>
      </c>
      <c r="D94" t="s">
        <v>123</v>
      </c>
      <c r="E94">
        <v>8</v>
      </c>
      <c r="H94">
        <v>173</v>
      </c>
      <c r="I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"09:05:02.219"</f>
        <v>09:05:02.219</v>
      </c>
      <c r="T94" t="str">
        <f>"09:05:01.819"</f>
        <v>09:05:01.819</v>
      </c>
      <c r="U94" t="str">
        <f t="shared" si="6"/>
        <v>AA4C7D</v>
      </c>
      <c r="V94">
        <v>0</v>
      </c>
      <c r="W94">
        <v>0</v>
      </c>
      <c r="X94">
        <v>4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175</v>
      </c>
      <c r="AG94">
        <v>0</v>
      </c>
      <c r="AH94">
        <v>3</v>
      </c>
      <c r="AI94">
        <v>2</v>
      </c>
      <c r="AJ94">
        <v>0</v>
      </c>
      <c r="AK94" t="s">
        <v>209</v>
      </c>
      <c r="AL94">
        <v>40.426425999999999</v>
      </c>
      <c r="AM94" t="s">
        <v>210</v>
      </c>
      <c r="AN94">
        <v>-78.771544000000006</v>
      </c>
      <c r="AO94">
        <v>100</v>
      </c>
      <c r="AP94">
        <v>2900</v>
      </c>
      <c r="AQ94" t="s">
        <v>129</v>
      </c>
      <c r="AR94">
        <v>140</v>
      </c>
      <c r="AS94">
        <v>-45</v>
      </c>
      <c r="AT94">
        <v>448</v>
      </c>
      <c r="BB94" t="str">
        <f t="shared" si="7"/>
        <v>1200</v>
      </c>
      <c r="BC94">
        <v>1</v>
      </c>
      <c r="BD94" t="str">
        <f t="shared" si="9"/>
        <v xml:space="preserve">N7628Y  </v>
      </c>
      <c r="BE94">
        <v>1</v>
      </c>
      <c r="BG94">
        <v>0</v>
      </c>
      <c r="BH94">
        <v>0</v>
      </c>
      <c r="BI94">
        <v>0</v>
      </c>
      <c r="BJ94">
        <v>2825</v>
      </c>
      <c r="BK94">
        <v>-75</v>
      </c>
      <c r="BL94" t="s">
        <v>178</v>
      </c>
      <c r="BM94">
        <v>1</v>
      </c>
      <c r="BN94">
        <v>1</v>
      </c>
      <c r="BO94">
        <v>1</v>
      </c>
      <c r="BP94">
        <v>0</v>
      </c>
      <c r="BS94">
        <v>0</v>
      </c>
      <c r="BT94">
        <v>0</v>
      </c>
      <c r="BU94">
        <v>0</v>
      </c>
      <c r="CE94" t="str">
        <f>"09:05:02.224"</f>
        <v>09:05:02.224</v>
      </c>
      <c r="CF94">
        <v>223785074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1</v>
      </c>
      <c r="CY94">
        <v>7</v>
      </c>
      <c r="CZ94" t="s">
        <v>131</v>
      </c>
      <c r="DA94">
        <v>163</v>
      </c>
      <c r="DB94">
        <v>2</v>
      </c>
      <c r="DC94" t="s">
        <v>136</v>
      </c>
      <c r="DD94" t="s">
        <v>137</v>
      </c>
      <c r="DG94">
        <v>12346275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"06/17/2023 09:05:02.498"</f>
        <v>06/17/2023 09:05:02.498</v>
      </c>
      <c r="C95" t="str">
        <f t="shared" si="8"/>
        <v>FFDFD3C0</v>
      </c>
      <c r="D95" t="s">
        <v>138</v>
      </c>
      <c r="E95">
        <v>8</v>
      </c>
      <c r="F95">
        <v>1008</v>
      </c>
      <c r="G95" t="s">
        <v>124</v>
      </c>
      <c r="J95" t="s">
        <v>140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"09:05:02.219"</f>
        <v>09:05:02.219</v>
      </c>
      <c r="T95" t="str">
        <f>"09:05:01.819"</f>
        <v>09:05:01.819</v>
      </c>
      <c r="U95" t="str">
        <f t="shared" si="6"/>
        <v>AA4C7D</v>
      </c>
      <c r="V95">
        <v>0</v>
      </c>
      <c r="W95">
        <v>0</v>
      </c>
      <c r="X95">
        <v>4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175</v>
      </c>
      <c r="AG95">
        <v>0</v>
      </c>
      <c r="AH95">
        <v>3</v>
      </c>
      <c r="AI95">
        <v>2</v>
      </c>
      <c r="AJ95">
        <v>0</v>
      </c>
      <c r="AK95" t="s">
        <v>209</v>
      </c>
      <c r="AL95">
        <v>40.426425999999999</v>
      </c>
      <c r="AM95" t="s">
        <v>210</v>
      </c>
      <c r="AN95">
        <v>-78.771544000000006</v>
      </c>
      <c r="AO95">
        <v>100</v>
      </c>
      <c r="AP95">
        <v>2900</v>
      </c>
      <c r="AQ95" t="s">
        <v>129</v>
      </c>
      <c r="AR95">
        <v>140</v>
      </c>
      <c r="AS95">
        <v>-45</v>
      </c>
      <c r="AT95">
        <v>448</v>
      </c>
      <c r="BB95" t="str">
        <f t="shared" si="7"/>
        <v>1200</v>
      </c>
      <c r="BC95">
        <v>1</v>
      </c>
      <c r="BD95" t="str">
        <f t="shared" si="9"/>
        <v xml:space="preserve">N7628Y  </v>
      </c>
      <c r="BE95">
        <v>1</v>
      </c>
      <c r="BG95">
        <v>0</v>
      </c>
      <c r="BH95">
        <v>0</v>
      </c>
      <c r="BI95">
        <v>0</v>
      </c>
      <c r="BJ95">
        <v>2825</v>
      </c>
      <c r="BK95">
        <v>-75</v>
      </c>
      <c r="BL95" t="s">
        <v>178</v>
      </c>
      <c r="BM95">
        <v>1</v>
      </c>
      <c r="BN95">
        <v>1</v>
      </c>
      <c r="BO95">
        <v>1</v>
      </c>
      <c r="BP95">
        <v>0</v>
      </c>
      <c r="BS95">
        <v>0</v>
      </c>
      <c r="BT95">
        <v>0</v>
      </c>
      <c r="BU95">
        <v>0</v>
      </c>
      <c r="CE95" t="str">
        <f>"09:05:02.224"</f>
        <v>09:05:02.224</v>
      </c>
      <c r="CF95">
        <v>223785074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1</v>
      </c>
      <c r="CY95">
        <v>7</v>
      </c>
      <c r="CZ95" t="s">
        <v>131</v>
      </c>
      <c r="DA95">
        <v>163</v>
      </c>
      <c r="DB95">
        <v>2</v>
      </c>
      <c r="DC95" t="s">
        <v>136</v>
      </c>
      <c r="DD95" t="s">
        <v>137</v>
      </c>
      <c r="DG95">
        <v>12346275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"06/17/2023 09:05:03.326"</f>
        <v>06/17/2023 09:05:03.326</v>
      </c>
      <c r="C96" t="str">
        <f t="shared" si="8"/>
        <v>FFDFD3C0</v>
      </c>
      <c r="D96" t="s">
        <v>123</v>
      </c>
      <c r="E96">
        <v>8</v>
      </c>
      <c r="H96">
        <v>173</v>
      </c>
      <c r="I96" t="s">
        <v>124</v>
      </c>
      <c r="J96" t="s">
        <v>125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"09:05:03.055"</f>
        <v>09:05:03.055</v>
      </c>
      <c r="T96" t="str">
        <f>"09:05:02.655"</f>
        <v>09:05:02.655</v>
      </c>
      <c r="U96" t="str">
        <f t="shared" si="6"/>
        <v>AA4C7D</v>
      </c>
      <c r="V96">
        <v>0</v>
      </c>
      <c r="W96">
        <v>0</v>
      </c>
      <c r="X96">
        <v>4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175</v>
      </c>
      <c r="AG96">
        <v>0</v>
      </c>
      <c r="AH96">
        <v>3</v>
      </c>
      <c r="AI96">
        <v>2</v>
      </c>
      <c r="AJ96">
        <v>0</v>
      </c>
      <c r="AK96" t="s">
        <v>211</v>
      </c>
      <c r="AL96">
        <v>40.426340000000003</v>
      </c>
      <c r="AM96" t="s">
        <v>212</v>
      </c>
      <c r="AN96">
        <v>-78.770857000000007</v>
      </c>
      <c r="AO96">
        <v>100</v>
      </c>
      <c r="AP96">
        <v>3000</v>
      </c>
      <c r="AQ96" t="s">
        <v>129</v>
      </c>
      <c r="AR96">
        <v>143</v>
      </c>
      <c r="AS96">
        <v>-33</v>
      </c>
      <c r="AT96">
        <v>576</v>
      </c>
      <c r="BB96" t="str">
        <f t="shared" si="7"/>
        <v>1200</v>
      </c>
      <c r="BC96">
        <v>1</v>
      </c>
      <c r="BD96" t="str">
        <f t="shared" si="9"/>
        <v xml:space="preserve">N7628Y  </v>
      </c>
      <c r="BE96">
        <v>1</v>
      </c>
      <c r="BG96">
        <v>0</v>
      </c>
      <c r="BH96">
        <v>0</v>
      </c>
      <c r="BI96">
        <v>0</v>
      </c>
      <c r="BJ96">
        <v>2825</v>
      </c>
      <c r="BK96">
        <v>-175</v>
      </c>
      <c r="BL96" t="s">
        <v>178</v>
      </c>
      <c r="BM96">
        <v>1</v>
      </c>
      <c r="BN96">
        <v>1</v>
      </c>
      <c r="BO96">
        <v>1</v>
      </c>
      <c r="BP96">
        <v>0</v>
      </c>
      <c r="BS96">
        <v>0</v>
      </c>
      <c r="BT96">
        <v>0</v>
      </c>
      <c r="BU96">
        <v>0</v>
      </c>
      <c r="CE96" t="str">
        <f>"09:05:03.059"</f>
        <v>09:05:03.059</v>
      </c>
      <c r="CF96">
        <v>59380925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3</v>
      </c>
      <c r="CY96">
        <v>7</v>
      </c>
      <c r="CZ96" t="s">
        <v>131</v>
      </c>
      <c r="DA96">
        <v>163</v>
      </c>
      <c r="DB96">
        <v>1</v>
      </c>
      <c r="DC96" t="s">
        <v>136</v>
      </c>
      <c r="DD96" t="s">
        <v>137</v>
      </c>
      <c r="DG96">
        <v>597543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"06/17/2023 09:05:03.342"</f>
        <v>06/17/2023 09:05:03.342</v>
      </c>
      <c r="C97" t="str">
        <f t="shared" si="8"/>
        <v>FFDFD3C0</v>
      </c>
      <c r="D97" t="s">
        <v>138</v>
      </c>
      <c r="E97">
        <v>8</v>
      </c>
      <c r="F97">
        <v>1008</v>
      </c>
      <c r="G97" t="s">
        <v>124</v>
      </c>
      <c r="J97" t="s">
        <v>140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"09:05:03.055"</f>
        <v>09:05:03.055</v>
      </c>
      <c r="T97" t="str">
        <f>"09:05:02.655"</f>
        <v>09:05:02.655</v>
      </c>
      <c r="U97" t="str">
        <f t="shared" si="6"/>
        <v>AA4C7D</v>
      </c>
      <c r="V97">
        <v>0</v>
      </c>
      <c r="W97">
        <v>0</v>
      </c>
      <c r="X97">
        <v>4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175</v>
      </c>
      <c r="AG97">
        <v>0</v>
      </c>
      <c r="AH97">
        <v>3</v>
      </c>
      <c r="AI97">
        <v>2</v>
      </c>
      <c r="AJ97">
        <v>0</v>
      </c>
      <c r="AK97" t="s">
        <v>211</v>
      </c>
      <c r="AL97">
        <v>40.426340000000003</v>
      </c>
      <c r="AM97" t="s">
        <v>212</v>
      </c>
      <c r="AN97">
        <v>-78.770857000000007</v>
      </c>
      <c r="AO97">
        <v>100</v>
      </c>
      <c r="AP97">
        <v>3000</v>
      </c>
      <c r="AQ97" t="s">
        <v>129</v>
      </c>
      <c r="AR97">
        <v>143</v>
      </c>
      <c r="AS97">
        <v>-33</v>
      </c>
      <c r="AT97">
        <v>576</v>
      </c>
      <c r="BB97" t="str">
        <f t="shared" si="7"/>
        <v>1200</v>
      </c>
      <c r="BC97">
        <v>1</v>
      </c>
      <c r="BD97" t="str">
        <f t="shared" si="9"/>
        <v xml:space="preserve">N7628Y  </v>
      </c>
      <c r="BE97">
        <v>1</v>
      </c>
      <c r="BG97">
        <v>0</v>
      </c>
      <c r="BH97">
        <v>0</v>
      </c>
      <c r="BI97">
        <v>0</v>
      </c>
      <c r="BJ97">
        <v>2825</v>
      </c>
      <c r="BK97">
        <v>-175</v>
      </c>
      <c r="BL97" t="s">
        <v>178</v>
      </c>
      <c r="BM97">
        <v>1</v>
      </c>
      <c r="BN97">
        <v>1</v>
      </c>
      <c r="BO97">
        <v>1</v>
      </c>
      <c r="BP97">
        <v>0</v>
      </c>
      <c r="BS97">
        <v>0</v>
      </c>
      <c r="BT97">
        <v>0</v>
      </c>
      <c r="BU97">
        <v>0</v>
      </c>
      <c r="CE97" t="str">
        <f>"09:05:03.059"</f>
        <v>09:05:03.059</v>
      </c>
      <c r="CF97">
        <v>59380925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3</v>
      </c>
      <c r="CY97">
        <v>7</v>
      </c>
      <c r="CZ97" t="s">
        <v>131</v>
      </c>
      <c r="DA97">
        <v>163</v>
      </c>
      <c r="DB97">
        <v>1</v>
      </c>
      <c r="DC97" t="s">
        <v>136</v>
      </c>
      <c r="DD97" t="s">
        <v>137</v>
      </c>
      <c r="DG97">
        <v>597543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"06/17/2023 09:05:04.233"</f>
        <v>06/17/2023 09:05:04.233</v>
      </c>
      <c r="C98" t="str">
        <f t="shared" si="8"/>
        <v>FFDFD3C0</v>
      </c>
      <c r="D98" t="s">
        <v>123</v>
      </c>
      <c r="E98">
        <v>8</v>
      </c>
      <c r="H98">
        <v>173</v>
      </c>
      <c r="I98" t="s">
        <v>124</v>
      </c>
      <c r="J98" t="s">
        <v>125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"09:05:03.953"</f>
        <v>09:05:03.953</v>
      </c>
      <c r="T98" t="str">
        <f>"09:05:03.553"</f>
        <v>09:05:03.553</v>
      </c>
      <c r="U98" t="str">
        <f t="shared" si="6"/>
        <v>AA4C7D</v>
      </c>
      <c r="V98">
        <v>0</v>
      </c>
      <c r="W98">
        <v>0</v>
      </c>
      <c r="X98">
        <v>4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175</v>
      </c>
      <c r="AG98">
        <v>0</v>
      </c>
      <c r="AH98">
        <v>3</v>
      </c>
      <c r="AI98">
        <v>2</v>
      </c>
      <c r="AJ98">
        <v>0</v>
      </c>
      <c r="AK98" t="s">
        <v>213</v>
      </c>
      <c r="AL98">
        <v>40.426254</v>
      </c>
      <c r="AM98" t="s">
        <v>214</v>
      </c>
      <c r="AN98">
        <v>-78.770020000000002</v>
      </c>
      <c r="AO98">
        <v>100</v>
      </c>
      <c r="AP98">
        <v>3000</v>
      </c>
      <c r="AQ98" t="s">
        <v>129</v>
      </c>
      <c r="AR98">
        <v>144</v>
      </c>
      <c r="AS98">
        <v>-23</v>
      </c>
      <c r="AT98">
        <v>640</v>
      </c>
      <c r="BB98" t="str">
        <f t="shared" si="7"/>
        <v>1200</v>
      </c>
      <c r="BC98">
        <v>1</v>
      </c>
      <c r="BD98" t="str">
        <f t="shared" si="9"/>
        <v xml:space="preserve">N7628Y  </v>
      </c>
      <c r="BE98">
        <v>1</v>
      </c>
      <c r="BG98">
        <v>0</v>
      </c>
      <c r="BH98">
        <v>0</v>
      </c>
      <c r="BI98">
        <v>0</v>
      </c>
      <c r="BJ98">
        <v>2850</v>
      </c>
      <c r="BK98">
        <v>-150</v>
      </c>
      <c r="BL98" t="s">
        <v>178</v>
      </c>
      <c r="BM98">
        <v>1</v>
      </c>
      <c r="BN98">
        <v>1</v>
      </c>
      <c r="BO98">
        <v>1</v>
      </c>
      <c r="BP98">
        <v>0</v>
      </c>
      <c r="BS98">
        <v>0</v>
      </c>
      <c r="BT98">
        <v>0</v>
      </c>
      <c r="BU98">
        <v>0</v>
      </c>
      <c r="CE98" t="str">
        <f>"09:05:03.959"</f>
        <v>09:05:03.959</v>
      </c>
      <c r="CF98">
        <v>958875476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3</v>
      </c>
      <c r="CY98">
        <v>7</v>
      </c>
      <c r="CZ98" t="s">
        <v>131</v>
      </c>
      <c r="DA98">
        <v>163</v>
      </c>
      <c r="DB98">
        <v>1</v>
      </c>
      <c r="DC98" t="s">
        <v>136</v>
      </c>
      <c r="DD98" t="s">
        <v>137</v>
      </c>
      <c r="DG98">
        <v>597893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"06/17/2023 09:05:04.233"</f>
        <v>06/17/2023 09:05:04.233</v>
      </c>
      <c r="C99" t="str">
        <f t="shared" si="8"/>
        <v>FFDFD3C0</v>
      </c>
      <c r="D99" t="s">
        <v>138</v>
      </c>
      <c r="E99">
        <v>8</v>
      </c>
      <c r="F99">
        <v>1008</v>
      </c>
      <c r="G99" t="s">
        <v>124</v>
      </c>
      <c r="J99" t="s">
        <v>140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"09:05:03.953"</f>
        <v>09:05:03.953</v>
      </c>
      <c r="T99" t="str">
        <f>"09:05:03.553"</f>
        <v>09:05:03.553</v>
      </c>
      <c r="U99" t="str">
        <f t="shared" si="6"/>
        <v>AA4C7D</v>
      </c>
      <c r="V99">
        <v>0</v>
      </c>
      <c r="W99">
        <v>0</v>
      </c>
      <c r="X99">
        <v>4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175</v>
      </c>
      <c r="AG99">
        <v>0</v>
      </c>
      <c r="AH99">
        <v>3</v>
      </c>
      <c r="AI99">
        <v>2</v>
      </c>
      <c r="AJ99">
        <v>0</v>
      </c>
      <c r="AK99" t="s">
        <v>213</v>
      </c>
      <c r="AL99">
        <v>40.426254</v>
      </c>
      <c r="AM99" t="s">
        <v>214</v>
      </c>
      <c r="AN99">
        <v>-78.770020000000002</v>
      </c>
      <c r="AO99">
        <v>100</v>
      </c>
      <c r="AP99">
        <v>3000</v>
      </c>
      <c r="AQ99" t="s">
        <v>129</v>
      </c>
      <c r="AR99">
        <v>144</v>
      </c>
      <c r="AS99">
        <v>-23</v>
      </c>
      <c r="AT99">
        <v>640</v>
      </c>
      <c r="BB99" t="str">
        <f t="shared" si="7"/>
        <v>1200</v>
      </c>
      <c r="BC99">
        <v>1</v>
      </c>
      <c r="BD99" t="str">
        <f t="shared" si="9"/>
        <v xml:space="preserve">N7628Y  </v>
      </c>
      <c r="BE99">
        <v>1</v>
      </c>
      <c r="BG99">
        <v>0</v>
      </c>
      <c r="BH99">
        <v>0</v>
      </c>
      <c r="BI99">
        <v>0</v>
      </c>
      <c r="BJ99">
        <v>2850</v>
      </c>
      <c r="BK99">
        <v>-150</v>
      </c>
      <c r="BL99" t="s">
        <v>178</v>
      </c>
      <c r="BM99">
        <v>1</v>
      </c>
      <c r="BN99">
        <v>1</v>
      </c>
      <c r="BO99">
        <v>1</v>
      </c>
      <c r="BP99">
        <v>0</v>
      </c>
      <c r="BS99">
        <v>0</v>
      </c>
      <c r="BT99">
        <v>0</v>
      </c>
      <c r="BU99">
        <v>0</v>
      </c>
      <c r="CE99" t="str">
        <f>"09:05:03.959"</f>
        <v>09:05:03.959</v>
      </c>
      <c r="CF99">
        <v>958875476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3</v>
      </c>
      <c r="CY99">
        <v>7</v>
      </c>
      <c r="CZ99" t="s">
        <v>131</v>
      </c>
      <c r="DA99">
        <v>163</v>
      </c>
      <c r="DB99">
        <v>1</v>
      </c>
      <c r="DC99" t="s">
        <v>136</v>
      </c>
      <c r="DD99" t="s">
        <v>137</v>
      </c>
      <c r="DG99">
        <v>597893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"06/17/2023 09:05:05.272"</f>
        <v>06/17/2023 09:05:05.272</v>
      </c>
      <c r="C100" t="str">
        <f t="shared" si="8"/>
        <v>FFDFD3C0</v>
      </c>
      <c r="D100" t="s">
        <v>123</v>
      </c>
      <c r="E100">
        <v>8</v>
      </c>
      <c r="H100">
        <v>173</v>
      </c>
      <c r="I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"09:05:05.016"</f>
        <v>09:05:05.016</v>
      </c>
      <c r="T100" t="str">
        <f>"09:05:04.516"</f>
        <v>09:05:04.516</v>
      </c>
      <c r="U100" t="str">
        <f t="shared" si="6"/>
        <v>AA4C7D</v>
      </c>
      <c r="V100">
        <v>0</v>
      </c>
      <c r="W100">
        <v>0</v>
      </c>
      <c r="X100">
        <v>4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175</v>
      </c>
      <c r="AG100">
        <v>0</v>
      </c>
      <c r="AH100">
        <v>3</v>
      </c>
      <c r="AI100">
        <v>2</v>
      </c>
      <c r="AJ100">
        <v>0</v>
      </c>
      <c r="AK100" t="s">
        <v>215</v>
      </c>
      <c r="AL100">
        <v>40.426189999999998</v>
      </c>
      <c r="AM100" t="s">
        <v>216</v>
      </c>
      <c r="AN100">
        <v>-78.769097000000002</v>
      </c>
      <c r="AO100">
        <v>100</v>
      </c>
      <c r="AP100">
        <v>3000</v>
      </c>
      <c r="AQ100" t="s">
        <v>129</v>
      </c>
      <c r="AR100">
        <v>144</v>
      </c>
      <c r="AS100">
        <v>-10</v>
      </c>
      <c r="AT100">
        <v>640</v>
      </c>
      <c r="BB100" t="str">
        <f t="shared" si="7"/>
        <v>1200</v>
      </c>
      <c r="BC100">
        <v>1</v>
      </c>
      <c r="BD100" t="str">
        <f t="shared" si="9"/>
        <v xml:space="preserve">N7628Y  </v>
      </c>
      <c r="BE100">
        <v>1</v>
      </c>
      <c r="BG100">
        <v>0</v>
      </c>
      <c r="BH100">
        <v>0</v>
      </c>
      <c r="BI100">
        <v>0</v>
      </c>
      <c r="BJ100">
        <v>2850</v>
      </c>
      <c r="BK100">
        <v>-150</v>
      </c>
      <c r="BL100" t="s">
        <v>178</v>
      </c>
      <c r="BM100">
        <v>1</v>
      </c>
      <c r="BN100">
        <v>1</v>
      </c>
      <c r="BO100">
        <v>1</v>
      </c>
      <c r="BP100">
        <v>0</v>
      </c>
      <c r="BS100">
        <v>0</v>
      </c>
      <c r="BT100">
        <v>0</v>
      </c>
      <c r="BU100">
        <v>0</v>
      </c>
      <c r="CE100" t="str">
        <f>"09:05:05.019"</f>
        <v>09:05:05.019</v>
      </c>
      <c r="CF100">
        <v>18935408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2</v>
      </c>
      <c r="CY100">
        <v>7</v>
      </c>
      <c r="CZ100" t="s">
        <v>131</v>
      </c>
      <c r="DA100">
        <v>163</v>
      </c>
      <c r="DB100">
        <v>1</v>
      </c>
      <c r="DC100" t="s">
        <v>136</v>
      </c>
      <c r="DD100" t="s">
        <v>137</v>
      </c>
      <c r="DG100">
        <v>598288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"06/17/2023 09:05:05.286"</f>
        <v>06/17/2023 09:05:05.286</v>
      </c>
      <c r="C101" t="str">
        <f t="shared" si="8"/>
        <v>FFDFD3C0</v>
      </c>
      <c r="D101" t="s">
        <v>138</v>
      </c>
      <c r="E101">
        <v>8</v>
      </c>
      <c r="F101">
        <v>1008</v>
      </c>
      <c r="G101" t="s">
        <v>124</v>
      </c>
      <c r="J101" t="s">
        <v>140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"09:05:05.016"</f>
        <v>09:05:05.016</v>
      </c>
      <c r="T101" t="str">
        <f>"09:05:04.516"</f>
        <v>09:05:04.516</v>
      </c>
      <c r="U101" t="str">
        <f t="shared" si="6"/>
        <v>AA4C7D</v>
      </c>
      <c r="V101">
        <v>0</v>
      </c>
      <c r="W101">
        <v>0</v>
      </c>
      <c r="X101">
        <v>4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175</v>
      </c>
      <c r="AG101">
        <v>0</v>
      </c>
      <c r="AH101">
        <v>3</v>
      </c>
      <c r="AI101">
        <v>2</v>
      </c>
      <c r="AJ101">
        <v>0</v>
      </c>
      <c r="AK101" t="s">
        <v>215</v>
      </c>
      <c r="AL101">
        <v>40.426189999999998</v>
      </c>
      <c r="AM101" t="s">
        <v>216</v>
      </c>
      <c r="AN101">
        <v>-78.769097000000002</v>
      </c>
      <c r="AO101">
        <v>100</v>
      </c>
      <c r="AP101">
        <v>3000</v>
      </c>
      <c r="AQ101" t="s">
        <v>129</v>
      </c>
      <c r="AR101">
        <v>144</v>
      </c>
      <c r="AS101">
        <v>-10</v>
      </c>
      <c r="AT101">
        <v>640</v>
      </c>
      <c r="BB101" t="str">
        <f t="shared" si="7"/>
        <v>1200</v>
      </c>
      <c r="BC101">
        <v>1</v>
      </c>
      <c r="BD101" t="str">
        <f t="shared" si="9"/>
        <v xml:space="preserve">N7628Y  </v>
      </c>
      <c r="BE101">
        <v>1</v>
      </c>
      <c r="BG101">
        <v>0</v>
      </c>
      <c r="BH101">
        <v>0</v>
      </c>
      <c r="BI101">
        <v>0</v>
      </c>
      <c r="BJ101">
        <v>2850</v>
      </c>
      <c r="BK101">
        <v>-150</v>
      </c>
      <c r="BL101" t="s">
        <v>178</v>
      </c>
      <c r="BM101">
        <v>1</v>
      </c>
      <c r="BN101">
        <v>1</v>
      </c>
      <c r="BO101">
        <v>1</v>
      </c>
      <c r="BP101">
        <v>0</v>
      </c>
      <c r="BS101">
        <v>0</v>
      </c>
      <c r="BT101">
        <v>0</v>
      </c>
      <c r="BU101">
        <v>0</v>
      </c>
      <c r="CE101" t="str">
        <f>"09:05:05.019"</f>
        <v>09:05:05.019</v>
      </c>
      <c r="CF101">
        <v>18935408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2</v>
      </c>
      <c r="CY101">
        <v>7</v>
      </c>
      <c r="CZ101" t="s">
        <v>131</v>
      </c>
      <c r="DA101">
        <v>163</v>
      </c>
      <c r="DB101">
        <v>1</v>
      </c>
      <c r="DC101" t="s">
        <v>136</v>
      </c>
      <c r="DD101" t="s">
        <v>137</v>
      </c>
      <c r="DG101">
        <v>598288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"06/17/2023 09:05:06.225"</f>
        <v>06/17/2023 09:05:06.225</v>
      </c>
      <c r="C102" t="str">
        <f t="shared" si="8"/>
        <v>FFDFD3C0</v>
      </c>
      <c r="D102" t="s">
        <v>123</v>
      </c>
      <c r="E102">
        <v>8</v>
      </c>
      <c r="H102">
        <v>173</v>
      </c>
      <c r="I102" t="s">
        <v>124</v>
      </c>
      <c r="J102" t="s">
        <v>125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"09:05:05.992"</f>
        <v>09:05:05.992</v>
      </c>
      <c r="T102" t="str">
        <f>"09:05:05.592"</f>
        <v>09:05:05.592</v>
      </c>
      <c r="U102" t="str">
        <f t="shared" si="6"/>
        <v>AA4C7D</v>
      </c>
      <c r="V102">
        <v>0</v>
      </c>
      <c r="W102">
        <v>0</v>
      </c>
      <c r="X102">
        <v>4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175</v>
      </c>
      <c r="AG102">
        <v>0</v>
      </c>
      <c r="AH102">
        <v>3</v>
      </c>
      <c r="AI102">
        <v>2</v>
      </c>
      <c r="AJ102">
        <v>0</v>
      </c>
      <c r="AK102" t="s">
        <v>213</v>
      </c>
      <c r="AL102">
        <v>40.426254</v>
      </c>
      <c r="AM102" t="s">
        <v>217</v>
      </c>
      <c r="AN102">
        <v>-78.768303000000003</v>
      </c>
      <c r="AO102">
        <v>100</v>
      </c>
      <c r="AP102">
        <v>3000</v>
      </c>
      <c r="AQ102" t="s">
        <v>129</v>
      </c>
      <c r="AR102">
        <v>143</v>
      </c>
      <c r="AS102">
        <v>4</v>
      </c>
      <c r="AT102">
        <v>576</v>
      </c>
      <c r="BB102" t="str">
        <f t="shared" si="7"/>
        <v>1200</v>
      </c>
      <c r="BC102">
        <v>1</v>
      </c>
      <c r="BD102" t="str">
        <f t="shared" si="9"/>
        <v xml:space="preserve">N7628Y  </v>
      </c>
      <c r="BE102">
        <v>1</v>
      </c>
      <c r="BG102">
        <v>0</v>
      </c>
      <c r="BH102">
        <v>0</v>
      </c>
      <c r="BI102">
        <v>0</v>
      </c>
      <c r="BJ102">
        <v>2875</v>
      </c>
      <c r="BK102">
        <v>-125</v>
      </c>
      <c r="BL102" t="s">
        <v>178</v>
      </c>
      <c r="BM102">
        <v>1</v>
      </c>
      <c r="BN102">
        <v>1</v>
      </c>
      <c r="BO102">
        <v>1</v>
      </c>
      <c r="BP102">
        <v>0</v>
      </c>
      <c r="BS102">
        <v>0</v>
      </c>
      <c r="BT102">
        <v>0</v>
      </c>
      <c r="BU102">
        <v>0</v>
      </c>
      <c r="CE102" t="str">
        <f>"09:05:05.999"</f>
        <v>09:05:05.999</v>
      </c>
      <c r="CF102">
        <v>998712626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2</v>
      </c>
      <c r="CY102">
        <v>7</v>
      </c>
      <c r="CZ102" t="s">
        <v>131</v>
      </c>
      <c r="DA102">
        <v>163</v>
      </c>
      <c r="DB102">
        <v>1</v>
      </c>
      <c r="DC102" t="s">
        <v>136</v>
      </c>
      <c r="DD102" t="s">
        <v>137</v>
      </c>
      <c r="DG102">
        <v>598644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"06/17/2023 09:05:06.241"</f>
        <v>06/17/2023 09:05:06.241</v>
      </c>
      <c r="C103" t="str">
        <f t="shared" si="8"/>
        <v>FFDFD3C0</v>
      </c>
      <c r="D103" t="s">
        <v>138</v>
      </c>
      <c r="E103">
        <v>8</v>
      </c>
      <c r="F103">
        <v>1008</v>
      </c>
      <c r="G103" t="s">
        <v>124</v>
      </c>
      <c r="J103" t="s">
        <v>140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"09:05:05.992"</f>
        <v>09:05:05.992</v>
      </c>
      <c r="T103" t="str">
        <f>"09:05:05.592"</f>
        <v>09:05:05.592</v>
      </c>
      <c r="U103" t="str">
        <f t="shared" si="6"/>
        <v>AA4C7D</v>
      </c>
      <c r="V103">
        <v>0</v>
      </c>
      <c r="W103">
        <v>0</v>
      </c>
      <c r="X103">
        <v>4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175</v>
      </c>
      <c r="AG103">
        <v>0</v>
      </c>
      <c r="AH103">
        <v>3</v>
      </c>
      <c r="AI103">
        <v>2</v>
      </c>
      <c r="AJ103">
        <v>0</v>
      </c>
      <c r="AK103" t="s">
        <v>213</v>
      </c>
      <c r="AL103">
        <v>40.426254</v>
      </c>
      <c r="AM103" t="s">
        <v>217</v>
      </c>
      <c r="AN103">
        <v>-78.768303000000003</v>
      </c>
      <c r="AO103">
        <v>100</v>
      </c>
      <c r="AP103">
        <v>3000</v>
      </c>
      <c r="AQ103" t="s">
        <v>129</v>
      </c>
      <c r="AR103">
        <v>143</v>
      </c>
      <c r="AS103">
        <v>4</v>
      </c>
      <c r="AT103">
        <v>576</v>
      </c>
      <c r="BB103" t="str">
        <f t="shared" si="7"/>
        <v>1200</v>
      </c>
      <c r="BC103">
        <v>1</v>
      </c>
      <c r="BD103" t="str">
        <f t="shared" si="9"/>
        <v xml:space="preserve">N7628Y  </v>
      </c>
      <c r="BE103">
        <v>1</v>
      </c>
      <c r="BG103">
        <v>0</v>
      </c>
      <c r="BH103">
        <v>0</v>
      </c>
      <c r="BI103">
        <v>0</v>
      </c>
      <c r="BJ103">
        <v>2875</v>
      </c>
      <c r="BK103">
        <v>-125</v>
      </c>
      <c r="BL103" t="s">
        <v>178</v>
      </c>
      <c r="BM103">
        <v>1</v>
      </c>
      <c r="BN103">
        <v>1</v>
      </c>
      <c r="BO103">
        <v>1</v>
      </c>
      <c r="BP103">
        <v>0</v>
      </c>
      <c r="BS103">
        <v>0</v>
      </c>
      <c r="BT103">
        <v>0</v>
      </c>
      <c r="BU103">
        <v>0</v>
      </c>
      <c r="CE103" t="str">
        <f>"09:05:05.999"</f>
        <v>09:05:05.999</v>
      </c>
      <c r="CF103">
        <v>998712626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2</v>
      </c>
      <c r="CY103">
        <v>7</v>
      </c>
      <c r="CZ103" t="s">
        <v>131</v>
      </c>
      <c r="DA103">
        <v>163</v>
      </c>
      <c r="DB103">
        <v>1</v>
      </c>
      <c r="DC103" t="s">
        <v>136</v>
      </c>
      <c r="DD103" t="s">
        <v>137</v>
      </c>
      <c r="DG103">
        <v>598644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"06/17/2023 09:05:08.288"</f>
        <v>06/17/2023 09:05:08.288</v>
      </c>
      <c r="C104" t="str">
        <f t="shared" si="8"/>
        <v>FFDFD3C0</v>
      </c>
      <c r="D104" t="s">
        <v>123</v>
      </c>
      <c r="E104">
        <v>8</v>
      </c>
      <c r="H104">
        <v>173</v>
      </c>
      <c r="I104" t="s">
        <v>124</v>
      </c>
      <c r="J104" t="s">
        <v>125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"09:05:08.008"</f>
        <v>09:05:08.008</v>
      </c>
      <c r="T104" t="str">
        <f>"09:05:07.508"</f>
        <v>09:05:07.508</v>
      </c>
      <c r="U104" t="str">
        <f t="shared" si="6"/>
        <v>AA4C7D</v>
      </c>
      <c r="V104">
        <v>0</v>
      </c>
      <c r="W104">
        <v>0</v>
      </c>
      <c r="X104">
        <v>4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175</v>
      </c>
      <c r="AG104">
        <v>0</v>
      </c>
      <c r="AH104">
        <v>3</v>
      </c>
      <c r="AI104">
        <v>2</v>
      </c>
      <c r="AJ104">
        <v>0</v>
      </c>
      <c r="AK104" t="s">
        <v>218</v>
      </c>
      <c r="AL104">
        <v>40.426490000000001</v>
      </c>
      <c r="AM104" t="s">
        <v>219</v>
      </c>
      <c r="AN104">
        <v>-78.766608000000005</v>
      </c>
      <c r="AO104">
        <v>100</v>
      </c>
      <c r="AP104">
        <v>3000</v>
      </c>
      <c r="AQ104" t="s">
        <v>129</v>
      </c>
      <c r="AR104">
        <v>138</v>
      </c>
      <c r="AS104">
        <v>30</v>
      </c>
      <c r="AT104">
        <v>448</v>
      </c>
      <c r="BB104" t="str">
        <f t="shared" si="7"/>
        <v>1200</v>
      </c>
      <c r="BC104">
        <v>1</v>
      </c>
      <c r="BD104" t="str">
        <f t="shared" si="9"/>
        <v xml:space="preserve">N7628Y  </v>
      </c>
      <c r="BE104">
        <v>1</v>
      </c>
      <c r="BG104">
        <v>0</v>
      </c>
      <c r="BH104">
        <v>0</v>
      </c>
      <c r="BI104">
        <v>0</v>
      </c>
      <c r="BJ104">
        <v>2875</v>
      </c>
      <c r="BK104">
        <v>-125</v>
      </c>
      <c r="BL104" t="s">
        <v>178</v>
      </c>
      <c r="BM104">
        <v>1</v>
      </c>
      <c r="BN104">
        <v>1</v>
      </c>
      <c r="BO104">
        <v>1</v>
      </c>
      <c r="BP104">
        <v>0</v>
      </c>
      <c r="BS104">
        <v>0</v>
      </c>
      <c r="BT104">
        <v>0</v>
      </c>
      <c r="BU104">
        <v>0</v>
      </c>
      <c r="CE104" t="str">
        <f>"09:05:08.011"</f>
        <v>09:05:08.011</v>
      </c>
      <c r="CF104">
        <v>10696523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3</v>
      </c>
      <c r="CY104">
        <v>7</v>
      </c>
      <c r="CZ104" t="s">
        <v>131</v>
      </c>
      <c r="DA104">
        <v>163</v>
      </c>
      <c r="DB104">
        <v>1</v>
      </c>
      <c r="DC104" t="s">
        <v>136</v>
      </c>
      <c r="DD104" t="s">
        <v>137</v>
      </c>
      <c r="DG104">
        <v>599455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"06/17/2023 09:05:08.303"</f>
        <v>06/17/2023 09:05:08.303</v>
      </c>
      <c r="C105" t="str">
        <f t="shared" si="8"/>
        <v>FFDFD3C0</v>
      </c>
      <c r="D105" t="s">
        <v>138</v>
      </c>
      <c r="E105">
        <v>8</v>
      </c>
      <c r="F105">
        <v>1008</v>
      </c>
      <c r="G105" t="s">
        <v>124</v>
      </c>
      <c r="J105" t="s">
        <v>140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"09:05:08.008"</f>
        <v>09:05:08.008</v>
      </c>
      <c r="T105" t="str">
        <f>"09:05:07.508"</f>
        <v>09:05:07.508</v>
      </c>
      <c r="U105" t="str">
        <f t="shared" si="6"/>
        <v>AA4C7D</v>
      </c>
      <c r="V105">
        <v>0</v>
      </c>
      <c r="W105">
        <v>0</v>
      </c>
      <c r="X105">
        <v>4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175</v>
      </c>
      <c r="AG105">
        <v>0</v>
      </c>
      <c r="AH105">
        <v>3</v>
      </c>
      <c r="AI105">
        <v>2</v>
      </c>
      <c r="AJ105">
        <v>0</v>
      </c>
      <c r="AK105" t="s">
        <v>218</v>
      </c>
      <c r="AL105">
        <v>40.426490000000001</v>
      </c>
      <c r="AM105" t="s">
        <v>219</v>
      </c>
      <c r="AN105">
        <v>-78.766608000000005</v>
      </c>
      <c r="AO105">
        <v>100</v>
      </c>
      <c r="AP105">
        <v>3000</v>
      </c>
      <c r="AQ105" t="s">
        <v>129</v>
      </c>
      <c r="AR105">
        <v>138</v>
      </c>
      <c r="AS105">
        <v>30</v>
      </c>
      <c r="AT105">
        <v>448</v>
      </c>
      <c r="BB105" t="str">
        <f t="shared" si="7"/>
        <v>1200</v>
      </c>
      <c r="BC105">
        <v>1</v>
      </c>
      <c r="BD105" t="str">
        <f t="shared" si="9"/>
        <v xml:space="preserve">N7628Y  </v>
      </c>
      <c r="BE105">
        <v>1</v>
      </c>
      <c r="BG105">
        <v>0</v>
      </c>
      <c r="BH105">
        <v>0</v>
      </c>
      <c r="BI105">
        <v>0</v>
      </c>
      <c r="BJ105">
        <v>2875</v>
      </c>
      <c r="BK105">
        <v>-125</v>
      </c>
      <c r="BL105" t="s">
        <v>178</v>
      </c>
      <c r="BM105">
        <v>1</v>
      </c>
      <c r="BN105">
        <v>1</v>
      </c>
      <c r="BO105">
        <v>1</v>
      </c>
      <c r="BP105">
        <v>0</v>
      </c>
      <c r="BS105">
        <v>0</v>
      </c>
      <c r="BT105">
        <v>0</v>
      </c>
      <c r="BU105">
        <v>0</v>
      </c>
      <c r="CE105" t="str">
        <f>"09:05:08.011"</f>
        <v>09:05:08.011</v>
      </c>
      <c r="CF105">
        <v>10696523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3</v>
      </c>
      <c r="CY105">
        <v>7</v>
      </c>
      <c r="CZ105" t="s">
        <v>131</v>
      </c>
      <c r="DA105">
        <v>163</v>
      </c>
      <c r="DB105">
        <v>1</v>
      </c>
      <c r="DC105" t="s">
        <v>136</v>
      </c>
      <c r="DD105" t="s">
        <v>137</v>
      </c>
      <c r="DG105">
        <v>599455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"06/17/2023 09:05:09.241"</f>
        <v>06/17/2023 09:05:09.241</v>
      </c>
      <c r="C106" t="str">
        <f t="shared" si="8"/>
        <v>FFDFD3C0</v>
      </c>
      <c r="D106" t="s">
        <v>123</v>
      </c>
      <c r="E106">
        <v>8</v>
      </c>
      <c r="H106">
        <v>173</v>
      </c>
      <c r="I106" t="s">
        <v>124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"09:05:08.953"</f>
        <v>09:05:08.953</v>
      </c>
      <c r="T106" t="str">
        <f>"09:05:08.553"</f>
        <v>09:05:08.553</v>
      </c>
      <c r="U106" t="str">
        <f t="shared" si="6"/>
        <v>AA4C7D</v>
      </c>
      <c r="V106">
        <v>0</v>
      </c>
      <c r="W106">
        <v>0</v>
      </c>
      <c r="X106">
        <v>4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175</v>
      </c>
      <c r="AG106">
        <v>0</v>
      </c>
      <c r="AH106">
        <v>3</v>
      </c>
      <c r="AI106">
        <v>2</v>
      </c>
      <c r="AJ106">
        <v>0</v>
      </c>
      <c r="AK106" t="s">
        <v>205</v>
      </c>
      <c r="AL106">
        <v>40.426662</v>
      </c>
      <c r="AM106" t="s">
        <v>220</v>
      </c>
      <c r="AN106">
        <v>-78.765814000000006</v>
      </c>
      <c r="AO106">
        <v>100</v>
      </c>
      <c r="AP106">
        <v>3000</v>
      </c>
      <c r="AQ106" t="s">
        <v>129</v>
      </c>
      <c r="AR106">
        <v>135</v>
      </c>
      <c r="AS106">
        <v>40</v>
      </c>
      <c r="AT106">
        <v>448</v>
      </c>
      <c r="BB106" t="str">
        <f t="shared" si="7"/>
        <v>1200</v>
      </c>
      <c r="BC106">
        <v>1</v>
      </c>
      <c r="BD106" t="str">
        <f t="shared" si="9"/>
        <v xml:space="preserve">N7628Y  </v>
      </c>
      <c r="BE106">
        <v>1</v>
      </c>
      <c r="BG106">
        <v>0</v>
      </c>
      <c r="BH106">
        <v>0</v>
      </c>
      <c r="BI106">
        <v>0</v>
      </c>
      <c r="BJ106">
        <v>2875</v>
      </c>
      <c r="BK106">
        <v>-125</v>
      </c>
      <c r="BL106" t="s">
        <v>178</v>
      </c>
      <c r="BM106">
        <v>1</v>
      </c>
      <c r="BN106">
        <v>1</v>
      </c>
      <c r="BO106">
        <v>1</v>
      </c>
      <c r="BP106">
        <v>0</v>
      </c>
      <c r="BS106">
        <v>0</v>
      </c>
      <c r="BT106">
        <v>0</v>
      </c>
      <c r="BU106">
        <v>0</v>
      </c>
      <c r="CE106" t="str">
        <f>"09:05:08.954"</f>
        <v>09:05:08.954</v>
      </c>
      <c r="CF106">
        <v>954428364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2</v>
      </c>
      <c r="CY106">
        <v>7</v>
      </c>
      <c r="CZ106" t="s">
        <v>131</v>
      </c>
      <c r="DA106">
        <v>163</v>
      </c>
      <c r="DB106">
        <v>1</v>
      </c>
      <c r="DC106" t="s">
        <v>136</v>
      </c>
      <c r="DD106" t="s">
        <v>137</v>
      </c>
      <c r="DG106">
        <v>599842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"06/17/2023 09:05:09.241"</f>
        <v>06/17/2023 09:05:09.241</v>
      </c>
      <c r="C107" t="str">
        <f t="shared" si="8"/>
        <v>FFDFD3C0</v>
      </c>
      <c r="D107" t="s">
        <v>138</v>
      </c>
      <c r="E107">
        <v>8</v>
      </c>
      <c r="F107">
        <v>1008</v>
      </c>
      <c r="G107" t="s">
        <v>124</v>
      </c>
      <c r="J107" t="s">
        <v>140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"09:05:08.953"</f>
        <v>09:05:08.953</v>
      </c>
      <c r="T107" t="str">
        <f>"09:05:08.553"</f>
        <v>09:05:08.553</v>
      </c>
      <c r="U107" t="str">
        <f t="shared" si="6"/>
        <v>AA4C7D</v>
      </c>
      <c r="V107">
        <v>0</v>
      </c>
      <c r="W107">
        <v>0</v>
      </c>
      <c r="X107">
        <v>4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175</v>
      </c>
      <c r="AG107">
        <v>0</v>
      </c>
      <c r="AH107">
        <v>3</v>
      </c>
      <c r="AI107">
        <v>2</v>
      </c>
      <c r="AJ107">
        <v>0</v>
      </c>
      <c r="AK107" t="s">
        <v>205</v>
      </c>
      <c r="AL107">
        <v>40.426662</v>
      </c>
      <c r="AM107" t="s">
        <v>220</v>
      </c>
      <c r="AN107">
        <v>-78.765814000000006</v>
      </c>
      <c r="AO107">
        <v>100</v>
      </c>
      <c r="AP107">
        <v>3000</v>
      </c>
      <c r="AQ107" t="s">
        <v>129</v>
      </c>
      <c r="AR107">
        <v>135</v>
      </c>
      <c r="AS107">
        <v>40</v>
      </c>
      <c r="AT107">
        <v>448</v>
      </c>
      <c r="BB107" t="str">
        <f t="shared" si="7"/>
        <v>1200</v>
      </c>
      <c r="BC107">
        <v>1</v>
      </c>
      <c r="BD107" t="str">
        <f t="shared" si="9"/>
        <v xml:space="preserve">N7628Y  </v>
      </c>
      <c r="BE107">
        <v>1</v>
      </c>
      <c r="BG107">
        <v>0</v>
      </c>
      <c r="BH107">
        <v>0</v>
      </c>
      <c r="BI107">
        <v>0</v>
      </c>
      <c r="BJ107">
        <v>2875</v>
      </c>
      <c r="BK107">
        <v>-125</v>
      </c>
      <c r="BL107" t="s">
        <v>178</v>
      </c>
      <c r="BM107">
        <v>1</v>
      </c>
      <c r="BN107">
        <v>1</v>
      </c>
      <c r="BO107">
        <v>1</v>
      </c>
      <c r="BP107">
        <v>0</v>
      </c>
      <c r="BS107">
        <v>0</v>
      </c>
      <c r="BT107">
        <v>0</v>
      </c>
      <c r="BU107">
        <v>0</v>
      </c>
      <c r="CE107" t="str">
        <f>"09:05:08.954"</f>
        <v>09:05:08.954</v>
      </c>
      <c r="CF107">
        <v>954428364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2</v>
      </c>
      <c r="CY107">
        <v>7</v>
      </c>
      <c r="CZ107" t="s">
        <v>131</v>
      </c>
      <c r="DA107">
        <v>163</v>
      </c>
      <c r="DB107">
        <v>1</v>
      </c>
      <c r="DC107" t="s">
        <v>136</v>
      </c>
      <c r="DD107" t="s">
        <v>137</v>
      </c>
      <c r="DG107">
        <v>599842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"06/17/2023 09:05:10.147"</f>
        <v>06/17/2023 09:05:10.147</v>
      </c>
      <c r="C108" t="str">
        <f t="shared" si="8"/>
        <v>FFDFD3C0</v>
      </c>
      <c r="D108" t="s">
        <v>138</v>
      </c>
      <c r="E108">
        <v>8</v>
      </c>
      <c r="F108">
        <v>1008</v>
      </c>
      <c r="G108" t="s">
        <v>124</v>
      </c>
      <c r="J108" t="s">
        <v>140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"09:05:09.891"</f>
        <v>09:05:09.891</v>
      </c>
      <c r="T108" t="str">
        <f>"09:05:09.391"</f>
        <v>09:05:09.391</v>
      </c>
      <c r="U108" t="str">
        <f t="shared" si="6"/>
        <v>AA4C7D</v>
      </c>
      <c r="V108">
        <v>0</v>
      </c>
      <c r="W108">
        <v>0</v>
      </c>
      <c r="X108">
        <v>4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175</v>
      </c>
      <c r="AG108">
        <v>0</v>
      </c>
      <c r="AH108">
        <v>3</v>
      </c>
      <c r="AI108">
        <v>2</v>
      </c>
      <c r="AJ108">
        <v>0</v>
      </c>
      <c r="AK108" t="s">
        <v>201</v>
      </c>
      <c r="AL108">
        <v>40.426898000000001</v>
      </c>
      <c r="AM108" t="s">
        <v>221</v>
      </c>
      <c r="AN108">
        <v>-78.765106000000003</v>
      </c>
      <c r="AO108">
        <v>100</v>
      </c>
      <c r="AP108">
        <v>3000</v>
      </c>
      <c r="AQ108" t="s">
        <v>129</v>
      </c>
      <c r="AR108">
        <v>130</v>
      </c>
      <c r="AS108">
        <v>48</v>
      </c>
      <c r="AT108">
        <v>640</v>
      </c>
      <c r="BB108" t="str">
        <f t="shared" si="7"/>
        <v>1200</v>
      </c>
      <c r="BC108">
        <v>1</v>
      </c>
      <c r="BD108" t="str">
        <f t="shared" si="9"/>
        <v xml:space="preserve">N7628Y  </v>
      </c>
      <c r="BE108">
        <v>1</v>
      </c>
      <c r="BG108">
        <v>0</v>
      </c>
      <c r="BH108">
        <v>0</v>
      </c>
      <c r="BI108">
        <v>0</v>
      </c>
      <c r="BJ108">
        <v>2900</v>
      </c>
      <c r="BK108">
        <v>-100</v>
      </c>
      <c r="BL108" t="s">
        <v>178</v>
      </c>
      <c r="BM108">
        <v>1</v>
      </c>
      <c r="BN108">
        <v>1</v>
      </c>
      <c r="BO108">
        <v>1</v>
      </c>
      <c r="BP108">
        <v>0</v>
      </c>
      <c r="BS108">
        <v>0</v>
      </c>
      <c r="BT108">
        <v>0</v>
      </c>
      <c r="BU108">
        <v>0</v>
      </c>
      <c r="CE108" t="str">
        <f>"09:05:09.892"</f>
        <v>09:05:09.892</v>
      </c>
      <c r="CF108">
        <v>891606587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2</v>
      </c>
      <c r="CY108">
        <v>7</v>
      </c>
      <c r="CZ108" t="s">
        <v>131</v>
      </c>
      <c r="DA108">
        <v>163</v>
      </c>
      <c r="DB108">
        <v>1</v>
      </c>
      <c r="DC108" t="s">
        <v>136</v>
      </c>
      <c r="DD108" t="s">
        <v>137</v>
      </c>
      <c r="DG108">
        <v>600215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"06/17/2023 09:05:10.194"</f>
        <v>06/17/2023 09:05:10.194</v>
      </c>
      <c r="C109" t="str">
        <f t="shared" si="8"/>
        <v>FFDFD3C0</v>
      </c>
      <c r="D109" t="s">
        <v>123</v>
      </c>
      <c r="E109">
        <v>8</v>
      </c>
      <c r="H109">
        <v>173</v>
      </c>
      <c r="I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"09:05:09.891"</f>
        <v>09:05:09.891</v>
      </c>
      <c r="T109" t="str">
        <f>"09:05:09.391"</f>
        <v>09:05:09.391</v>
      </c>
      <c r="U109" t="str">
        <f t="shared" si="6"/>
        <v>AA4C7D</v>
      </c>
      <c r="V109">
        <v>0</v>
      </c>
      <c r="W109">
        <v>0</v>
      </c>
      <c r="X109">
        <v>4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175</v>
      </c>
      <c r="AG109">
        <v>0</v>
      </c>
      <c r="AH109">
        <v>3</v>
      </c>
      <c r="AI109">
        <v>2</v>
      </c>
      <c r="AJ109">
        <v>0</v>
      </c>
      <c r="AK109" t="s">
        <v>201</v>
      </c>
      <c r="AL109">
        <v>40.426898000000001</v>
      </c>
      <c r="AM109" t="s">
        <v>221</v>
      </c>
      <c r="AN109">
        <v>-78.765106000000003</v>
      </c>
      <c r="AO109">
        <v>100</v>
      </c>
      <c r="AP109">
        <v>3000</v>
      </c>
      <c r="AQ109" t="s">
        <v>129</v>
      </c>
      <c r="AR109">
        <v>130</v>
      </c>
      <c r="AS109">
        <v>48</v>
      </c>
      <c r="AT109">
        <v>640</v>
      </c>
      <c r="BB109" t="str">
        <f t="shared" si="7"/>
        <v>1200</v>
      </c>
      <c r="BC109">
        <v>1</v>
      </c>
      <c r="BD109" t="str">
        <f t="shared" si="9"/>
        <v xml:space="preserve">N7628Y  </v>
      </c>
      <c r="BE109">
        <v>1</v>
      </c>
      <c r="BG109">
        <v>0</v>
      </c>
      <c r="BH109">
        <v>0</v>
      </c>
      <c r="BI109">
        <v>0</v>
      </c>
      <c r="BJ109">
        <v>2900</v>
      </c>
      <c r="BK109">
        <v>-100</v>
      </c>
      <c r="BL109" t="s">
        <v>178</v>
      </c>
      <c r="BM109">
        <v>1</v>
      </c>
      <c r="BN109">
        <v>1</v>
      </c>
      <c r="BO109">
        <v>1</v>
      </c>
      <c r="BP109">
        <v>0</v>
      </c>
      <c r="BS109">
        <v>0</v>
      </c>
      <c r="BT109">
        <v>0</v>
      </c>
      <c r="BU109">
        <v>0</v>
      </c>
      <c r="CE109" t="str">
        <f>"09:05:09.892"</f>
        <v>09:05:09.892</v>
      </c>
      <c r="CF109">
        <v>891606587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2</v>
      </c>
      <c r="CY109">
        <v>7</v>
      </c>
      <c r="CZ109" t="s">
        <v>131</v>
      </c>
      <c r="DA109">
        <v>163</v>
      </c>
      <c r="DB109">
        <v>1</v>
      </c>
      <c r="DC109" t="s">
        <v>136</v>
      </c>
      <c r="DD109" t="s">
        <v>137</v>
      </c>
      <c r="DG109">
        <v>600215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"06/17/2023 09:05:10.710"</f>
        <v>06/17/2023 09:05:10.710</v>
      </c>
      <c r="C110" t="str">
        <f t="shared" si="8"/>
        <v>FFDFD3C0</v>
      </c>
      <c r="D110" t="s">
        <v>138</v>
      </c>
      <c r="E110">
        <v>3</v>
      </c>
      <c r="F110">
        <v>1003</v>
      </c>
      <c r="G110" t="s">
        <v>139</v>
      </c>
      <c r="J110" t="s">
        <v>140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"09:05:10.414"</f>
        <v>09:05:10.414</v>
      </c>
      <c r="T110" t="str">
        <f>"09:05:00.614"</f>
        <v>09:05:00.614</v>
      </c>
      <c r="U110" t="str">
        <f t="shared" si="6"/>
        <v>AA4C7D</v>
      </c>
      <c r="V110">
        <v>0</v>
      </c>
      <c r="W110">
        <v>0</v>
      </c>
      <c r="X110">
        <v>0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0</v>
      </c>
      <c r="AK110" t="s">
        <v>222</v>
      </c>
      <c r="AL110">
        <v>40.427090999999997</v>
      </c>
      <c r="AM110" t="s">
        <v>223</v>
      </c>
      <c r="AN110">
        <v>-78.764677000000006</v>
      </c>
      <c r="AO110">
        <v>100</v>
      </c>
      <c r="AP110">
        <v>3000</v>
      </c>
      <c r="AQ110" t="s">
        <v>129</v>
      </c>
      <c r="AR110">
        <v>136</v>
      </c>
      <c r="AS110">
        <v>-57</v>
      </c>
      <c r="AT110">
        <v>384</v>
      </c>
      <c r="BB110" t="str">
        <f t="shared" si="7"/>
        <v>1200</v>
      </c>
      <c r="BC110">
        <v>1</v>
      </c>
      <c r="BD110" t="str">
        <f t="shared" si="9"/>
        <v xml:space="preserve">N7628Y  </v>
      </c>
      <c r="BE110">
        <v>1</v>
      </c>
      <c r="BG110">
        <v>0</v>
      </c>
      <c r="BH110">
        <v>0</v>
      </c>
      <c r="BI110">
        <v>0</v>
      </c>
      <c r="BJ110">
        <v>2825</v>
      </c>
      <c r="BK110">
        <v>-175</v>
      </c>
      <c r="BL110" t="s">
        <v>130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>"09:05:10.419"</f>
        <v>09:05:10.419</v>
      </c>
      <c r="CF110">
        <v>419177051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1</v>
      </c>
      <c r="CY110">
        <v>7</v>
      </c>
      <c r="CZ110" t="s">
        <v>131</v>
      </c>
      <c r="DA110">
        <v>151</v>
      </c>
      <c r="DB110">
        <v>1</v>
      </c>
      <c r="DC110" t="s">
        <v>132</v>
      </c>
      <c r="DD110" t="s">
        <v>133</v>
      </c>
      <c r="DG110">
        <v>3264508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"06/17/2023 09:05:11.194"</f>
        <v>06/17/2023 09:05:11.194</v>
      </c>
      <c r="C111" t="str">
        <f t="shared" si="8"/>
        <v>FFDFD3C0</v>
      </c>
      <c r="D111" t="s">
        <v>123</v>
      </c>
      <c r="E111">
        <v>8</v>
      </c>
      <c r="H111">
        <v>173</v>
      </c>
      <c r="I111" t="s">
        <v>124</v>
      </c>
      <c r="J111" t="s">
        <v>125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"09:05:10.906"</f>
        <v>09:05:10.906</v>
      </c>
      <c r="T111" t="str">
        <f>"09:05:10.506"</f>
        <v>09:05:10.506</v>
      </c>
      <c r="U111" t="str">
        <f t="shared" si="6"/>
        <v>AA4C7D</v>
      </c>
      <c r="V111">
        <v>0</v>
      </c>
      <c r="W111">
        <v>0</v>
      </c>
      <c r="X111">
        <v>4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175</v>
      </c>
      <c r="AG111">
        <v>0</v>
      </c>
      <c r="AH111">
        <v>3</v>
      </c>
      <c r="AI111">
        <v>2</v>
      </c>
      <c r="AJ111">
        <v>0</v>
      </c>
      <c r="AK111" t="s">
        <v>199</v>
      </c>
      <c r="AL111">
        <v>40.427219999999998</v>
      </c>
      <c r="AM111" t="s">
        <v>224</v>
      </c>
      <c r="AN111">
        <v>-78.764291</v>
      </c>
      <c r="AO111">
        <v>100</v>
      </c>
      <c r="AP111">
        <v>3000</v>
      </c>
      <c r="AQ111" t="s">
        <v>129</v>
      </c>
      <c r="AR111">
        <v>123</v>
      </c>
      <c r="AS111">
        <v>60</v>
      </c>
      <c r="AT111">
        <v>768</v>
      </c>
      <c r="BB111" t="str">
        <f t="shared" si="7"/>
        <v>1200</v>
      </c>
      <c r="BC111">
        <v>1</v>
      </c>
      <c r="BD111" t="str">
        <f t="shared" si="9"/>
        <v xml:space="preserve">N7628Y  </v>
      </c>
      <c r="BE111">
        <v>1</v>
      </c>
      <c r="BG111">
        <v>0</v>
      </c>
      <c r="BH111">
        <v>0</v>
      </c>
      <c r="BI111">
        <v>0</v>
      </c>
      <c r="BJ111">
        <v>2900</v>
      </c>
      <c r="BK111">
        <v>-100</v>
      </c>
      <c r="BL111" t="s">
        <v>178</v>
      </c>
      <c r="BM111">
        <v>1</v>
      </c>
      <c r="BN111">
        <v>1</v>
      </c>
      <c r="BO111">
        <v>1</v>
      </c>
      <c r="BP111">
        <v>0</v>
      </c>
      <c r="BS111">
        <v>0</v>
      </c>
      <c r="BT111">
        <v>0</v>
      </c>
      <c r="BU111">
        <v>0</v>
      </c>
      <c r="CE111" t="str">
        <f>"09:05:10.914"</f>
        <v>09:05:10.914</v>
      </c>
      <c r="CF111">
        <v>913980732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2</v>
      </c>
      <c r="CY111">
        <v>7</v>
      </c>
      <c r="CZ111" t="s">
        <v>131</v>
      </c>
      <c r="DA111">
        <v>151</v>
      </c>
      <c r="DB111">
        <v>1</v>
      </c>
      <c r="DC111" t="s">
        <v>132</v>
      </c>
      <c r="DD111" t="s">
        <v>133</v>
      </c>
      <c r="DG111">
        <v>3264703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"06/17/2023 09:05:11.194"</f>
        <v>06/17/2023 09:05:11.194</v>
      </c>
      <c r="C112" t="str">
        <f t="shared" si="8"/>
        <v>FFDFD3C0</v>
      </c>
      <c r="D112" t="s">
        <v>138</v>
      </c>
      <c r="E112">
        <v>8</v>
      </c>
      <c r="F112">
        <v>1008</v>
      </c>
      <c r="G112" t="s">
        <v>124</v>
      </c>
      <c r="J112" t="s">
        <v>140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"09:05:10.906"</f>
        <v>09:05:10.906</v>
      </c>
      <c r="T112" t="str">
        <f>"09:05:10.506"</f>
        <v>09:05:10.506</v>
      </c>
      <c r="U112" t="str">
        <f t="shared" si="6"/>
        <v>AA4C7D</v>
      </c>
      <c r="V112">
        <v>0</v>
      </c>
      <c r="W112">
        <v>0</v>
      </c>
      <c r="X112">
        <v>4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175</v>
      </c>
      <c r="AG112">
        <v>0</v>
      </c>
      <c r="AH112">
        <v>3</v>
      </c>
      <c r="AI112">
        <v>2</v>
      </c>
      <c r="AJ112">
        <v>0</v>
      </c>
      <c r="AK112" t="s">
        <v>199</v>
      </c>
      <c r="AL112">
        <v>40.427219999999998</v>
      </c>
      <c r="AM112" t="s">
        <v>224</v>
      </c>
      <c r="AN112">
        <v>-78.764291</v>
      </c>
      <c r="AO112">
        <v>100</v>
      </c>
      <c r="AP112">
        <v>3000</v>
      </c>
      <c r="AQ112" t="s">
        <v>129</v>
      </c>
      <c r="AR112">
        <v>123</v>
      </c>
      <c r="AS112">
        <v>60</v>
      </c>
      <c r="AT112">
        <v>768</v>
      </c>
      <c r="BB112" t="str">
        <f t="shared" si="7"/>
        <v>1200</v>
      </c>
      <c r="BC112">
        <v>1</v>
      </c>
      <c r="BD112" t="str">
        <f t="shared" si="9"/>
        <v xml:space="preserve">N7628Y  </v>
      </c>
      <c r="BE112">
        <v>1</v>
      </c>
      <c r="BG112">
        <v>0</v>
      </c>
      <c r="BH112">
        <v>0</v>
      </c>
      <c r="BI112">
        <v>0</v>
      </c>
      <c r="BJ112">
        <v>2900</v>
      </c>
      <c r="BK112">
        <v>-100</v>
      </c>
      <c r="BL112" t="s">
        <v>178</v>
      </c>
      <c r="BM112">
        <v>1</v>
      </c>
      <c r="BN112">
        <v>1</v>
      </c>
      <c r="BO112">
        <v>1</v>
      </c>
      <c r="BP112">
        <v>0</v>
      </c>
      <c r="BS112">
        <v>0</v>
      </c>
      <c r="BT112">
        <v>0</v>
      </c>
      <c r="BU112">
        <v>0</v>
      </c>
      <c r="CE112" t="str">
        <f>"09:05:10.914"</f>
        <v>09:05:10.914</v>
      </c>
      <c r="CF112">
        <v>913980732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2</v>
      </c>
      <c r="CY112">
        <v>7</v>
      </c>
      <c r="CZ112" t="s">
        <v>131</v>
      </c>
      <c r="DA112">
        <v>151</v>
      </c>
      <c r="DB112">
        <v>1</v>
      </c>
      <c r="DC112" t="s">
        <v>132</v>
      </c>
      <c r="DD112" t="s">
        <v>133</v>
      </c>
      <c r="DG112">
        <v>3264703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"06/17/2023 09:05:12.147"</f>
        <v>06/17/2023 09:05:12.147</v>
      </c>
      <c r="C113" t="str">
        <f t="shared" si="8"/>
        <v>FFDFD3C0</v>
      </c>
      <c r="D113" t="s">
        <v>138</v>
      </c>
      <c r="E113">
        <v>8</v>
      </c>
      <c r="F113">
        <v>1008</v>
      </c>
      <c r="G113" t="s">
        <v>124</v>
      </c>
      <c r="J113" t="s">
        <v>140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"09:05:11.922"</f>
        <v>09:05:11.922</v>
      </c>
      <c r="T113" t="str">
        <f>"09:05:11.422"</f>
        <v>09:05:11.422</v>
      </c>
      <c r="U113" t="str">
        <f t="shared" si="6"/>
        <v>AA4C7D</v>
      </c>
      <c r="V113">
        <v>0</v>
      </c>
      <c r="W113">
        <v>0</v>
      </c>
      <c r="X113">
        <v>4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175</v>
      </c>
      <c r="AG113">
        <v>0</v>
      </c>
      <c r="AH113">
        <v>3</v>
      </c>
      <c r="AI113">
        <v>2</v>
      </c>
      <c r="AJ113">
        <v>0</v>
      </c>
      <c r="AK113" t="s">
        <v>225</v>
      </c>
      <c r="AL113">
        <v>40.427542000000003</v>
      </c>
      <c r="AM113" t="s">
        <v>226</v>
      </c>
      <c r="AN113">
        <v>-78.763604000000001</v>
      </c>
      <c r="AO113">
        <v>100</v>
      </c>
      <c r="AP113">
        <v>3100</v>
      </c>
      <c r="AQ113" t="s">
        <v>129</v>
      </c>
      <c r="AR113">
        <v>116</v>
      </c>
      <c r="AS113">
        <v>69</v>
      </c>
      <c r="AT113">
        <v>960</v>
      </c>
      <c r="BB113" t="str">
        <f t="shared" si="7"/>
        <v>1200</v>
      </c>
      <c r="BC113">
        <v>1</v>
      </c>
      <c r="BD113" t="str">
        <f t="shared" si="9"/>
        <v xml:space="preserve">N7628Y  </v>
      </c>
      <c r="BE113">
        <v>1</v>
      </c>
      <c r="BG113">
        <v>0</v>
      </c>
      <c r="BH113">
        <v>0</v>
      </c>
      <c r="BI113">
        <v>0</v>
      </c>
      <c r="BJ113">
        <v>2925</v>
      </c>
      <c r="BK113">
        <v>-175</v>
      </c>
      <c r="BL113" t="s">
        <v>178</v>
      </c>
      <c r="BM113">
        <v>1</v>
      </c>
      <c r="BN113">
        <v>1</v>
      </c>
      <c r="BO113">
        <v>1</v>
      </c>
      <c r="BP113">
        <v>0</v>
      </c>
      <c r="BS113">
        <v>0</v>
      </c>
      <c r="BT113">
        <v>0</v>
      </c>
      <c r="BU113">
        <v>0</v>
      </c>
      <c r="CE113" t="str">
        <f>"09:05:11.927"</f>
        <v>09:05:11.927</v>
      </c>
      <c r="CF113">
        <v>926526098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4</v>
      </c>
      <c r="CY113">
        <v>7</v>
      </c>
      <c r="CZ113" t="s">
        <v>131</v>
      </c>
      <c r="DA113">
        <v>151</v>
      </c>
      <c r="DB113">
        <v>1</v>
      </c>
      <c r="DC113" t="s">
        <v>132</v>
      </c>
      <c r="DD113" t="s">
        <v>133</v>
      </c>
      <c r="DG113">
        <v>3265105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"06/17/2023 09:05:12.179"</f>
        <v>06/17/2023 09:05:12.179</v>
      </c>
      <c r="C114" t="str">
        <f t="shared" si="8"/>
        <v>FFDFD3C0</v>
      </c>
      <c r="D114" t="s">
        <v>138</v>
      </c>
      <c r="E114">
        <v>3</v>
      </c>
      <c r="F114">
        <v>1003</v>
      </c>
      <c r="G114" t="s">
        <v>139</v>
      </c>
      <c r="J114" t="s">
        <v>140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"09:05:11.922"</f>
        <v>09:05:11.922</v>
      </c>
      <c r="T114" t="str">
        <f>"09:05:11.422"</f>
        <v>09:05:11.422</v>
      </c>
      <c r="U114" t="str">
        <f t="shared" si="6"/>
        <v>AA4C7D</v>
      </c>
      <c r="V114">
        <v>0</v>
      </c>
      <c r="W114">
        <v>0</v>
      </c>
      <c r="X114">
        <v>0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0</v>
      </c>
      <c r="AK114" t="s">
        <v>225</v>
      </c>
      <c r="AL114">
        <v>40.427542000000003</v>
      </c>
      <c r="AM114" t="s">
        <v>226</v>
      </c>
      <c r="AN114">
        <v>-78.763604000000001</v>
      </c>
      <c r="AO114">
        <v>100</v>
      </c>
      <c r="AP114">
        <v>3100</v>
      </c>
      <c r="AQ114" t="s">
        <v>129</v>
      </c>
      <c r="AR114">
        <v>116</v>
      </c>
      <c r="AS114">
        <v>69</v>
      </c>
      <c r="AT114">
        <v>960</v>
      </c>
      <c r="BB114" t="str">
        <f t="shared" si="7"/>
        <v>1200</v>
      </c>
      <c r="BC114">
        <v>1</v>
      </c>
      <c r="BD114" t="str">
        <f t="shared" si="9"/>
        <v xml:space="preserve">N7628Y  </v>
      </c>
      <c r="BE114">
        <v>1</v>
      </c>
      <c r="BG114">
        <v>0</v>
      </c>
      <c r="BH114">
        <v>0</v>
      </c>
      <c r="BI114">
        <v>0</v>
      </c>
      <c r="BJ114">
        <v>2925</v>
      </c>
      <c r="BK114">
        <v>-175</v>
      </c>
      <c r="BL114" t="s">
        <v>130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>"09:05:11.927"</f>
        <v>09:05:11.927</v>
      </c>
      <c r="CF114">
        <v>926526098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4</v>
      </c>
      <c r="CY114">
        <v>7</v>
      </c>
      <c r="CZ114" t="s">
        <v>131</v>
      </c>
      <c r="DA114">
        <v>151</v>
      </c>
      <c r="DB114">
        <v>1</v>
      </c>
      <c r="DC114" t="s">
        <v>132</v>
      </c>
      <c r="DD114" t="s">
        <v>133</v>
      </c>
      <c r="DG114">
        <v>3265105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"06/17/2023 09:05:12.194"</f>
        <v>06/17/2023 09:05:12.194</v>
      </c>
      <c r="C115" t="str">
        <f t="shared" si="8"/>
        <v>FFDFD3C0</v>
      </c>
      <c r="D115" t="s">
        <v>123</v>
      </c>
      <c r="E115">
        <v>8</v>
      </c>
      <c r="H115">
        <v>173</v>
      </c>
      <c r="I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"09:05:11.922"</f>
        <v>09:05:11.922</v>
      </c>
      <c r="T115" t="str">
        <f>"09:05:11.422"</f>
        <v>09:05:11.422</v>
      </c>
      <c r="U115" t="str">
        <f t="shared" si="6"/>
        <v>AA4C7D</v>
      </c>
      <c r="V115">
        <v>0</v>
      </c>
      <c r="W115">
        <v>0</v>
      </c>
      <c r="X115">
        <v>4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175</v>
      </c>
      <c r="AG115">
        <v>0</v>
      </c>
      <c r="AH115">
        <v>3</v>
      </c>
      <c r="AI115">
        <v>2</v>
      </c>
      <c r="AJ115">
        <v>0</v>
      </c>
      <c r="AK115" t="s">
        <v>225</v>
      </c>
      <c r="AL115">
        <v>40.427542000000003</v>
      </c>
      <c r="AM115" t="s">
        <v>226</v>
      </c>
      <c r="AN115">
        <v>-78.763604000000001</v>
      </c>
      <c r="AO115">
        <v>100</v>
      </c>
      <c r="AP115">
        <v>3100</v>
      </c>
      <c r="AQ115" t="s">
        <v>129</v>
      </c>
      <c r="AR115">
        <v>116</v>
      </c>
      <c r="AS115">
        <v>69</v>
      </c>
      <c r="AT115">
        <v>960</v>
      </c>
      <c r="BB115" t="str">
        <f t="shared" si="7"/>
        <v>1200</v>
      </c>
      <c r="BC115">
        <v>1</v>
      </c>
      <c r="BD115" t="str">
        <f t="shared" si="9"/>
        <v xml:space="preserve">N7628Y  </v>
      </c>
      <c r="BE115">
        <v>1</v>
      </c>
      <c r="BG115">
        <v>0</v>
      </c>
      <c r="BH115">
        <v>0</v>
      </c>
      <c r="BI115">
        <v>0</v>
      </c>
      <c r="BJ115">
        <v>2925</v>
      </c>
      <c r="BK115">
        <v>-175</v>
      </c>
      <c r="BL115" t="s">
        <v>178</v>
      </c>
      <c r="BM115">
        <v>1</v>
      </c>
      <c r="BN115">
        <v>1</v>
      </c>
      <c r="BO115">
        <v>1</v>
      </c>
      <c r="BP115">
        <v>0</v>
      </c>
      <c r="BS115">
        <v>0</v>
      </c>
      <c r="BT115">
        <v>0</v>
      </c>
      <c r="BU115">
        <v>0</v>
      </c>
      <c r="CE115" t="str">
        <f>"09:05:11.927"</f>
        <v>09:05:11.927</v>
      </c>
      <c r="CF115">
        <v>926526098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4</v>
      </c>
      <c r="CY115">
        <v>7</v>
      </c>
      <c r="CZ115" t="s">
        <v>131</v>
      </c>
      <c r="DA115">
        <v>151</v>
      </c>
      <c r="DB115">
        <v>1</v>
      </c>
      <c r="DC115" t="s">
        <v>132</v>
      </c>
      <c r="DD115" t="s">
        <v>133</v>
      </c>
      <c r="DG115">
        <v>3265105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"06/17/2023 09:05:13.210"</f>
        <v>06/17/2023 09:05:13.210</v>
      </c>
      <c r="C116" t="str">
        <f t="shared" si="8"/>
        <v>FFDFD3C0</v>
      </c>
      <c r="D116" t="s">
        <v>138</v>
      </c>
      <c r="E116">
        <v>8</v>
      </c>
      <c r="F116">
        <v>1008</v>
      </c>
      <c r="G116" t="s">
        <v>124</v>
      </c>
      <c r="J116" t="s">
        <v>140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"09:05:12.984"</f>
        <v>09:05:12.984</v>
      </c>
      <c r="T116" t="str">
        <f>"09:05:12.584"</f>
        <v>09:05:12.584</v>
      </c>
      <c r="U116" t="str">
        <f t="shared" si="6"/>
        <v>AA4C7D</v>
      </c>
      <c r="V116">
        <v>0</v>
      </c>
      <c r="W116">
        <v>0</v>
      </c>
      <c r="X116">
        <v>4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175</v>
      </c>
      <c r="AG116">
        <v>0</v>
      </c>
      <c r="AH116">
        <v>3</v>
      </c>
      <c r="AI116">
        <v>2</v>
      </c>
      <c r="AJ116">
        <v>0</v>
      </c>
      <c r="AK116" t="s">
        <v>227</v>
      </c>
      <c r="AL116">
        <v>40.427906999999998</v>
      </c>
      <c r="AM116" t="s">
        <v>228</v>
      </c>
      <c r="AN116">
        <v>-78.762939000000003</v>
      </c>
      <c r="AO116">
        <v>100</v>
      </c>
      <c r="AP116">
        <v>3100</v>
      </c>
      <c r="AQ116" t="s">
        <v>129</v>
      </c>
      <c r="AR116">
        <v>109</v>
      </c>
      <c r="AS116">
        <v>76</v>
      </c>
      <c r="AT116">
        <v>960</v>
      </c>
      <c r="BB116" t="str">
        <f t="shared" si="7"/>
        <v>1200</v>
      </c>
      <c r="BC116">
        <v>1</v>
      </c>
      <c r="BD116" t="str">
        <f t="shared" si="9"/>
        <v xml:space="preserve">N7628Y  </v>
      </c>
      <c r="BE116">
        <v>1</v>
      </c>
      <c r="BG116">
        <v>0</v>
      </c>
      <c r="BH116">
        <v>0</v>
      </c>
      <c r="BI116">
        <v>0</v>
      </c>
      <c r="BJ116">
        <v>2950</v>
      </c>
      <c r="BK116">
        <v>-150</v>
      </c>
      <c r="BL116" t="s">
        <v>178</v>
      </c>
      <c r="BM116">
        <v>1</v>
      </c>
      <c r="BN116">
        <v>1</v>
      </c>
      <c r="BO116">
        <v>1</v>
      </c>
      <c r="BP116">
        <v>0</v>
      </c>
      <c r="BS116">
        <v>0</v>
      </c>
      <c r="BT116">
        <v>0</v>
      </c>
      <c r="BU116">
        <v>0</v>
      </c>
      <c r="CE116" t="str">
        <f>"09:05:12.988"</f>
        <v>09:05:12.988</v>
      </c>
      <c r="CF116">
        <v>988224145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3</v>
      </c>
      <c r="CY116">
        <v>7</v>
      </c>
      <c r="CZ116" t="s">
        <v>131</v>
      </c>
      <c r="DA116">
        <v>151</v>
      </c>
      <c r="DB116">
        <v>1</v>
      </c>
      <c r="DC116" t="s">
        <v>132</v>
      </c>
      <c r="DD116" t="s">
        <v>133</v>
      </c>
      <c r="DG116">
        <v>3265523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"06/17/2023 09:05:13.241"</f>
        <v>06/17/2023 09:05:13.241</v>
      </c>
      <c r="C117" t="str">
        <f t="shared" si="8"/>
        <v>FFDFD3C0</v>
      </c>
      <c r="D117" t="s">
        <v>123</v>
      </c>
      <c r="E117">
        <v>8</v>
      </c>
      <c r="H117">
        <v>173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"09:05:12.984"</f>
        <v>09:05:12.984</v>
      </c>
      <c r="T117" t="str">
        <f>"09:05:12.584"</f>
        <v>09:05:12.584</v>
      </c>
      <c r="U117" t="str">
        <f t="shared" si="6"/>
        <v>AA4C7D</v>
      </c>
      <c r="V117">
        <v>0</v>
      </c>
      <c r="W117">
        <v>0</v>
      </c>
      <c r="X117">
        <v>4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175</v>
      </c>
      <c r="AG117">
        <v>0</v>
      </c>
      <c r="AH117">
        <v>3</v>
      </c>
      <c r="AI117">
        <v>2</v>
      </c>
      <c r="AJ117">
        <v>0</v>
      </c>
      <c r="AK117" t="s">
        <v>227</v>
      </c>
      <c r="AL117">
        <v>40.427906999999998</v>
      </c>
      <c r="AM117" t="s">
        <v>228</v>
      </c>
      <c r="AN117">
        <v>-78.762939000000003</v>
      </c>
      <c r="AO117">
        <v>100</v>
      </c>
      <c r="AP117">
        <v>3100</v>
      </c>
      <c r="AQ117" t="s">
        <v>129</v>
      </c>
      <c r="AR117">
        <v>109</v>
      </c>
      <c r="AS117">
        <v>76</v>
      </c>
      <c r="AT117">
        <v>960</v>
      </c>
      <c r="BB117" t="str">
        <f t="shared" si="7"/>
        <v>1200</v>
      </c>
      <c r="BC117">
        <v>1</v>
      </c>
      <c r="BD117" t="str">
        <f t="shared" si="9"/>
        <v xml:space="preserve">N7628Y  </v>
      </c>
      <c r="BE117">
        <v>1</v>
      </c>
      <c r="BG117">
        <v>0</v>
      </c>
      <c r="BH117">
        <v>0</v>
      </c>
      <c r="BI117">
        <v>0</v>
      </c>
      <c r="BJ117">
        <v>2950</v>
      </c>
      <c r="BK117">
        <v>-150</v>
      </c>
      <c r="BL117" t="s">
        <v>178</v>
      </c>
      <c r="BM117">
        <v>1</v>
      </c>
      <c r="BN117">
        <v>1</v>
      </c>
      <c r="BO117">
        <v>1</v>
      </c>
      <c r="BP117">
        <v>0</v>
      </c>
      <c r="BS117">
        <v>0</v>
      </c>
      <c r="BT117">
        <v>0</v>
      </c>
      <c r="BU117">
        <v>0</v>
      </c>
      <c r="CE117" t="str">
        <f>"09:05:12.988"</f>
        <v>09:05:12.988</v>
      </c>
      <c r="CF117">
        <v>988224145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3</v>
      </c>
      <c r="CY117">
        <v>7</v>
      </c>
      <c r="CZ117" t="s">
        <v>131</v>
      </c>
      <c r="DA117">
        <v>151</v>
      </c>
      <c r="DB117">
        <v>1</v>
      </c>
      <c r="DC117" t="s">
        <v>132</v>
      </c>
      <c r="DD117" t="s">
        <v>133</v>
      </c>
      <c r="DG117">
        <v>3265523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"06/17/2023 09:05:13.241"</f>
        <v>06/17/2023 09:05:13.241</v>
      </c>
      <c r="C118" t="str">
        <f t="shared" si="8"/>
        <v>FFDFD3C0</v>
      </c>
      <c r="D118" t="s">
        <v>138</v>
      </c>
      <c r="E118">
        <v>3</v>
      </c>
      <c r="F118">
        <v>1003</v>
      </c>
      <c r="G118" t="s">
        <v>139</v>
      </c>
      <c r="J118" t="s">
        <v>140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"09:05:12.984"</f>
        <v>09:05:12.984</v>
      </c>
      <c r="T118" t="str">
        <f>"09:05:12.584"</f>
        <v>09:05:12.584</v>
      </c>
      <c r="U118" t="str">
        <f t="shared" si="6"/>
        <v>AA4C7D</v>
      </c>
      <c r="V118">
        <v>0</v>
      </c>
      <c r="W118">
        <v>0</v>
      </c>
      <c r="X118">
        <v>0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0</v>
      </c>
      <c r="AK118" t="s">
        <v>227</v>
      </c>
      <c r="AL118">
        <v>40.427906999999998</v>
      </c>
      <c r="AM118" t="s">
        <v>228</v>
      </c>
      <c r="AN118">
        <v>-78.762939000000003</v>
      </c>
      <c r="AO118">
        <v>100</v>
      </c>
      <c r="AP118">
        <v>3100</v>
      </c>
      <c r="AQ118" t="s">
        <v>129</v>
      </c>
      <c r="AR118">
        <v>109</v>
      </c>
      <c r="AS118">
        <v>76</v>
      </c>
      <c r="AT118">
        <v>960</v>
      </c>
      <c r="BB118" t="str">
        <f t="shared" si="7"/>
        <v>1200</v>
      </c>
      <c r="BC118">
        <v>1</v>
      </c>
      <c r="BD118" t="str">
        <f t="shared" si="9"/>
        <v xml:space="preserve">N7628Y  </v>
      </c>
      <c r="BE118">
        <v>1</v>
      </c>
      <c r="BG118">
        <v>0</v>
      </c>
      <c r="BH118">
        <v>0</v>
      </c>
      <c r="BI118">
        <v>0</v>
      </c>
      <c r="BJ118">
        <v>2950</v>
      </c>
      <c r="BK118">
        <v>-150</v>
      </c>
      <c r="BL118" t="s">
        <v>130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>"09:05:12.988"</f>
        <v>09:05:12.988</v>
      </c>
      <c r="CF118">
        <v>988224145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3</v>
      </c>
      <c r="CY118">
        <v>7</v>
      </c>
      <c r="CZ118" t="s">
        <v>131</v>
      </c>
      <c r="DA118">
        <v>151</v>
      </c>
      <c r="DB118">
        <v>1</v>
      </c>
      <c r="DC118" t="s">
        <v>132</v>
      </c>
      <c r="DD118" t="s">
        <v>133</v>
      </c>
      <c r="DG118">
        <v>3265523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"06/17/2023 09:05:14.351"</f>
        <v>06/17/2023 09:05:14.351</v>
      </c>
      <c r="C119" t="str">
        <f t="shared" si="8"/>
        <v>FFDFD3C0</v>
      </c>
      <c r="D119" t="s">
        <v>123</v>
      </c>
      <c r="E119">
        <v>8</v>
      </c>
      <c r="H119">
        <v>173</v>
      </c>
      <c r="I119" t="s">
        <v>124</v>
      </c>
      <c r="J119" t="s">
        <v>125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"09:05:14.047"</f>
        <v>09:05:14.047</v>
      </c>
      <c r="T119" t="str">
        <f>"09:05:13.047"</f>
        <v>09:05:13.047</v>
      </c>
      <c r="U119" t="str">
        <f t="shared" si="6"/>
        <v>AA4C7D</v>
      </c>
      <c r="V119">
        <v>0</v>
      </c>
      <c r="W119">
        <v>0</v>
      </c>
      <c r="X119">
        <v>4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175</v>
      </c>
      <c r="AG119">
        <v>0</v>
      </c>
      <c r="AH119">
        <v>3</v>
      </c>
      <c r="AI119">
        <v>2</v>
      </c>
      <c r="AJ119">
        <v>0</v>
      </c>
      <c r="AK119" t="s">
        <v>229</v>
      </c>
      <c r="AL119">
        <v>40.428336000000002</v>
      </c>
      <c r="AM119" t="s">
        <v>230</v>
      </c>
      <c r="AN119">
        <v>-78.762294999999995</v>
      </c>
      <c r="AO119">
        <v>100</v>
      </c>
      <c r="AP119">
        <v>3100</v>
      </c>
      <c r="AQ119" t="s">
        <v>129</v>
      </c>
      <c r="AR119">
        <v>106</v>
      </c>
      <c r="AS119">
        <v>79</v>
      </c>
      <c r="AT119">
        <v>960</v>
      </c>
      <c r="BB119" t="str">
        <f t="shared" si="7"/>
        <v>1200</v>
      </c>
      <c r="BC119">
        <v>1</v>
      </c>
      <c r="BD119" t="str">
        <f t="shared" si="9"/>
        <v xml:space="preserve">N7628Y  </v>
      </c>
      <c r="BE119">
        <v>1</v>
      </c>
      <c r="BG119">
        <v>0</v>
      </c>
      <c r="BH119">
        <v>0</v>
      </c>
      <c r="BI119">
        <v>0</v>
      </c>
      <c r="BJ119">
        <v>2950</v>
      </c>
      <c r="BK119">
        <v>-150</v>
      </c>
      <c r="BL119" t="s">
        <v>178</v>
      </c>
      <c r="BM119">
        <v>1</v>
      </c>
      <c r="BN119">
        <v>1</v>
      </c>
      <c r="BO119">
        <v>1</v>
      </c>
      <c r="BP119">
        <v>0</v>
      </c>
      <c r="BS119">
        <v>0</v>
      </c>
      <c r="BT119">
        <v>0</v>
      </c>
      <c r="BU119">
        <v>0</v>
      </c>
      <c r="CE119" t="str">
        <f>"09:05:14.053"</f>
        <v>09:05:14.053</v>
      </c>
      <c r="CF119">
        <v>53199037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3</v>
      </c>
      <c r="CY119">
        <v>7</v>
      </c>
      <c r="CZ119" t="s">
        <v>131</v>
      </c>
      <c r="DA119">
        <v>151</v>
      </c>
      <c r="DB119">
        <v>1</v>
      </c>
      <c r="DC119" t="s">
        <v>132</v>
      </c>
      <c r="DD119" t="s">
        <v>133</v>
      </c>
      <c r="DG119">
        <v>3265944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"06/17/2023 09:05:14.351"</f>
        <v>06/17/2023 09:05:14.351</v>
      </c>
      <c r="C120" t="str">
        <f t="shared" si="8"/>
        <v>FFDFD3C0</v>
      </c>
      <c r="D120" t="s">
        <v>138</v>
      </c>
      <c r="E120">
        <v>8</v>
      </c>
      <c r="F120">
        <v>1008</v>
      </c>
      <c r="G120" t="s">
        <v>124</v>
      </c>
      <c r="J120" t="s">
        <v>140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"09:05:14.047"</f>
        <v>09:05:14.047</v>
      </c>
      <c r="T120" t="str">
        <f>"09:05:13.047"</f>
        <v>09:05:13.047</v>
      </c>
      <c r="U120" t="str">
        <f t="shared" si="6"/>
        <v>AA4C7D</v>
      </c>
      <c r="V120">
        <v>0</v>
      </c>
      <c r="W120">
        <v>0</v>
      </c>
      <c r="X120">
        <v>4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175</v>
      </c>
      <c r="AG120">
        <v>0</v>
      </c>
      <c r="AH120">
        <v>3</v>
      </c>
      <c r="AI120">
        <v>2</v>
      </c>
      <c r="AJ120">
        <v>0</v>
      </c>
      <c r="AK120" t="s">
        <v>229</v>
      </c>
      <c r="AL120">
        <v>40.428336000000002</v>
      </c>
      <c r="AM120" t="s">
        <v>230</v>
      </c>
      <c r="AN120">
        <v>-78.762294999999995</v>
      </c>
      <c r="AO120">
        <v>100</v>
      </c>
      <c r="AP120">
        <v>3100</v>
      </c>
      <c r="AQ120" t="s">
        <v>129</v>
      </c>
      <c r="AR120">
        <v>106</v>
      </c>
      <c r="AS120">
        <v>79</v>
      </c>
      <c r="AT120">
        <v>960</v>
      </c>
      <c r="BB120" t="str">
        <f t="shared" si="7"/>
        <v>1200</v>
      </c>
      <c r="BC120">
        <v>1</v>
      </c>
      <c r="BD120" t="str">
        <f t="shared" si="9"/>
        <v xml:space="preserve">N7628Y  </v>
      </c>
      <c r="BE120">
        <v>1</v>
      </c>
      <c r="BG120">
        <v>0</v>
      </c>
      <c r="BH120">
        <v>0</v>
      </c>
      <c r="BI120">
        <v>0</v>
      </c>
      <c r="BJ120">
        <v>2950</v>
      </c>
      <c r="BK120">
        <v>-150</v>
      </c>
      <c r="BL120" t="s">
        <v>178</v>
      </c>
      <c r="BM120">
        <v>1</v>
      </c>
      <c r="BN120">
        <v>1</v>
      </c>
      <c r="BO120">
        <v>1</v>
      </c>
      <c r="BP120">
        <v>0</v>
      </c>
      <c r="BS120">
        <v>0</v>
      </c>
      <c r="BT120">
        <v>0</v>
      </c>
      <c r="BU120">
        <v>0</v>
      </c>
      <c r="CE120" t="str">
        <f>"09:05:14.053"</f>
        <v>09:05:14.053</v>
      </c>
      <c r="CF120">
        <v>53199037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3</v>
      </c>
      <c r="CY120">
        <v>7</v>
      </c>
      <c r="CZ120" t="s">
        <v>131</v>
      </c>
      <c r="DA120">
        <v>151</v>
      </c>
      <c r="DB120">
        <v>1</v>
      </c>
      <c r="DC120" t="s">
        <v>132</v>
      </c>
      <c r="DD120" t="s">
        <v>133</v>
      </c>
      <c r="DG120">
        <v>3265944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"06/17/2023 09:05:14.366"</f>
        <v>06/17/2023 09:05:14.366</v>
      </c>
      <c r="C121" t="str">
        <f t="shared" si="8"/>
        <v>FFDFD3C0</v>
      </c>
      <c r="D121" t="s">
        <v>138</v>
      </c>
      <c r="E121">
        <v>3</v>
      </c>
      <c r="F121">
        <v>1003</v>
      </c>
      <c r="G121" t="s">
        <v>139</v>
      </c>
      <c r="J121" t="s">
        <v>140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"09:05:14.047"</f>
        <v>09:05:14.047</v>
      </c>
      <c r="T121" t="str">
        <f>"09:05:13.047"</f>
        <v>09:05:13.047</v>
      </c>
      <c r="U121" t="str">
        <f t="shared" si="6"/>
        <v>AA4C7D</v>
      </c>
      <c r="V121">
        <v>0</v>
      </c>
      <c r="W121">
        <v>0</v>
      </c>
      <c r="X121">
        <v>0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0</v>
      </c>
      <c r="AK121" t="s">
        <v>229</v>
      </c>
      <c r="AL121">
        <v>40.428336000000002</v>
      </c>
      <c r="AM121" t="s">
        <v>230</v>
      </c>
      <c r="AN121">
        <v>-78.762294999999995</v>
      </c>
      <c r="AO121">
        <v>100</v>
      </c>
      <c r="AP121">
        <v>3100</v>
      </c>
      <c r="AQ121" t="s">
        <v>129</v>
      </c>
      <c r="AR121">
        <v>106</v>
      </c>
      <c r="AS121">
        <v>79</v>
      </c>
      <c r="AT121">
        <v>960</v>
      </c>
      <c r="BB121" t="str">
        <f t="shared" si="7"/>
        <v>1200</v>
      </c>
      <c r="BC121">
        <v>1</v>
      </c>
      <c r="BD121" t="str">
        <f t="shared" si="9"/>
        <v xml:space="preserve">N7628Y  </v>
      </c>
      <c r="BE121">
        <v>1</v>
      </c>
      <c r="BG121">
        <v>0</v>
      </c>
      <c r="BH121">
        <v>0</v>
      </c>
      <c r="BI121">
        <v>0</v>
      </c>
      <c r="BJ121">
        <v>2950</v>
      </c>
      <c r="BK121">
        <v>-150</v>
      </c>
      <c r="BL121" t="s">
        <v>130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>"09:05:14.053"</f>
        <v>09:05:14.053</v>
      </c>
      <c r="CF121">
        <v>53199037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3</v>
      </c>
      <c r="CY121">
        <v>7</v>
      </c>
      <c r="CZ121" t="s">
        <v>131</v>
      </c>
      <c r="DA121">
        <v>151</v>
      </c>
      <c r="DB121">
        <v>1</v>
      </c>
      <c r="DC121" t="s">
        <v>132</v>
      </c>
      <c r="DD121" t="s">
        <v>133</v>
      </c>
      <c r="DG121">
        <v>3265944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"06/17/2023 09:05:15.289"</f>
        <v>06/17/2023 09:05:15.289</v>
      </c>
      <c r="C122" t="str">
        <f t="shared" si="8"/>
        <v>FFDFD3C0</v>
      </c>
      <c r="D122" t="s">
        <v>123</v>
      </c>
      <c r="E122">
        <v>8</v>
      </c>
      <c r="H122">
        <v>173</v>
      </c>
      <c r="I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"09:05:15.039"</f>
        <v>09:05:15.039</v>
      </c>
      <c r="T122" t="str">
        <f>"09:05:14.639"</f>
        <v>09:05:14.639</v>
      </c>
      <c r="U122" t="str">
        <f t="shared" si="6"/>
        <v>AA4C7D</v>
      </c>
      <c r="V122">
        <v>0</v>
      </c>
      <c r="W122">
        <v>0</v>
      </c>
      <c r="X122">
        <v>4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175</v>
      </c>
      <c r="AG122">
        <v>0</v>
      </c>
      <c r="AH122">
        <v>3</v>
      </c>
      <c r="AI122">
        <v>2</v>
      </c>
      <c r="AJ122">
        <v>0</v>
      </c>
      <c r="AK122" t="s">
        <v>231</v>
      </c>
      <c r="AL122">
        <v>40.428764999999999</v>
      </c>
      <c r="AM122" t="s">
        <v>232</v>
      </c>
      <c r="AN122">
        <v>-78.761736999999997</v>
      </c>
      <c r="AO122">
        <v>100</v>
      </c>
      <c r="AP122">
        <v>3100</v>
      </c>
      <c r="AQ122" t="s">
        <v>129</v>
      </c>
      <c r="AR122">
        <v>89</v>
      </c>
      <c r="AS122">
        <v>91</v>
      </c>
      <c r="AT122">
        <v>1216</v>
      </c>
      <c r="BB122" t="str">
        <f t="shared" si="7"/>
        <v>1200</v>
      </c>
      <c r="BC122">
        <v>1</v>
      </c>
      <c r="BD122" t="str">
        <f t="shared" si="9"/>
        <v xml:space="preserve">N7628Y  </v>
      </c>
      <c r="BE122">
        <v>1</v>
      </c>
      <c r="BG122">
        <v>0</v>
      </c>
      <c r="BH122">
        <v>0</v>
      </c>
      <c r="BI122">
        <v>0</v>
      </c>
      <c r="BJ122">
        <v>2975</v>
      </c>
      <c r="BK122">
        <v>-125</v>
      </c>
      <c r="BL122" t="s">
        <v>178</v>
      </c>
      <c r="BM122">
        <v>1</v>
      </c>
      <c r="BN122">
        <v>1</v>
      </c>
      <c r="BO122">
        <v>1</v>
      </c>
      <c r="BP122">
        <v>0</v>
      </c>
      <c r="BS122">
        <v>0</v>
      </c>
      <c r="BT122">
        <v>0</v>
      </c>
      <c r="BU122">
        <v>0</v>
      </c>
      <c r="CE122" t="str">
        <f>"09:05:15.040"</f>
        <v>09:05:15.040</v>
      </c>
      <c r="CF122">
        <v>39529534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151</v>
      </c>
      <c r="DB122">
        <v>1</v>
      </c>
      <c r="DC122" t="s">
        <v>132</v>
      </c>
      <c r="DD122" t="s">
        <v>133</v>
      </c>
      <c r="DG122">
        <v>3266344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"06/17/2023 09:05:15.301"</f>
        <v>06/17/2023 09:05:15.301</v>
      </c>
      <c r="C123" t="str">
        <f t="shared" si="8"/>
        <v>FFDFD3C0</v>
      </c>
      <c r="D123" t="s">
        <v>138</v>
      </c>
      <c r="E123">
        <v>8</v>
      </c>
      <c r="F123">
        <v>1008</v>
      </c>
      <c r="G123" t="s">
        <v>124</v>
      </c>
      <c r="J123" t="s">
        <v>140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"09:05:15.039"</f>
        <v>09:05:15.039</v>
      </c>
      <c r="T123" t="str">
        <f>"09:05:14.639"</f>
        <v>09:05:14.639</v>
      </c>
      <c r="U123" t="str">
        <f t="shared" si="6"/>
        <v>AA4C7D</v>
      </c>
      <c r="V123">
        <v>0</v>
      </c>
      <c r="W123">
        <v>0</v>
      </c>
      <c r="X123">
        <v>4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175</v>
      </c>
      <c r="AG123">
        <v>0</v>
      </c>
      <c r="AH123">
        <v>3</v>
      </c>
      <c r="AI123">
        <v>2</v>
      </c>
      <c r="AJ123">
        <v>0</v>
      </c>
      <c r="AK123" t="s">
        <v>231</v>
      </c>
      <c r="AL123">
        <v>40.428764999999999</v>
      </c>
      <c r="AM123" t="s">
        <v>232</v>
      </c>
      <c r="AN123">
        <v>-78.761736999999997</v>
      </c>
      <c r="AO123">
        <v>100</v>
      </c>
      <c r="AP123">
        <v>3100</v>
      </c>
      <c r="AQ123" t="s">
        <v>129</v>
      </c>
      <c r="AR123">
        <v>89</v>
      </c>
      <c r="AS123">
        <v>91</v>
      </c>
      <c r="AT123">
        <v>1216</v>
      </c>
      <c r="BB123" t="str">
        <f t="shared" si="7"/>
        <v>1200</v>
      </c>
      <c r="BC123">
        <v>1</v>
      </c>
      <c r="BD123" t="str">
        <f t="shared" si="9"/>
        <v xml:space="preserve">N7628Y  </v>
      </c>
      <c r="BE123">
        <v>1</v>
      </c>
      <c r="BG123">
        <v>0</v>
      </c>
      <c r="BH123">
        <v>0</v>
      </c>
      <c r="BI123">
        <v>0</v>
      </c>
      <c r="BJ123">
        <v>2975</v>
      </c>
      <c r="BK123">
        <v>-125</v>
      </c>
      <c r="BL123" t="s">
        <v>178</v>
      </c>
      <c r="BM123">
        <v>1</v>
      </c>
      <c r="BN123">
        <v>1</v>
      </c>
      <c r="BO123">
        <v>1</v>
      </c>
      <c r="BP123">
        <v>0</v>
      </c>
      <c r="BS123">
        <v>0</v>
      </c>
      <c r="BT123">
        <v>0</v>
      </c>
      <c r="BU123">
        <v>0</v>
      </c>
      <c r="CE123" t="str">
        <f>"09:05:15.040"</f>
        <v>09:05:15.040</v>
      </c>
      <c r="CF123">
        <v>39529534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151</v>
      </c>
      <c r="DB123">
        <v>1</v>
      </c>
      <c r="DC123" t="s">
        <v>132</v>
      </c>
      <c r="DD123" t="s">
        <v>133</v>
      </c>
      <c r="DG123">
        <v>3266344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"06/17/2023 09:05:15.319"</f>
        <v>06/17/2023 09:05:15.319</v>
      </c>
      <c r="C124" t="str">
        <f t="shared" si="8"/>
        <v>FFDFD3C0</v>
      </c>
      <c r="D124" t="s">
        <v>138</v>
      </c>
      <c r="E124">
        <v>3</v>
      </c>
      <c r="F124">
        <v>1003</v>
      </c>
      <c r="G124" t="s">
        <v>139</v>
      </c>
      <c r="J124" t="s">
        <v>140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"09:05:15.039"</f>
        <v>09:05:15.039</v>
      </c>
      <c r="T124" t="str">
        <f>"09:05:14.639"</f>
        <v>09:05:14.639</v>
      </c>
      <c r="U124" t="str">
        <f t="shared" si="6"/>
        <v>AA4C7D</v>
      </c>
      <c r="V124">
        <v>0</v>
      </c>
      <c r="W124">
        <v>0</v>
      </c>
      <c r="X124">
        <v>0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0</v>
      </c>
      <c r="AK124" t="s">
        <v>231</v>
      </c>
      <c r="AL124">
        <v>40.428764999999999</v>
      </c>
      <c r="AM124" t="s">
        <v>232</v>
      </c>
      <c r="AN124">
        <v>-78.761736999999997</v>
      </c>
      <c r="AO124">
        <v>100</v>
      </c>
      <c r="AP124">
        <v>3100</v>
      </c>
      <c r="AQ124" t="s">
        <v>129</v>
      </c>
      <c r="AR124">
        <v>89</v>
      </c>
      <c r="AS124">
        <v>91</v>
      </c>
      <c r="AT124">
        <v>1216</v>
      </c>
      <c r="BB124" t="str">
        <f t="shared" si="7"/>
        <v>1200</v>
      </c>
      <c r="BC124">
        <v>1</v>
      </c>
      <c r="BD124" t="str">
        <f t="shared" si="9"/>
        <v xml:space="preserve">N7628Y  </v>
      </c>
      <c r="BE124">
        <v>1</v>
      </c>
      <c r="BG124">
        <v>0</v>
      </c>
      <c r="BH124">
        <v>0</v>
      </c>
      <c r="BI124">
        <v>0</v>
      </c>
      <c r="BJ124">
        <v>2975</v>
      </c>
      <c r="BK124">
        <v>-125</v>
      </c>
      <c r="BL124" t="s">
        <v>130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>"09:05:15.040"</f>
        <v>09:05:15.040</v>
      </c>
      <c r="CF124">
        <v>39529534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5</v>
      </c>
      <c r="CY124">
        <v>7</v>
      </c>
      <c r="CZ124" t="s">
        <v>131</v>
      </c>
      <c r="DA124">
        <v>151</v>
      </c>
      <c r="DB124">
        <v>1</v>
      </c>
      <c r="DC124" t="s">
        <v>132</v>
      </c>
      <c r="DD124" t="s">
        <v>133</v>
      </c>
      <c r="DG124">
        <v>3266344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"06/17/2023 09:05:16.241"</f>
        <v>06/17/2023 09:05:16.241</v>
      </c>
      <c r="C125" t="str">
        <f t="shared" si="8"/>
        <v>FFDFD3C0</v>
      </c>
      <c r="D125" t="s">
        <v>138</v>
      </c>
      <c r="E125">
        <v>3</v>
      </c>
      <c r="F125">
        <v>1003</v>
      </c>
      <c r="G125" t="s">
        <v>139</v>
      </c>
      <c r="J125" t="s">
        <v>140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"09:05:16.008"</f>
        <v>09:05:16.008</v>
      </c>
      <c r="T125" t="str">
        <f>"09:05:15.608"</f>
        <v>09:05:15.608</v>
      </c>
      <c r="U125" t="str">
        <f t="shared" si="6"/>
        <v>AA4C7D</v>
      </c>
      <c r="V125">
        <v>0</v>
      </c>
      <c r="W125">
        <v>0</v>
      </c>
      <c r="X125">
        <v>0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0</v>
      </c>
      <c r="AK125" t="s">
        <v>189</v>
      </c>
      <c r="AL125">
        <v>40.429130000000001</v>
      </c>
      <c r="AM125" t="s">
        <v>233</v>
      </c>
      <c r="AN125">
        <v>-78.761286999999996</v>
      </c>
      <c r="AO125">
        <v>100</v>
      </c>
      <c r="AP125">
        <v>3100</v>
      </c>
      <c r="AQ125" t="s">
        <v>129</v>
      </c>
      <c r="AR125">
        <v>83</v>
      </c>
      <c r="AS125">
        <v>94</v>
      </c>
      <c r="AT125">
        <v>1344</v>
      </c>
      <c r="BB125" t="str">
        <f t="shared" si="7"/>
        <v>1200</v>
      </c>
      <c r="BC125">
        <v>1</v>
      </c>
      <c r="BD125" t="str">
        <f t="shared" si="9"/>
        <v xml:space="preserve">N7628Y  </v>
      </c>
      <c r="BE125">
        <v>1</v>
      </c>
      <c r="BG125">
        <v>0</v>
      </c>
      <c r="BH125">
        <v>0</v>
      </c>
      <c r="BI125">
        <v>0</v>
      </c>
      <c r="BJ125">
        <v>3000</v>
      </c>
      <c r="BK125">
        <v>-100</v>
      </c>
      <c r="BL125" t="s">
        <v>130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>"09:05:16.013"</f>
        <v>09:05:16.013</v>
      </c>
      <c r="CF125">
        <v>12752841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151</v>
      </c>
      <c r="DB125">
        <v>1</v>
      </c>
      <c r="DC125" t="s">
        <v>132</v>
      </c>
      <c r="DD125" t="s">
        <v>133</v>
      </c>
      <c r="DG125">
        <v>3266739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"06/17/2023 09:05:16.241"</f>
        <v>06/17/2023 09:05:16.241</v>
      </c>
      <c r="C126" t="str">
        <f t="shared" si="8"/>
        <v>FFDFD3C0</v>
      </c>
      <c r="D126" t="s">
        <v>123</v>
      </c>
      <c r="E126">
        <v>8</v>
      </c>
      <c r="H126">
        <v>173</v>
      </c>
      <c r="I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"09:05:16.008"</f>
        <v>09:05:16.008</v>
      </c>
      <c r="T126" t="str">
        <f>"09:05:15.608"</f>
        <v>09:05:15.608</v>
      </c>
      <c r="U126" t="str">
        <f t="shared" si="6"/>
        <v>AA4C7D</v>
      </c>
      <c r="V126">
        <v>0</v>
      </c>
      <c r="W126">
        <v>0</v>
      </c>
      <c r="X126">
        <v>4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175</v>
      </c>
      <c r="AG126">
        <v>0</v>
      </c>
      <c r="AH126">
        <v>3</v>
      </c>
      <c r="AI126">
        <v>2</v>
      </c>
      <c r="AJ126">
        <v>0</v>
      </c>
      <c r="AK126" t="s">
        <v>189</v>
      </c>
      <c r="AL126">
        <v>40.429130000000001</v>
      </c>
      <c r="AM126" t="s">
        <v>233</v>
      </c>
      <c r="AN126">
        <v>-78.761286999999996</v>
      </c>
      <c r="AO126">
        <v>100</v>
      </c>
      <c r="AP126">
        <v>3100</v>
      </c>
      <c r="AQ126" t="s">
        <v>129</v>
      </c>
      <c r="AR126">
        <v>83</v>
      </c>
      <c r="AS126">
        <v>94</v>
      </c>
      <c r="AT126">
        <v>1344</v>
      </c>
      <c r="BB126" t="str">
        <f t="shared" si="7"/>
        <v>1200</v>
      </c>
      <c r="BC126">
        <v>1</v>
      </c>
      <c r="BD126" t="str">
        <f t="shared" si="9"/>
        <v xml:space="preserve">N7628Y  </v>
      </c>
      <c r="BE126">
        <v>1</v>
      </c>
      <c r="BG126">
        <v>0</v>
      </c>
      <c r="BH126">
        <v>0</v>
      </c>
      <c r="BI126">
        <v>0</v>
      </c>
      <c r="BJ126">
        <v>3000</v>
      </c>
      <c r="BK126">
        <v>-100</v>
      </c>
      <c r="BL126" t="s">
        <v>178</v>
      </c>
      <c r="BM126">
        <v>1</v>
      </c>
      <c r="BN126">
        <v>1</v>
      </c>
      <c r="BO126">
        <v>1</v>
      </c>
      <c r="BP126">
        <v>0</v>
      </c>
      <c r="BS126">
        <v>0</v>
      </c>
      <c r="BT126">
        <v>0</v>
      </c>
      <c r="BU126">
        <v>0</v>
      </c>
      <c r="CE126" t="str">
        <f>"09:05:16.013"</f>
        <v>09:05:16.013</v>
      </c>
      <c r="CF126">
        <v>12752841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151</v>
      </c>
      <c r="DB126">
        <v>1</v>
      </c>
      <c r="DC126" t="s">
        <v>132</v>
      </c>
      <c r="DD126" t="s">
        <v>133</v>
      </c>
      <c r="DG126">
        <v>3266739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"06/17/2023 09:05:16.257"</f>
        <v>06/17/2023 09:05:16.257</v>
      </c>
      <c r="C127" t="str">
        <f t="shared" si="8"/>
        <v>FFDFD3C0</v>
      </c>
      <c r="D127" t="s">
        <v>138</v>
      </c>
      <c r="E127">
        <v>8</v>
      </c>
      <c r="F127">
        <v>1008</v>
      </c>
      <c r="G127" t="s">
        <v>124</v>
      </c>
      <c r="J127" t="s">
        <v>140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"09:05:16.008"</f>
        <v>09:05:16.008</v>
      </c>
      <c r="T127" t="str">
        <f>"09:05:15.608"</f>
        <v>09:05:15.608</v>
      </c>
      <c r="U127" t="str">
        <f t="shared" si="6"/>
        <v>AA4C7D</v>
      </c>
      <c r="V127">
        <v>0</v>
      </c>
      <c r="W127">
        <v>0</v>
      </c>
      <c r="X127">
        <v>4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175</v>
      </c>
      <c r="AG127">
        <v>0</v>
      </c>
      <c r="AH127">
        <v>3</v>
      </c>
      <c r="AI127">
        <v>2</v>
      </c>
      <c r="AJ127">
        <v>0</v>
      </c>
      <c r="AK127" t="s">
        <v>189</v>
      </c>
      <c r="AL127">
        <v>40.429130000000001</v>
      </c>
      <c r="AM127" t="s">
        <v>233</v>
      </c>
      <c r="AN127">
        <v>-78.761286999999996</v>
      </c>
      <c r="AO127">
        <v>100</v>
      </c>
      <c r="AP127">
        <v>3100</v>
      </c>
      <c r="AQ127" t="s">
        <v>129</v>
      </c>
      <c r="AR127">
        <v>83</v>
      </c>
      <c r="AS127">
        <v>94</v>
      </c>
      <c r="AT127">
        <v>1344</v>
      </c>
      <c r="BB127" t="str">
        <f t="shared" si="7"/>
        <v>1200</v>
      </c>
      <c r="BC127">
        <v>1</v>
      </c>
      <c r="BD127" t="str">
        <f t="shared" si="9"/>
        <v xml:space="preserve">N7628Y  </v>
      </c>
      <c r="BE127">
        <v>1</v>
      </c>
      <c r="BG127">
        <v>0</v>
      </c>
      <c r="BH127">
        <v>0</v>
      </c>
      <c r="BI127">
        <v>0</v>
      </c>
      <c r="BJ127">
        <v>3000</v>
      </c>
      <c r="BK127">
        <v>-100</v>
      </c>
      <c r="BL127" t="s">
        <v>178</v>
      </c>
      <c r="BM127">
        <v>1</v>
      </c>
      <c r="BN127">
        <v>1</v>
      </c>
      <c r="BO127">
        <v>1</v>
      </c>
      <c r="BP127">
        <v>0</v>
      </c>
      <c r="BS127">
        <v>0</v>
      </c>
      <c r="BT127">
        <v>0</v>
      </c>
      <c r="BU127">
        <v>0</v>
      </c>
      <c r="CE127" t="str">
        <f>"09:05:16.013"</f>
        <v>09:05:16.013</v>
      </c>
      <c r="CF127">
        <v>12752841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151</v>
      </c>
      <c r="DB127">
        <v>1</v>
      </c>
      <c r="DC127" t="s">
        <v>132</v>
      </c>
      <c r="DD127" t="s">
        <v>133</v>
      </c>
      <c r="DG127">
        <v>3266739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"06/17/2023 09:05:17.304"</f>
        <v>06/17/2023 09:05:17.304</v>
      </c>
      <c r="C128" t="str">
        <f t="shared" si="8"/>
        <v>FFDFD3C0</v>
      </c>
      <c r="D128" t="s">
        <v>138</v>
      </c>
      <c r="E128">
        <v>3</v>
      </c>
      <c r="F128">
        <v>1003</v>
      </c>
      <c r="G128" t="s">
        <v>139</v>
      </c>
      <c r="J128" t="s">
        <v>140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"09:05:17.078"</f>
        <v>09:05:17.078</v>
      </c>
      <c r="T128" t="str">
        <f>"09:05:16.578"</f>
        <v>09:05:16.578</v>
      </c>
      <c r="U128" t="str">
        <f t="shared" si="6"/>
        <v>AA4C7D</v>
      </c>
      <c r="V128">
        <v>0</v>
      </c>
      <c r="W128">
        <v>0</v>
      </c>
      <c r="X128">
        <v>0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0</v>
      </c>
      <c r="AK128" t="s">
        <v>234</v>
      </c>
      <c r="AL128">
        <v>40.429645000000001</v>
      </c>
      <c r="AM128" t="s">
        <v>235</v>
      </c>
      <c r="AN128">
        <v>-78.760793000000007</v>
      </c>
      <c r="AO128">
        <v>100</v>
      </c>
      <c r="AP128">
        <v>3100</v>
      </c>
      <c r="AQ128" t="s">
        <v>129</v>
      </c>
      <c r="AR128">
        <v>76</v>
      </c>
      <c r="AS128">
        <v>97</v>
      </c>
      <c r="AT128">
        <v>1600</v>
      </c>
      <c r="BB128" t="str">
        <f t="shared" si="7"/>
        <v>1200</v>
      </c>
      <c r="BC128">
        <v>1</v>
      </c>
      <c r="BD128" t="str">
        <f t="shared" si="9"/>
        <v xml:space="preserve">N7628Y  </v>
      </c>
      <c r="BE128">
        <v>1</v>
      </c>
      <c r="BG128">
        <v>0</v>
      </c>
      <c r="BH128">
        <v>0</v>
      </c>
      <c r="BI128">
        <v>0</v>
      </c>
      <c r="BJ128">
        <v>3025</v>
      </c>
      <c r="BK128">
        <v>-75</v>
      </c>
      <c r="BL128" t="s">
        <v>130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>"09:05:17.084"</f>
        <v>09:05:17.084</v>
      </c>
      <c r="CF128">
        <v>84281229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151</v>
      </c>
      <c r="DB128">
        <v>1</v>
      </c>
      <c r="DC128" t="s">
        <v>132</v>
      </c>
      <c r="DD128" t="s">
        <v>133</v>
      </c>
      <c r="DG128">
        <v>3267174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"06/17/2023 09:05:17.319"</f>
        <v>06/17/2023 09:05:17.319</v>
      </c>
      <c r="C129" t="str">
        <f t="shared" si="8"/>
        <v>FFDFD3C0</v>
      </c>
      <c r="D129" t="s">
        <v>138</v>
      </c>
      <c r="E129">
        <v>8</v>
      </c>
      <c r="F129">
        <v>1008</v>
      </c>
      <c r="G129" t="s">
        <v>124</v>
      </c>
      <c r="J129" t="s">
        <v>140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"09:05:17.078"</f>
        <v>09:05:17.078</v>
      </c>
      <c r="T129" t="str">
        <f>"09:05:16.578"</f>
        <v>09:05:16.578</v>
      </c>
      <c r="U129" t="str">
        <f t="shared" si="6"/>
        <v>AA4C7D</v>
      </c>
      <c r="V129">
        <v>0</v>
      </c>
      <c r="W129">
        <v>0</v>
      </c>
      <c r="X129">
        <v>4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175</v>
      </c>
      <c r="AG129">
        <v>0</v>
      </c>
      <c r="AH129">
        <v>3</v>
      </c>
      <c r="AI129">
        <v>2</v>
      </c>
      <c r="AJ129">
        <v>0</v>
      </c>
      <c r="AK129" t="s">
        <v>234</v>
      </c>
      <c r="AL129">
        <v>40.429645000000001</v>
      </c>
      <c r="AM129" t="s">
        <v>235</v>
      </c>
      <c r="AN129">
        <v>-78.760793000000007</v>
      </c>
      <c r="AO129">
        <v>100</v>
      </c>
      <c r="AP129">
        <v>3100</v>
      </c>
      <c r="AQ129" t="s">
        <v>129</v>
      </c>
      <c r="AR129">
        <v>76</v>
      </c>
      <c r="AS129">
        <v>97</v>
      </c>
      <c r="AT129">
        <v>1600</v>
      </c>
      <c r="BB129" t="str">
        <f t="shared" si="7"/>
        <v>1200</v>
      </c>
      <c r="BC129">
        <v>1</v>
      </c>
      <c r="BD129" t="str">
        <f t="shared" si="9"/>
        <v xml:space="preserve">N7628Y  </v>
      </c>
      <c r="BE129">
        <v>1</v>
      </c>
      <c r="BG129">
        <v>0</v>
      </c>
      <c r="BH129">
        <v>0</v>
      </c>
      <c r="BI129">
        <v>0</v>
      </c>
      <c r="BJ129">
        <v>3025</v>
      </c>
      <c r="BK129">
        <v>-75</v>
      </c>
      <c r="BL129" t="s">
        <v>178</v>
      </c>
      <c r="BM129">
        <v>1</v>
      </c>
      <c r="BN129">
        <v>1</v>
      </c>
      <c r="BO129">
        <v>1</v>
      </c>
      <c r="BP129">
        <v>0</v>
      </c>
      <c r="BS129">
        <v>0</v>
      </c>
      <c r="BT129">
        <v>0</v>
      </c>
      <c r="BU129">
        <v>0</v>
      </c>
      <c r="CE129" t="str">
        <f>"09:05:17.084"</f>
        <v>09:05:17.084</v>
      </c>
      <c r="CF129">
        <v>84281229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131</v>
      </c>
      <c r="DA129">
        <v>151</v>
      </c>
      <c r="DB129">
        <v>1</v>
      </c>
      <c r="DC129" t="s">
        <v>132</v>
      </c>
      <c r="DD129" t="s">
        <v>133</v>
      </c>
      <c r="DG129">
        <v>3267174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"06/17/2023 09:05:17.351"</f>
        <v>06/17/2023 09:05:17.351</v>
      </c>
      <c r="C130" t="str">
        <f t="shared" si="8"/>
        <v>FFDFD3C0</v>
      </c>
      <c r="D130" t="s">
        <v>123</v>
      </c>
      <c r="E130">
        <v>8</v>
      </c>
      <c r="H130">
        <v>173</v>
      </c>
      <c r="I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"09:05:17.078"</f>
        <v>09:05:17.078</v>
      </c>
      <c r="T130" t="str">
        <f>"09:05:16.578"</f>
        <v>09:05:16.578</v>
      </c>
      <c r="U130" t="str">
        <f t="shared" ref="U130:U193" si="10">"AA4C7D"</f>
        <v>AA4C7D</v>
      </c>
      <c r="V130">
        <v>0</v>
      </c>
      <c r="W130">
        <v>0</v>
      </c>
      <c r="X130">
        <v>4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175</v>
      </c>
      <c r="AG130">
        <v>0</v>
      </c>
      <c r="AH130">
        <v>3</v>
      </c>
      <c r="AI130">
        <v>2</v>
      </c>
      <c r="AJ130">
        <v>0</v>
      </c>
      <c r="AK130" t="s">
        <v>234</v>
      </c>
      <c r="AL130">
        <v>40.429645000000001</v>
      </c>
      <c r="AM130" t="s">
        <v>235</v>
      </c>
      <c r="AN130">
        <v>-78.760793000000007</v>
      </c>
      <c r="AO130">
        <v>100</v>
      </c>
      <c r="AP130">
        <v>3100</v>
      </c>
      <c r="AQ130" t="s">
        <v>129</v>
      </c>
      <c r="AR130">
        <v>76</v>
      </c>
      <c r="AS130">
        <v>97</v>
      </c>
      <c r="AT130">
        <v>1600</v>
      </c>
      <c r="BB130" t="str">
        <f t="shared" si="7"/>
        <v>1200</v>
      </c>
      <c r="BC130">
        <v>1</v>
      </c>
      <c r="BD130" t="str">
        <f t="shared" si="9"/>
        <v xml:space="preserve">N7628Y  </v>
      </c>
      <c r="BE130">
        <v>1</v>
      </c>
      <c r="BG130">
        <v>0</v>
      </c>
      <c r="BH130">
        <v>0</v>
      </c>
      <c r="BI130">
        <v>0</v>
      </c>
      <c r="BJ130">
        <v>3025</v>
      </c>
      <c r="BK130">
        <v>-75</v>
      </c>
      <c r="BL130" t="s">
        <v>178</v>
      </c>
      <c r="BM130">
        <v>1</v>
      </c>
      <c r="BN130">
        <v>1</v>
      </c>
      <c r="BO130">
        <v>1</v>
      </c>
      <c r="BP130">
        <v>0</v>
      </c>
      <c r="BS130">
        <v>0</v>
      </c>
      <c r="BT130">
        <v>0</v>
      </c>
      <c r="BU130">
        <v>0</v>
      </c>
      <c r="CE130" t="str">
        <f>"09:05:17.084"</f>
        <v>09:05:17.084</v>
      </c>
      <c r="CF130">
        <v>84281229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131</v>
      </c>
      <c r="DA130">
        <v>151</v>
      </c>
      <c r="DB130">
        <v>1</v>
      </c>
      <c r="DC130" t="s">
        <v>132</v>
      </c>
      <c r="DD130" t="s">
        <v>133</v>
      </c>
      <c r="DG130">
        <v>3267174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"06/17/2023 09:05:18.304"</f>
        <v>06/17/2023 09:05:18.304</v>
      </c>
      <c r="C131" t="str">
        <f t="shared" si="8"/>
        <v>FFDFD3C0</v>
      </c>
      <c r="D131" t="s">
        <v>123</v>
      </c>
      <c r="E131">
        <v>8</v>
      </c>
      <c r="H131">
        <v>173</v>
      </c>
      <c r="I131" t="s">
        <v>124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"09:05:18.055"</f>
        <v>09:05:18.055</v>
      </c>
      <c r="T131" t="str">
        <f>"09:05:17.555"</f>
        <v>09:05:17.555</v>
      </c>
      <c r="U131" t="str">
        <f t="shared" si="10"/>
        <v>AA4C7D</v>
      </c>
      <c r="V131">
        <v>0</v>
      </c>
      <c r="W131">
        <v>0</v>
      </c>
      <c r="X131">
        <v>4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175</v>
      </c>
      <c r="AG131">
        <v>0</v>
      </c>
      <c r="AH131">
        <v>3</v>
      </c>
      <c r="AI131">
        <v>2</v>
      </c>
      <c r="AJ131">
        <v>0</v>
      </c>
      <c r="AK131" t="s">
        <v>236</v>
      </c>
      <c r="AL131">
        <v>40.430117000000003</v>
      </c>
      <c r="AM131" t="s">
        <v>237</v>
      </c>
      <c r="AN131">
        <v>-78.760428000000005</v>
      </c>
      <c r="AO131">
        <v>100</v>
      </c>
      <c r="AP131">
        <v>3200</v>
      </c>
      <c r="AQ131" t="s">
        <v>129</v>
      </c>
      <c r="AR131">
        <v>70</v>
      </c>
      <c r="AS131">
        <v>98</v>
      </c>
      <c r="AT131">
        <v>1728</v>
      </c>
      <c r="BB131" t="str">
        <f t="shared" ref="BB131:BB194" si="11">"1200"</f>
        <v>1200</v>
      </c>
      <c r="BC131">
        <v>1</v>
      </c>
      <c r="BD131" t="str">
        <f t="shared" si="9"/>
        <v xml:space="preserve">N7628Y  </v>
      </c>
      <c r="BE131">
        <v>1</v>
      </c>
      <c r="BG131">
        <v>0</v>
      </c>
      <c r="BH131">
        <v>0</v>
      </c>
      <c r="BI131">
        <v>0</v>
      </c>
      <c r="BJ131">
        <v>3050</v>
      </c>
      <c r="BK131">
        <v>-150</v>
      </c>
      <c r="BL131" t="s">
        <v>178</v>
      </c>
      <c r="BM131">
        <v>1</v>
      </c>
      <c r="BN131">
        <v>1</v>
      </c>
      <c r="BO131">
        <v>1</v>
      </c>
      <c r="BP131">
        <v>0</v>
      </c>
      <c r="BS131">
        <v>0</v>
      </c>
      <c r="BT131">
        <v>0</v>
      </c>
      <c r="BU131">
        <v>0</v>
      </c>
      <c r="CE131" t="str">
        <f>"09:05:18.056"</f>
        <v>09:05:18.056</v>
      </c>
      <c r="CF131">
        <v>55866016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151</v>
      </c>
      <c r="DB131">
        <v>1</v>
      </c>
      <c r="DC131" t="s">
        <v>132</v>
      </c>
      <c r="DD131" t="s">
        <v>133</v>
      </c>
      <c r="DG131">
        <v>3267598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"06/17/2023 09:05:18.320"</f>
        <v>06/17/2023 09:05:18.320</v>
      </c>
      <c r="C132" t="str">
        <f t="shared" si="8"/>
        <v>FFDFD3C0</v>
      </c>
      <c r="D132" t="s">
        <v>138</v>
      </c>
      <c r="E132">
        <v>8</v>
      </c>
      <c r="F132">
        <v>1008</v>
      </c>
      <c r="G132" t="s">
        <v>124</v>
      </c>
      <c r="J132" t="s">
        <v>140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"09:05:18.055"</f>
        <v>09:05:18.055</v>
      </c>
      <c r="T132" t="str">
        <f>"09:05:17.555"</f>
        <v>09:05:17.555</v>
      </c>
      <c r="U132" t="str">
        <f t="shared" si="10"/>
        <v>AA4C7D</v>
      </c>
      <c r="V132">
        <v>0</v>
      </c>
      <c r="W132">
        <v>0</v>
      </c>
      <c r="X132">
        <v>4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175</v>
      </c>
      <c r="AG132">
        <v>0</v>
      </c>
      <c r="AH132">
        <v>3</v>
      </c>
      <c r="AI132">
        <v>2</v>
      </c>
      <c r="AJ132">
        <v>0</v>
      </c>
      <c r="AK132" t="s">
        <v>236</v>
      </c>
      <c r="AL132">
        <v>40.430117000000003</v>
      </c>
      <c r="AM132" t="s">
        <v>237</v>
      </c>
      <c r="AN132">
        <v>-78.760428000000005</v>
      </c>
      <c r="AO132">
        <v>100</v>
      </c>
      <c r="AP132">
        <v>3200</v>
      </c>
      <c r="AQ132" t="s">
        <v>129</v>
      </c>
      <c r="AR132">
        <v>70</v>
      </c>
      <c r="AS132">
        <v>98</v>
      </c>
      <c r="AT132">
        <v>1728</v>
      </c>
      <c r="BB132" t="str">
        <f t="shared" si="11"/>
        <v>1200</v>
      </c>
      <c r="BC132">
        <v>1</v>
      </c>
      <c r="BD132" t="str">
        <f t="shared" si="9"/>
        <v xml:space="preserve">N7628Y  </v>
      </c>
      <c r="BE132">
        <v>1</v>
      </c>
      <c r="BG132">
        <v>0</v>
      </c>
      <c r="BH132">
        <v>0</v>
      </c>
      <c r="BI132">
        <v>0</v>
      </c>
      <c r="BJ132">
        <v>3050</v>
      </c>
      <c r="BK132">
        <v>-150</v>
      </c>
      <c r="BL132" t="s">
        <v>178</v>
      </c>
      <c r="BM132">
        <v>1</v>
      </c>
      <c r="BN132">
        <v>1</v>
      </c>
      <c r="BO132">
        <v>1</v>
      </c>
      <c r="BP132">
        <v>0</v>
      </c>
      <c r="BS132">
        <v>0</v>
      </c>
      <c r="BT132">
        <v>0</v>
      </c>
      <c r="BU132">
        <v>0</v>
      </c>
      <c r="CE132" t="str">
        <f>"09:05:18.056"</f>
        <v>09:05:18.056</v>
      </c>
      <c r="CF132">
        <v>55866016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151</v>
      </c>
      <c r="DB132">
        <v>1</v>
      </c>
      <c r="DC132" t="s">
        <v>132</v>
      </c>
      <c r="DD132" t="s">
        <v>133</v>
      </c>
      <c r="DG132">
        <v>3267598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"06/17/2023 09:05:18.320"</f>
        <v>06/17/2023 09:05:18.320</v>
      </c>
      <c r="C133" t="str">
        <f t="shared" si="8"/>
        <v>FFDFD3C0</v>
      </c>
      <c r="D133" t="s">
        <v>138</v>
      </c>
      <c r="E133">
        <v>3</v>
      </c>
      <c r="F133">
        <v>1003</v>
      </c>
      <c r="G133" t="s">
        <v>139</v>
      </c>
      <c r="J133" t="s">
        <v>140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"09:05:18.055"</f>
        <v>09:05:18.055</v>
      </c>
      <c r="T133" t="str">
        <f>"09:05:17.555"</f>
        <v>09:05:17.555</v>
      </c>
      <c r="U133" t="str">
        <f t="shared" si="10"/>
        <v>AA4C7D</v>
      </c>
      <c r="V133">
        <v>0</v>
      </c>
      <c r="W133">
        <v>0</v>
      </c>
      <c r="X133">
        <v>0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0</v>
      </c>
      <c r="AK133" t="s">
        <v>236</v>
      </c>
      <c r="AL133">
        <v>40.430117000000003</v>
      </c>
      <c r="AM133" t="s">
        <v>237</v>
      </c>
      <c r="AN133">
        <v>-78.760428000000005</v>
      </c>
      <c r="AO133">
        <v>100</v>
      </c>
      <c r="AP133">
        <v>3200</v>
      </c>
      <c r="AQ133" t="s">
        <v>129</v>
      </c>
      <c r="AR133">
        <v>70</v>
      </c>
      <c r="AS133">
        <v>98</v>
      </c>
      <c r="AT133">
        <v>1728</v>
      </c>
      <c r="BB133" t="str">
        <f t="shared" si="11"/>
        <v>1200</v>
      </c>
      <c r="BC133">
        <v>1</v>
      </c>
      <c r="BD133" t="str">
        <f t="shared" si="9"/>
        <v xml:space="preserve">N7628Y  </v>
      </c>
      <c r="BE133">
        <v>1</v>
      </c>
      <c r="BG133">
        <v>0</v>
      </c>
      <c r="BH133">
        <v>0</v>
      </c>
      <c r="BI133">
        <v>0</v>
      </c>
      <c r="BJ133">
        <v>3050</v>
      </c>
      <c r="BK133">
        <v>-150</v>
      </c>
      <c r="BL133" t="s">
        <v>130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>"09:05:18.056"</f>
        <v>09:05:18.056</v>
      </c>
      <c r="CF133">
        <v>55866016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6</v>
      </c>
      <c r="CY133">
        <v>7</v>
      </c>
      <c r="CZ133" t="s">
        <v>131</v>
      </c>
      <c r="DA133">
        <v>151</v>
      </c>
      <c r="DB133">
        <v>1</v>
      </c>
      <c r="DC133" t="s">
        <v>132</v>
      </c>
      <c r="DD133" t="s">
        <v>133</v>
      </c>
      <c r="DG133">
        <v>3267598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"06/17/2023 09:05:19.210"</f>
        <v>06/17/2023 09:05:19.210</v>
      </c>
      <c r="C134" t="str">
        <f t="shared" si="8"/>
        <v>FFDFD3C0</v>
      </c>
      <c r="D134" t="s">
        <v>138</v>
      </c>
      <c r="E134">
        <v>8</v>
      </c>
      <c r="F134">
        <v>1008</v>
      </c>
      <c r="G134" t="s">
        <v>124</v>
      </c>
      <c r="J134" t="s">
        <v>140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"09:05:18.992"</f>
        <v>09:05:18.992</v>
      </c>
      <c r="T134" t="str">
        <f>"09:05:18.592"</f>
        <v>09:05:18.592</v>
      </c>
      <c r="U134" t="str">
        <f t="shared" si="10"/>
        <v>AA4C7D</v>
      </c>
      <c r="V134">
        <v>0</v>
      </c>
      <c r="W134">
        <v>0</v>
      </c>
      <c r="X134">
        <v>4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175</v>
      </c>
      <c r="AG134">
        <v>0</v>
      </c>
      <c r="AH134">
        <v>3</v>
      </c>
      <c r="AI134">
        <v>2</v>
      </c>
      <c r="AJ134">
        <v>0</v>
      </c>
      <c r="AK134" t="s">
        <v>183</v>
      </c>
      <c r="AL134">
        <v>40.430503000000002</v>
      </c>
      <c r="AM134" t="s">
        <v>238</v>
      </c>
      <c r="AN134">
        <v>-78.760064</v>
      </c>
      <c r="AO134">
        <v>100</v>
      </c>
      <c r="AP134">
        <v>3200</v>
      </c>
      <c r="AQ134" t="s">
        <v>129</v>
      </c>
      <c r="AR134">
        <v>65</v>
      </c>
      <c r="AS134">
        <v>97</v>
      </c>
      <c r="AT134">
        <v>2048</v>
      </c>
      <c r="BB134" t="str">
        <f t="shared" si="11"/>
        <v>1200</v>
      </c>
      <c r="BC134">
        <v>1</v>
      </c>
      <c r="BD134" t="str">
        <f t="shared" si="9"/>
        <v xml:space="preserve">N7628Y  </v>
      </c>
      <c r="BE134">
        <v>1</v>
      </c>
      <c r="BG134">
        <v>0</v>
      </c>
      <c r="BH134">
        <v>0</v>
      </c>
      <c r="BI134">
        <v>0</v>
      </c>
      <c r="BJ134">
        <v>3075</v>
      </c>
      <c r="BK134">
        <v>-125</v>
      </c>
      <c r="BL134" t="s">
        <v>178</v>
      </c>
      <c r="BM134">
        <v>1</v>
      </c>
      <c r="BN134">
        <v>1</v>
      </c>
      <c r="BO134">
        <v>1</v>
      </c>
      <c r="BP134">
        <v>0</v>
      </c>
      <c r="BS134">
        <v>0</v>
      </c>
      <c r="BT134">
        <v>0</v>
      </c>
      <c r="BU134">
        <v>0</v>
      </c>
      <c r="CE134" t="str">
        <f>"09:05:18.995"</f>
        <v>09:05:18.995</v>
      </c>
      <c r="CF134">
        <v>994682244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6</v>
      </c>
      <c r="CY134">
        <v>7</v>
      </c>
      <c r="CZ134" t="s">
        <v>131</v>
      </c>
      <c r="DA134">
        <v>151</v>
      </c>
      <c r="DB134">
        <v>1</v>
      </c>
      <c r="DC134" t="s">
        <v>132</v>
      </c>
      <c r="DD134" t="s">
        <v>133</v>
      </c>
      <c r="DG134">
        <v>3267997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"06/17/2023 09:05:19.242"</f>
        <v>06/17/2023 09:05:19.242</v>
      </c>
      <c r="C135" t="str">
        <f t="shared" si="8"/>
        <v>FFDFD3C0</v>
      </c>
      <c r="D135" t="s">
        <v>138</v>
      </c>
      <c r="E135">
        <v>3</v>
      </c>
      <c r="F135">
        <v>1003</v>
      </c>
      <c r="G135" t="s">
        <v>139</v>
      </c>
      <c r="J135" t="s">
        <v>140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"09:05:18.992"</f>
        <v>09:05:18.992</v>
      </c>
      <c r="T135" t="str">
        <f>"09:05:18.592"</f>
        <v>09:05:18.592</v>
      </c>
      <c r="U135" t="str">
        <f t="shared" si="10"/>
        <v>AA4C7D</v>
      </c>
      <c r="V135">
        <v>0</v>
      </c>
      <c r="W135">
        <v>0</v>
      </c>
      <c r="X135">
        <v>0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0</v>
      </c>
      <c r="AK135" t="s">
        <v>183</v>
      </c>
      <c r="AL135">
        <v>40.430503000000002</v>
      </c>
      <c r="AM135" t="s">
        <v>238</v>
      </c>
      <c r="AN135">
        <v>-78.760064</v>
      </c>
      <c r="AO135">
        <v>100</v>
      </c>
      <c r="AP135">
        <v>3200</v>
      </c>
      <c r="AQ135" t="s">
        <v>129</v>
      </c>
      <c r="AR135">
        <v>65</v>
      </c>
      <c r="AS135">
        <v>97</v>
      </c>
      <c r="AT135">
        <v>2048</v>
      </c>
      <c r="BB135" t="str">
        <f t="shared" si="11"/>
        <v>1200</v>
      </c>
      <c r="BC135">
        <v>1</v>
      </c>
      <c r="BD135" t="str">
        <f t="shared" si="9"/>
        <v xml:space="preserve">N7628Y  </v>
      </c>
      <c r="BE135">
        <v>1</v>
      </c>
      <c r="BG135">
        <v>0</v>
      </c>
      <c r="BH135">
        <v>0</v>
      </c>
      <c r="BI135">
        <v>0</v>
      </c>
      <c r="BJ135">
        <v>3075</v>
      </c>
      <c r="BK135">
        <v>-125</v>
      </c>
      <c r="BL135" t="s">
        <v>130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>"09:05:18.995"</f>
        <v>09:05:18.995</v>
      </c>
      <c r="CF135">
        <v>994682244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6</v>
      </c>
      <c r="CY135">
        <v>7</v>
      </c>
      <c r="CZ135" t="s">
        <v>131</v>
      </c>
      <c r="DA135">
        <v>151</v>
      </c>
      <c r="DB135">
        <v>1</v>
      </c>
      <c r="DC135" t="s">
        <v>132</v>
      </c>
      <c r="DD135" t="s">
        <v>133</v>
      </c>
      <c r="DG135">
        <v>3267997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"06/17/2023 09:05:19.257"</f>
        <v>06/17/2023 09:05:19.257</v>
      </c>
      <c r="C136" t="str">
        <f t="shared" si="8"/>
        <v>FFDFD3C0</v>
      </c>
      <c r="D136" t="s">
        <v>123</v>
      </c>
      <c r="E136">
        <v>8</v>
      </c>
      <c r="H136">
        <v>173</v>
      </c>
      <c r="I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"09:05:18.992"</f>
        <v>09:05:18.992</v>
      </c>
      <c r="T136" t="str">
        <f>"09:05:18.592"</f>
        <v>09:05:18.592</v>
      </c>
      <c r="U136" t="str">
        <f t="shared" si="10"/>
        <v>AA4C7D</v>
      </c>
      <c r="V136">
        <v>0</v>
      </c>
      <c r="W136">
        <v>0</v>
      </c>
      <c r="X136">
        <v>4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175</v>
      </c>
      <c r="AG136">
        <v>0</v>
      </c>
      <c r="AH136">
        <v>3</v>
      </c>
      <c r="AI136">
        <v>2</v>
      </c>
      <c r="AJ136">
        <v>0</v>
      </c>
      <c r="AK136" t="s">
        <v>183</v>
      </c>
      <c r="AL136">
        <v>40.430503000000002</v>
      </c>
      <c r="AM136" t="s">
        <v>238</v>
      </c>
      <c r="AN136">
        <v>-78.760064</v>
      </c>
      <c r="AO136">
        <v>100</v>
      </c>
      <c r="AP136">
        <v>3200</v>
      </c>
      <c r="AQ136" t="s">
        <v>129</v>
      </c>
      <c r="AR136">
        <v>65</v>
      </c>
      <c r="AS136">
        <v>97</v>
      </c>
      <c r="AT136">
        <v>2048</v>
      </c>
      <c r="BB136" t="str">
        <f t="shared" si="11"/>
        <v>1200</v>
      </c>
      <c r="BC136">
        <v>1</v>
      </c>
      <c r="BD136" t="str">
        <f t="shared" si="9"/>
        <v xml:space="preserve">N7628Y  </v>
      </c>
      <c r="BE136">
        <v>1</v>
      </c>
      <c r="BG136">
        <v>0</v>
      </c>
      <c r="BH136">
        <v>0</v>
      </c>
      <c r="BI136">
        <v>0</v>
      </c>
      <c r="BJ136">
        <v>3075</v>
      </c>
      <c r="BK136">
        <v>-125</v>
      </c>
      <c r="BL136" t="s">
        <v>178</v>
      </c>
      <c r="BM136">
        <v>1</v>
      </c>
      <c r="BN136">
        <v>1</v>
      </c>
      <c r="BO136">
        <v>1</v>
      </c>
      <c r="BP136">
        <v>0</v>
      </c>
      <c r="BS136">
        <v>0</v>
      </c>
      <c r="BT136">
        <v>0</v>
      </c>
      <c r="BU136">
        <v>0</v>
      </c>
      <c r="CE136" t="str">
        <f>"09:05:18.995"</f>
        <v>09:05:18.995</v>
      </c>
      <c r="CF136">
        <v>994682244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6</v>
      </c>
      <c r="CY136">
        <v>7</v>
      </c>
      <c r="CZ136" t="s">
        <v>131</v>
      </c>
      <c r="DA136">
        <v>151</v>
      </c>
      <c r="DB136">
        <v>1</v>
      </c>
      <c r="DC136" t="s">
        <v>132</v>
      </c>
      <c r="DD136" t="s">
        <v>133</v>
      </c>
      <c r="DG136">
        <v>3267997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"06/17/2023 09:05:20.320"</f>
        <v>06/17/2023 09:05:20.320</v>
      </c>
      <c r="C137" t="str">
        <f t="shared" si="8"/>
        <v>FFDFD3C0</v>
      </c>
      <c r="D137" t="s">
        <v>138</v>
      </c>
      <c r="E137">
        <v>8</v>
      </c>
      <c r="F137">
        <v>1008</v>
      </c>
      <c r="G137" t="s">
        <v>124</v>
      </c>
      <c r="J137" t="s">
        <v>140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"09:05:20.086"</f>
        <v>09:05:20.086</v>
      </c>
      <c r="T137" t="str">
        <f>"09:05:19.586"</f>
        <v>09:05:19.586</v>
      </c>
      <c r="U137" t="str">
        <f t="shared" si="10"/>
        <v>AA4C7D</v>
      </c>
      <c r="V137">
        <v>0</v>
      </c>
      <c r="W137">
        <v>0</v>
      </c>
      <c r="X137">
        <v>4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175</v>
      </c>
      <c r="AG137">
        <v>0</v>
      </c>
      <c r="AH137">
        <v>3</v>
      </c>
      <c r="AI137">
        <v>2</v>
      </c>
      <c r="AJ137">
        <v>0</v>
      </c>
      <c r="AK137" t="s">
        <v>239</v>
      </c>
      <c r="AL137">
        <v>40.430996</v>
      </c>
      <c r="AM137" t="s">
        <v>240</v>
      </c>
      <c r="AN137">
        <v>-78.759676999999996</v>
      </c>
      <c r="AO137">
        <v>100</v>
      </c>
      <c r="AP137">
        <v>3200</v>
      </c>
      <c r="AQ137" t="s">
        <v>129</v>
      </c>
      <c r="AR137">
        <v>60</v>
      </c>
      <c r="AS137">
        <v>96</v>
      </c>
      <c r="AT137">
        <v>2368</v>
      </c>
      <c r="BB137" t="str">
        <f t="shared" si="11"/>
        <v>1200</v>
      </c>
      <c r="BC137">
        <v>1</v>
      </c>
      <c r="BD137" t="str">
        <f t="shared" si="9"/>
        <v xml:space="preserve">N7628Y  </v>
      </c>
      <c r="BE137">
        <v>1</v>
      </c>
      <c r="BG137">
        <v>0</v>
      </c>
      <c r="BH137">
        <v>0</v>
      </c>
      <c r="BI137">
        <v>0</v>
      </c>
      <c r="BJ137">
        <v>3125</v>
      </c>
      <c r="BK137">
        <v>-75</v>
      </c>
      <c r="BL137" t="s">
        <v>178</v>
      </c>
      <c r="BM137">
        <v>1</v>
      </c>
      <c r="BN137">
        <v>1</v>
      </c>
      <c r="BO137">
        <v>1</v>
      </c>
      <c r="BP137">
        <v>0</v>
      </c>
      <c r="BS137">
        <v>0</v>
      </c>
      <c r="BT137">
        <v>0</v>
      </c>
      <c r="BU137">
        <v>0</v>
      </c>
      <c r="CE137" t="str">
        <f>"09:05:20.088"</f>
        <v>09:05:20.088</v>
      </c>
      <c r="CF137">
        <v>87510324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151</v>
      </c>
      <c r="DB137">
        <v>1</v>
      </c>
      <c r="DC137" t="s">
        <v>132</v>
      </c>
      <c r="DD137" t="s">
        <v>133</v>
      </c>
      <c r="DG137">
        <v>3268450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"06/17/2023 09:05:20.351"</f>
        <v>06/17/2023 09:05:20.351</v>
      </c>
      <c r="C138" t="str">
        <f t="shared" si="8"/>
        <v>FFDFD3C0</v>
      </c>
      <c r="D138" t="s">
        <v>138</v>
      </c>
      <c r="E138">
        <v>3</v>
      </c>
      <c r="F138">
        <v>1003</v>
      </c>
      <c r="G138" t="s">
        <v>139</v>
      </c>
      <c r="J138" t="s">
        <v>140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"09:05:20.086"</f>
        <v>09:05:20.086</v>
      </c>
      <c r="T138" t="str">
        <f>"09:05:19.586"</f>
        <v>09:05:19.586</v>
      </c>
      <c r="U138" t="str">
        <f t="shared" si="10"/>
        <v>AA4C7D</v>
      </c>
      <c r="V138">
        <v>0</v>
      </c>
      <c r="W138">
        <v>0</v>
      </c>
      <c r="X138">
        <v>0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0</v>
      </c>
      <c r="AK138" t="s">
        <v>239</v>
      </c>
      <c r="AL138">
        <v>40.430996</v>
      </c>
      <c r="AM138" t="s">
        <v>240</v>
      </c>
      <c r="AN138">
        <v>-78.759676999999996</v>
      </c>
      <c r="AO138">
        <v>100</v>
      </c>
      <c r="AP138">
        <v>3200</v>
      </c>
      <c r="AQ138" t="s">
        <v>129</v>
      </c>
      <c r="AR138">
        <v>60</v>
      </c>
      <c r="AS138">
        <v>96</v>
      </c>
      <c r="AT138">
        <v>2368</v>
      </c>
      <c r="BB138" t="str">
        <f t="shared" si="11"/>
        <v>1200</v>
      </c>
      <c r="BC138">
        <v>1</v>
      </c>
      <c r="BD138" t="str">
        <f t="shared" si="9"/>
        <v xml:space="preserve">N7628Y  </v>
      </c>
      <c r="BE138">
        <v>1</v>
      </c>
      <c r="BG138">
        <v>0</v>
      </c>
      <c r="BH138">
        <v>0</v>
      </c>
      <c r="BI138">
        <v>0</v>
      </c>
      <c r="BJ138">
        <v>3125</v>
      </c>
      <c r="BK138">
        <v>-75</v>
      </c>
      <c r="BL138" t="s">
        <v>130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>"09:05:20.088"</f>
        <v>09:05:20.088</v>
      </c>
      <c r="CF138">
        <v>87510324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151</v>
      </c>
      <c r="DB138">
        <v>1</v>
      </c>
      <c r="DC138" t="s">
        <v>132</v>
      </c>
      <c r="DD138" t="s">
        <v>133</v>
      </c>
      <c r="DG138">
        <v>3268450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"06/17/2023 09:05:20.366"</f>
        <v>06/17/2023 09:05:20.366</v>
      </c>
      <c r="C139" t="str">
        <f t="shared" si="8"/>
        <v>FFDFD3C0</v>
      </c>
      <c r="D139" t="s">
        <v>123</v>
      </c>
      <c r="E139">
        <v>8</v>
      </c>
      <c r="H139">
        <v>173</v>
      </c>
      <c r="I139" t="s">
        <v>124</v>
      </c>
      <c r="J139" t="s">
        <v>125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"09:05:20.086"</f>
        <v>09:05:20.086</v>
      </c>
      <c r="T139" t="str">
        <f>"09:05:19.586"</f>
        <v>09:05:19.586</v>
      </c>
      <c r="U139" t="str">
        <f t="shared" si="10"/>
        <v>AA4C7D</v>
      </c>
      <c r="V139">
        <v>0</v>
      </c>
      <c r="W139">
        <v>0</v>
      </c>
      <c r="X139">
        <v>4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175</v>
      </c>
      <c r="AG139">
        <v>0</v>
      </c>
      <c r="AH139">
        <v>3</v>
      </c>
      <c r="AI139">
        <v>2</v>
      </c>
      <c r="AJ139">
        <v>0</v>
      </c>
      <c r="AK139" t="s">
        <v>239</v>
      </c>
      <c r="AL139">
        <v>40.430996</v>
      </c>
      <c r="AM139" t="s">
        <v>240</v>
      </c>
      <c r="AN139">
        <v>-78.759676999999996</v>
      </c>
      <c r="AO139">
        <v>100</v>
      </c>
      <c r="AP139">
        <v>3200</v>
      </c>
      <c r="AQ139" t="s">
        <v>129</v>
      </c>
      <c r="AR139">
        <v>60</v>
      </c>
      <c r="AS139">
        <v>96</v>
      </c>
      <c r="AT139">
        <v>2368</v>
      </c>
      <c r="BB139" t="str">
        <f t="shared" si="11"/>
        <v>1200</v>
      </c>
      <c r="BC139">
        <v>1</v>
      </c>
      <c r="BD139" t="str">
        <f t="shared" si="9"/>
        <v xml:space="preserve">N7628Y  </v>
      </c>
      <c r="BE139">
        <v>1</v>
      </c>
      <c r="BG139">
        <v>0</v>
      </c>
      <c r="BH139">
        <v>0</v>
      </c>
      <c r="BI139">
        <v>0</v>
      </c>
      <c r="BJ139">
        <v>3125</v>
      </c>
      <c r="BK139">
        <v>-75</v>
      </c>
      <c r="BL139" t="s">
        <v>178</v>
      </c>
      <c r="BM139">
        <v>1</v>
      </c>
      <c r="BN139">
        <v>1</v>
      </c>
      <c r="BO139">
        <v>1</v>
      </c>
      <c r="BP139">
        <v>0</v>
      </c>
      <c r="BS139">
        <v>0</v>
      </c>
      <c r="BT139">
        <v>0</v>
      </c>
      <c r="BU139">
        <v>0</v>
      </c>
      <c r="CE139" t="str">
        <f>"09:05:20.088"</f>
        <v>09:05:20.088</v>
      </c>
      <c r="CF139">
        <v>87510324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151</v>
      </c>
      <c r="DB139">
        <v>1</v>
      </c>
      <c r="DC139" t="s">
        <v>132</v>
      </c>
      <c r="DD139" t="s">
        <v>133</v>
      </c>
      <c r="DG139">
        <v>3268450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"06/17/2023 09:05:21.367"</f>
        <v>06/17/2023 09:05:21.367</v>
      </c>
      <c r="C140" t="str">
        <f t="shared" si="8"/>
        <v>FFDFD3C0</v>
      </c>
      <c r="D140" t="s">
        <v>138</v>
      </c>
      <c r="E140">
        <v>3</v>
      </c>
      <c r="F140">
        <v>1003</v>
      </c>
      <c r="G140" t="s">
        <v>139</v>
      </c>
      <c r="J140" t="s">
        <v>140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"09:05:21.141"</f>
        <v>09:05:21.141</v>
      </c>
      <c r="T140" t="str">
        <f>"09:05:20.741"</f>
        <v>09:05:20.741</v>
      </c>
      <c r="U140" t="str">
        <f t="shared" si="10"/>
        <v>AA4C7D</v>
      </c>
      <c r="V140">
        <v>0</v>
      </c>
      <c r="W140">
        <v>0</v>
      </c>
      <c r="X140">
        <v>0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0</v>
      </c>
      <c r="AK140" t="s">
        <v>241</v>
      </c>
      <c r="AL140">
        <v>40.431468000000002</v>
      </c>
      <c r="AM140" t="s">
        <v>242</v>
      </c>
      <c r="AN140">
        <v>-78.759333999999996</v>
      </c>
      <c r="AO140">
        <v>100</v>
      </c>
      <c r="AP140">
        <v>3300</v>
      </c>
      <c r="AQ140" t="s">
        <v>129</v>
      </c>
      <c r="AR140">
        <v>54</v>
      </c>
      <c r="AS140">
        <v>94</v>
      </c>
      <c r="AT140">
        <v>2560</v>
      </c>
      <c r="BB140" t="str">
        <f t="shared" si="11"/>
        <v>1200</v>
      </c>
      <c r="BC140">
        <v>1</v>
      </c>
      <c r="BD140" t="str">
        <f t="shared" si="9"/>
        <v xml:space="preserve">N7628Y  </v>
      </c>
      <c r="BE140">
        <v>1</v>
      </c>
      <c r="BG140">
        <v>0</v>
      </c>
      <c r="BH140">
        <v>0</v>
      </c>
      <c r="BI140">
        <v>0</v>
      </c>
      <c r="BJ140">
        <v>3175</v>
      </c>
      <c r="BK140">
        <v>-125</v>
      </c>
      <c r="BL140" t="s">
        <v>130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>"09:05:21.141"</f>
        <v>09:05:21.141</v>
      </c>
      <c r="CF140">
        <v>141016206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151</v>
      </c>
      <c r="DB140">
        <v>1</v>
      </c>
      <c r="DC140" t="s">
        <v>132</v>
      </c>
      <c r="DD140" t="s">
        <v>133</v>
      </c>
      <c r="DG140">
        <v>3268918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"06/17/2023 09:05:21.367"</f>
        <v>06/17/2023 09:05:21.367</v>
      </c>
      <c r="C141" t="str">
        <f t="shared" si="8"/>
        <v>FFDFD3C0</v>
      </c>
      <c r="D141" t="s">
        <v>138</v>
      </c>
      <c r="E141">
        <v>8</v>
      </c>
      <c r="F141">
        <v>1008</v>
      </c>
      <c r="G141" t="s">
        <v>124</v>
      </c>
      <c r="J141" t="s">
        <v>140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"09:05:21.141"</f>
        <v>09:05:21.141</v>
      </c>
      <c r="T141" t="str">
        <f>"09:05:20.741"</f>
        <v>09:05:20.741</v>
      </c>
      <c r="U141" t="str">
        <f t="shared" si="10"/>
        <v>AA4C7D</v>
      </c>
      <c r="V141">
        <v>0</v>
      </c>
      <c r="W141">
        <v>0</v>
      </c>
      <c r="X141">
        <v>4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175</v>
      </c>
      <c r="AG141">
        <v>0</v>
      </c>
      <c r="AH141">
        <v>3</v>
      </c>
      <c r="AI141">
        <v>2</v>
      </c>
      <c r="AJ141">
        <v>0</v>
      </c>
      <c r="AK141" t="s">
        <v>241</v>
      </c>
      <c r="AL141">
        <v>40.431468000000002</v>
      </c>
      <c r="AM141" t="s">
        <v>242</v>
      </c>
      <c r="AN141">
        <v>-78.759333999999996</v>
      </c>
      <c r="AO141">
        <v>100</v>
      </c>
      <c r="AP141">
        <v>3300</v>
      </c>
      <c r="AQ141" t="s">
        <v>129</v>
      </c>
      <c r="AR141">
        <v>54</v>
      </c>
      <c r="AS141">
        <v>94</v>
      </c>
      <c r="AT141">
        <v>2560</v>
      </c>
      <c r="BB141" t="str">
        <f t="shared" si="11"/>
        <v>1200</v>
      </c>
      <c r="BC141">
        <v>1</v>
      </c>
      <c r="BD141" t="str">
        <f t="shared" si="9"/>
        <v xml:space="preserve">N7628Y  </v>
      </c>
      <c r="BE141">
        <v>1</v>
      </c>
      <c r="BG141">
        <v>0</v>
      </c>
      <c r="BH141">
        <v>0</v>
      </c>
      <c r="BI141">
        <v>0</v>
      </c>
      <c r="BJ141">
        <v>3175</v>
      </c>
      <c r="BK141">
        <v>-125</v>
      </c>
      <c r="BL141" t="s">
        <v>178</v>
      </c>
      <c r="BM141">
        <v>1</v>
      </c>
      <c r="BN141">
        <v>1</v>
      </c>
      <c r="BO141">
        <v>1</v>
      </c>
      <c r="BP141">
        <v>0</v>
      </c>
      <c r="BS141">
        <v>0</v>
      </c>
      <c r="BT141">
        <v>0</v>
      </c>
      <c r="BU141">
        <v>0</v>
      </c>
      <c r="CE141" t="str">
        <f>"09:05:21.141"</f>
        <v>09:05:21.141</v>
      </c>
      <c r="CF141">
        <v>141016206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151</v>
      </c>
      <c r="DB141">
        <v>1</v>
      </c>
      <c r="DC141" t="s">
        <v>132</v>
      </c>
      <c r="DD141" t="s">
        <v>133</v>
      </c>
      <c r="DG141">
        <v>3268918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"06/17/2023 09:05:21.413"</f>
        <v>06/17/2023 09:05:21.413</v>
      </c>
      <c r="C142" t="str">
        <f t="shared" si="8"/>
        <v>FFDFD3C0</v>
      </c>
      <c r="D142" t="s">
        <v>123</v>
      </c>
      <c r="E142">
        <v>8</v>
      </c>
      <c r="H142">
        <v>173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"09:05:21.141"</f>
        <v>09:05:21.141</v>
      </c>
      <c r="T142" t="str">
        <f>"09:05:20.741"</f>
        <v>09:05:20.741</v>
      </c>
      <c r="U142" t="str">
        <f t="shared" si="10"/>
        <v>AA4C7D</v>
      </c>
      <c r="V142">
        <v>0</v>
      </c>
      <c r="W142">
        <v>0</v>
      </c>
      <c r="X142">
        <v>4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175</v>
      </c>
      <c r="AG142">
        <v>0</v>
      </c>
      <c r="AH142">
        <v>3</v>
      </c>
      <c r="AI142">
        <v>2</v>
      </c>
      <c r="AJ142">
        <v>0</v>
      </c>
      <c r="AK142" t="s">
        <v>241</v>
      </c>
      <c r="AL142">
        <v>40.431468000000002</v>
      </c>
      <c r="AM142" t="s">
        <v>242</v>
      </c>
      <c r="AN142">
        <v>-78.759333999999996</v>
      </c>
      <c r="AO142">
        <v>100</v>
      </c>
      <c r="AP142">
        <v>3300</v>
      </c>
      <c r="AQ142" t="s">
        <v>129</v>
      </c>
      <c r="AR142">
        <v>54</v>
      </c>
      <c r="AS142">
        <v>94</v>
      </c>
      <c r="AT142">
        <v>2560</v>
      </c>
      <c r="BB142" t="str">
        <f t="shared" si="11"/>
        <v>1200</v>
      </c>
      <c r="BC142">
        <v>1</v>
      </c>
      <c r="BD142" t="str">
        <f t="shared" si="9"/>
        <v xml:space="preserve">N7628Y  </v>
      </c>
      <c r="BE142">
        <v>1</v>
      </c>
      <c r="BG142">
        <v>0</v>
      </c>
      <c r="BH142">
        <v>0</v>
      </c>
      <c r="BI142">
        <v>0</v>
      </c>
      <c r="BJ142">
        <v>3175</v>
      </c>
      <c r="BK142">
        <v>-125</v>
      </c>
      <c r="BL142" t="s">
        <v>178</v>
      </c>
      <c r="BM142">
        <v>1</v>
      </c>
      <c r="BN142">
        <v>1</v>
      </c>
      <c r="BO142">
        <v>1</v>
      </c>
      <c r="BP142">
        <v>0</v>
      </c>
      <c r="BS142">
        <v>0</v>
      </c>
      <c r="BT142">
        <v>0</v>
      </c>
      <c r="BU142">
        <v>0</v>
      </c>
      <c r="CE142" t="str">
        <f>"09:05:21.141"</f>
        <v>09:05:21.141</v>
      </c>
      <c r="CF142">
        <v>141016206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151</v>
      </c>
      <c r="DB142">
        <v>1</v>
      </c>
      <c r="DC142" t="s">
        <v>132</v>
      </c>
      <c r="DD142" t="s">
        <v>133</v>
      </c>
      <c r="DG142">
        <v>3268918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"06/17/2023 09:05:22.320"</f>
        <v>06/17/2023 09:05:22.320</v>
      </c>
      <c r="C143" t="str">
        <f t="shared" si="8"/>
        <v>FFDFD3C0</v>
      </c>
      <c r="D143" t="s">
        <v>138</v>
      </c>
      <c r="E143">
        <v>8</v>
      </c>
      <c r="F143">
        <v>1008</v>
      </c>
      <c r="G143" t="s">
        <v>124</v>
      </c>
      <c r="J143" t="s">
        <v>140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"09:05:22.094"</f>
        <v>09:05:22.094</v>
      </c>
      <c r="T143" t="str">
        <f>"09:05:21.694"</f>
        <v>09:05:21.694</v>
      </c>
      <c r="U143" t="str">
        <f t="shared" si="10"/>
        <v>AA4C7D</v>
      </c>
      <c r="V143">
        <v>0</v>
      </c>
      <c r="W143">
        <v>0</v>
      </c>
      <c r="X143">
        <v>4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175</v>
      </c>
      <c r="AG143">
        <v>0</v>
      </c>
      <c r="AH143">
        <v>3</v>
      </c>
      <c r="AI143">
        <v>2</v>
      </c>
      <c r="AJ143">
        <v>0</v>
      </c>
      <c r="AK143" t="s">
        <v>243</v>
      </c>
      <c r="AL143">
        <v>40.431832999999997</v>
      </c>
      <c r="AM143" t="s">
        <v>244</v>
      </c>
      <c r="AN143">
        <v>-78.759055000000004</v>
      </c>
      <c r="AO143">
        <v>100</v>
      </c>
      <c r="AP143">
        <v>3300</v>
      </c>
      <c r="AQ143" t="s">
        <v>129</v>
      </c>
      <c r="AR143">
        <v>47</v>
      </c>
      <c r="AS143">
        <v>93</v>
      </c>
      <c r="AT143">
        <v>2624</v>
      </c>
      <c r="BB143" t="str">
        <f t="shared" si="11"/>
        <v>1200</v>
      </c>
      <c r="BC143">
        <v>1</v>
      </c>
      <c r="BD143" t="str">
        <f t="shared" si="9"/>
        <v xml:space="preserve">N7628Y  </v>
      </c>
      <c r="BE143">
        <v>1</v>
      </c>
      <c r="BG143">
        <v>0</v>
      </c>
      <c r="BH143">
        <v>0</v>
      </c>
      <c r="BI143">
        <v>0</v>
      </c>
      <c r="BJ143">
        <v>3225</v>
      </c>
      <c r="BK143">
        <v>-75</v>
      </c>
      <c r="BL143" t="s">
        <v>178</v>
      </c>
      <c r="BM143">
        <v>1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t="str">
        <f>"09:05:22.101"</f>
        <v>09:05:22.101</v>
      </c>
      <c r="CF143">
        <v>101131930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151</v>
      </c>
      <c r="DB143">
        <v>1</v>
      </c>
      <c r="DC143" t="s">
        <v>132</v>
      </c>
      <c r="DD143" t="s">
        <v>133</v>
      </c>
      <c r="DG143">
        <v>3269427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"06/17/2023 09:05:22.351"</f>
        <v>06/17/2023 09:05:22.351</v>
      </c>
      <c r="C144" t="str">
        <f t="shared" si="8"/>
        <v>FFDFD3C0</v>
      </c>
      <c r="D144" t="s">
        <v>123</v>
      </c>
      <c r="E144">
        <v>8</v>
      </c>
      <c r="H144">
        <v>173</v>
      </c>
      <c r="I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"09:05:22.094"</f>
        <v>09:05:22.094</v>
      </c>
      <c r="T144" t="str">
        <f>"09:05:21.694"</f>
        <v>09:05:21.694</v>
      </c>
      <c r="U144" t="str">
        <f t="shared" si="10"/>
        <v>AA4C7D</v>
      </c>
      <c r="V144">
        <v>0</v>
      </c>
      <c r="W144">
        <v>0</v>
      </c>
      <c r="X144">
        <v>4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175</v>
      </c>
      <c r="AG144">
        <v>0</v>
      </c>
      <c r="AH144">
        <v>3</v>
      </c>
      <c r="AI144">
        <v>2</v>
      </c>
      <c r="AJ144">
        <v>0</v>
      </c>
      <c r="AK144" t="s">
        <v>243</v>
      </c>
      <c r="AL144">
        <v>40.431832999999997</v>
      </c>
      <c r="AM144" t="s">
        <v>244</v>
      </c>
      <c r="AN144">
        <v>-78.759055000000004</v>
      </c>
      <c r="AO144">
        <v>100</v>
      </c>
      <c r="AP144">
        <v>3300</v>
      </c>
      <c r="AQ144" t="s">
        <v>129</v>
      </c>
      <c r="AR144">
        <v>47</v>
      </c>
      <c r="AS144">
        <v>93</v>
      </c>
      <c r="AT144">
        <v>2624</v>
      </c>
      <c r="BB144" t="str">
        <f t="shared" si="11"/>
        <v>1200</v>
      </c>
      <c r="BC144">
        <v>1</v>
      </c>
      <c r="BD144" t="str">
        <f t="shared" si="9"/>
        <v xml:space="preserve">N7628Y  </v>
      </c>
      <c r="BE144">
        <v>1</v>
      </c>
      <c r="BG144">
        <v>0</v>
      </c>
      <c r="BH144">
        <v>0</v>
      </c>
      <c r="BI144">
        <v>0</v>
      </c>
      <c r="BJ144">
        <v>3225</v>
      </c>
      <c r="BK144">
        <v>-75</v>
      </c>
      <c r="BL144" t="s">
        <v>178</v>
      </c>
      <c r="BM144">
        <v>1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t="str">
        <f>"09:05:22.101"</f>
        <v>09:05:22.101</v>
      </c>
      <c r="CF144">
        <v>101131930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7</v>
      </c>
      <c r="CY144">
        <v>7</v>
      </c>
      <c r="CZ144" t="s">
        <v>131</v>
      </c>
      <c r="DA144">
        <v>151</v>
      </c>
      <c r="DB144">
        <v>1</v>
      </c>
      <c r="DC144" t="s">
        <v>132</v>
      </c>
      <c r="DD144" t="s">
        <v>133</v>
      </c>
      <c r="DG144">
        <v>3269427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"06/17/2023 09:05:22.382"</f>
        <v>06/17/2023 09:05:22.382</v>
      </c>
      <c r="C145" t="str">
        <f t="shared" si="8"/>
        <v>FFDFD3C0</v>
      </c>
      <c r="D145" t="s">
        <v>138</v>
      </c>
      <c r="E145">
        <v>3</v>
      </c>
      <c r="F145">
        <v>1003</v>
      </c>
      <c r="G145" t="s">
        <v>139</v>
      </c>
      <c r="J145" t="s">
        <v>140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"09:05:22.094"</f>
        <v>09:05:22.094</v>
      </c>
      <c r="T145" t="str">
        <f>"09:05:21.694"</f>
        <v>09:05:21.694</v>
      </c>
      <c r="U145" t="str">
        <f t="shared" si="10"/>
        <v>AA4C7D</v>
      </c>
      <c r="V145">
        <v>0</v>
      </c>
      <c r="W145">
        <v>0</v>
      </c>
      <c r="X145">
        <v>0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126</v>
      </c>
      <c r="AG145">
        <v>0</v>
      </c>
      <c r="AH145">
        <v>0</v>
      </c>
      <c r="AI145">
        <v>2</v>
      </c>
      <c r="AJ145">
        <v>0</v>
      </c>
      <c r="AK145" t="s">
        <v>243</v>
      </c>
      <c r="AL145">
        <v>40.431832999999997</v>
      </c>
      <c r="AM145" t="s">
        <v>244</v>
      </c>
      <c r="AN145">
        <v>-78.759055000000004</v>
      </c>
      <c r="AO145">
        <v>100</v>
      </c>
      <c r="AP145">
        <v>3300</v>
      </c>
      <c r="AQ145" t="s">
        <v>129</v>
      </c>
      <c r="AR145">
        <v>47</v>
      </c>
      <c r="AS145">
        <v>93</v>
      </c>
      <c r="AT145">
        <v>2624</v>
      </c>
      <c r="BB145" t="str">
        <f t="shared" si="11"/>
        <v>1200</v>
      </c>
      <c r="BC145">
        <v>1</v>
      </c>
      <c r="BD145" t="str">
        <f t="shared" si="9"/>
        <v xml:space="preserve">N7628Y  </v>
      </c>
      <c r="BE145">
        <v>1</v>
      </c>
      <c r="BG145">
        <v>0</v>
      </c>
      <c r="BH145">
        <v>0</v>
      </c>
      <c r="BI145">
        <v>0</v>
      </c>
      <c r="BJ145">
        <v>3225</v>
      </c>
      <c r="BK145">
        <v>-75</v>
      </c>
      <c r="BL145" t="s">
        <v>130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>"09:05:22.101"</f>
        <v>09:05:22.101</v>
      </c>
      <c r="CF145">
        <v>101131930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151</v>
      </c>
      <c r="DB145">
        <v>1</v>
      </c>
      <c r="DC145" t="s">
        <v>132</v>
      </c>
      <c r="DD145" t="s">
        <v>133</v>
      </c>
      <c r="DG145">
        <v>3269427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"06/17/2023 09:05:23.367"</f>
        <v>06/17/2023 09:05:23.367</v>
      </c>
      <c r="C146" t="str">
        <f t="shared" si="8"/>
        <v>FFDFD3C0</v>
      </c>
      <c r="D146" t="s">
        <v>138</v>
      </c>
      <c r="E146">
        <v>8</v>
      </c>
      <c r="F146">
        <v>1008</v>
      </c>
      <c r="G146" t="s">
        <v>124</v>
      </c>
      <c r="J146" t="s">
        <v>140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"09:05:23.141"</f>
        <v>09:05:23.141</v>
      </c>
      <c r="T146" t="str">
        <f>"09:05:22.641"</f>
        <v>09:05:22.641</v>
      </c>
      <c r="U146" t="str">
        <f t="shared" si="10"/>
        <v>AA4C7D</v>
      </c>
      <c r="V146">
        <v>0</v>
      </c>
      <c r="W146">
        <v>0</v>
      </c>
      <c r="X146">
        <v>4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175</v>
      </c>
      <c r="AG146">
        <v>0</v>
      </c>
      <c r="AH146">
        <v>3</v>
      </c>
      <c r="AI146">
        <v>2</v>
      </c>
      <c r="AJ146">
        <v>0</v>
      </c>
      <c r="AK146" t="s">
        <v>245</v>
      </c>
      <c r="AL146">
        <v>40.432304999999999</v>
      </c>
      <c r="AM146" t="s">
        <v>246</v>
      </c>
      <c r="AN146">
        <v>-78.758797999999999</v>
      </c>
      <c r="AO146">
        <v>100</v>
      </c>
      <c r="AP146">
        <v>3400</v>
      </c>
      <c r="AQ146" t="s">
        <v>129</v>
      </c>
      <c r="AR146">
        <v>41</v>
      </c>
      <c r="AS146">
        <v>93</v>
      </c>
      <c r="AT146">
        <v>2496</v>
      </c>
      <c r="BB146" t="str">
        <f t="shared" si="11"/>
        <v>1200</v>
      </c>
      <c r="BC146">
        <v>1</v>
      </c>
      <c r="BD146" t="str">
        <f t="shared" si="9"/>
        <v xml:space="preserve">N7628Y  </v>
      </c>
      <c r="BE146">
        <v>1</v>
      </c>
      <c r="BG146">
        <v>0</v>
      </c>
      <c r="BH146">
        <v>0</v>
      </c>
      <c r="BI146">
        <v>0</v>
      </c>
      <c r="BJ146">
        <v>3250</v>
      </c>
      <c r="BK146">
        <v>-150</v>
      </c>
      <c r="BL146" t="s">
        <v>178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>"09:05:23.143"</f>
        <v>09:05:23.143</v>
      </c>
      <c r="CF146">
        <v>143168847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6</v>
      </c>
      <c r="CY146">
        <v>7</v>
      </c>
      <c r="CZ146" t="s">
        <v>131</v>
      </c>
      <c r="DA146">
        <v>151</v>
      </c>
      <c r="DB146">
        <v>1</v>
      </c>
      <c r="DC146" t="s">
        <v>132</v>
      </c>
      <c r="DD146" t="s">
        <v>133</v>
      </c>
      <c r="DG146">
        <v>3269899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"06/17/2023 09:05:23.398"</f>
        <v>06/17/2023 09:05:23.398</v>
      </c>
      <c r="C147" t="str">
        <f t="shared" si="8"/>
        <v>FFDFD3C0</v>
      </c>
      <c r="D147" t="s">
        <v>138</v>
      </c>
      <c r="E147">
        <v>3</v>
      </c>
      <c r="F147">
        <v>1003</v>
      </c>
      <c r="G147" t="s">
        <v>139</v>
      </c>
      <c r="J147" t="s">
        <v>140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"09:05:23.141"</f>
        <v>09:05:23.141</v>
      </c>
      <c r="T147" t="str">
        <f>"09:05:22.641"</f>
        <v>09:05:22.641</v>
      </c>
      <c r="U147" t="str">
        <f t="shared" si="10"/>
        <v>AA4C7D</v>
      </c>
      <c r="V147">
        <v>0</v>
      </c>
      <c r="W147">
        <v>0</v>
      </c>
      <c r="X147">
        <v>0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126</v>
      </c>
      <c r="AG147">
        <v>0</v>
      </c>
      <c r="AH147">
        <v>0</v>
      </c>
      <c r="AI147">
        <v>2</v>
      </c>
      <c r="AJ147">
        <v>0</v>
      </c>
      <c r="AK147" t="s">
        <v>245</v>
      </c>
      <c r="AL147">
        <v>40.432304999999999</v>
      </c>
      <c r="AM147" t="s">
        <v>246</v>
      </c>
      <c r="AN147">
        <v>-78.758797999999999</v>
      </c>
      <c r="AO147">
        <v>100</v>
      </c>
      <c r="AP147">
        <v>3400</v>
      </c>
      <c r="AQ147" t="s">
        <v>129</v>
      </c>
      <c r="AR147">
        <v>41</v>
      </c>
      <c r="AS147">
        <v>93</v>
      </c>
      <c r="AT147">
        <v>2496</v>
      </c>
      <c r="BB147" t="str">
        <f t="shared" si="11"/>
        <v>1200</v>
      </c>
      <c r="BC147">
        <v>1</v>
      </c>
      <c r="BD147" t="str">
        <f t="shared" si="9"/>
        <v xml:space="preserve">N7628Y  </v>
      </c>
      <c r="BE147">
        <v>1</v>
      </c>
      <c r="BG147">
        <v>0</v>
      </c>
      <c r="BH147">
        <v>0</v>
      </c>
      <c r="BI147">
        <v>0</v>
      </c>
      <c r="BJ147">
        <v>3250</v>
      </c>
      <c r="BK147">
        <v>-150</v>
      </c>
      <c r="BL147" t="s">
        <v>130</v>
      </c>
      <c r="BM147">
        <v>1</v>
      </c>
      <c r="BN147">
        <v>1</v>
      </c>
      <c r="BO147">
        <v>1</v>
      </c>
      <c r="BP147">
        <v>0</v>
      </c>
      <c r="BT147">
        <v>0</v>
      </c>
      <c r="BU147">
        <v>0</v>
      </c>
      <c r="CE147" t="str">
        <f>"09:05:23.143"</f>
        <v>09:05:23.143</v>
      </c>
      <c r="CF147">
        <v>143168847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6</v>
      </c>
      <c r="CY147">
        <v>7</v>
      </c>
      <c r="CZ147" t="s">
        <v>131</v>
      </c>
      <c r="DA147">
        <v>151</v>
      </c>
      <c r="DB147">
        <v>1</v>
      </c>
      <c r="DC147" t="s">
        <v>132</v>
      </c>
      <c r="DD147" t="s">
        <v>133</v>
      </c>
      <c r="DG147">
        <v>3269899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"06/17/2023 09:05:23.429"</f>
        <v>06/17/2023 09:05:23.429</v>
      </c>
      <c r="C148" t="str">
        <f t="shared" si="8"/>
        <v>FFDFD3C0</v>
      </c>
      <c r="D148" t="s">
        <v>123</v>
      </c>
      <c r="E148">
        <v>8</v>
      </c>
      <c r="H148">
        <v>173</v>
      </c>
      <c r="I148" t="s">
        <v>124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"09:05:23.141"</f>
        <v>09:05:23.141</v>
      </c>
      <c r="T148" t="str">
        <f>"09:05:22.641"</f>
        <v>09:05:22.641</v>
      </c>
      <c r="U148" t="str">
        <f t="shared" si="10"/>
        <v>AA4C7D</v>
      </c>
      <c r="V148">
        <v>0</v>
      </c>
      <c r="W148">
        <v>0</v>
      </c>
      <c r="X148">
        <v>4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175</v>
      </c>
      <c r="AG148">
        <v>0</v>
      </c>
      <c r="AH148">
        <v>3</v>
      </c>
      <c r="AI148">
        <v>2</v>
      </c>
      <c r="AJ148">
        <v>0</v>
      </c>
      <c r="AK148" t="s">
        <v>245</v>
      </c>
      <c r="AL148">
        <v>40.432304999999999</v>
      </c>
      <c r="AM148" t="s">
        <v>246</v>
      </c>
      <c r="AN148">
        <v>-78.758797999999999</v>
      </c>
      <c r="AO148">
        <v>100</v>
      </c>
      <c r="AP148">
        <v>3400</v>
      </c>
      <c r="AQ148" t="s">
        <v>129</v>
      </c>
      <c r="AR148">
        <v>41</v>
      </c>
      <c r="AS148">
        <v>93</v>
      </c>
      <c r="AT148">
        <v>2496</v>
      </c>
      <c r="BB148" t="str">
        <f t="shared" si="11"/>
        <v>1200</v>
      </c>
      <c r="BC148">
        <v>1</v>
      </c>
      <c r="BD148" t="str">
        <f t="shared" si="9"/>
        <v xml:space="preserve">N7628Y  </v>
      </c>
      <c r="BE148">
        <v>1</v>
      </c>
      <c r="BG148">
        <v>0</v>
      </c>
      <c r="BH148">
        <v>0</v>
      </c>
      <c r="BI148">
        <v>0</v>
      </c>
      <c r="BJ148">
        <v>3250</v>
      </c>
      <c r="BK148">
        <v>-150</v>
      </c>
      <c r="BL148" t="s">
        <v>178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>"09:05:23.143"</f>
        <v>09:05:23.143</v>
      </c>
      <c r="CF148">
        <v>143168847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6</v>
      </c>
      <c r="CY148">
        <v>7</v>
      </c>
      <c r="CZ148" t="s">
        <v>131</v>
      </c>
      <c r="DA148">
        <v>151</v>
      </c>
      <c r="DB148">
        <v>1</v>
      </c>
      <c r="DC148" t="s">
        <v>132</v>
      </c>
      <c r="DD148" t="s">
        <v>133</v>
      </c>
      <c r="DG148">
        <v>3269899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"06/17/2023 09:05:24.304"</f>
        <v>06/17/2023 09:05:24.304</v>
      </c>
      <c r="C149" t="str">
        <f t="shared" ref="C149:C212" si="12">"FFDFD3C0"</f>
        <v>FFDFD3C0</v>
      </c>
      <c r="D149" t="s">
        <v>138</v>
      </c>
      <c r="E149">
        <v>3</v>
      </c>
      <c r="F149">
        <v>1003</v>
      </c>
      <c r="G149" t="s">
        <v>139</v>
      </c>
      <c r="J149" t="s">
        <v>140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"09:05:24.055"</f>
        <v>09:05:24.055</v>
      </c>
      <c r="T149" t="str">
        <f>"09:05:23.655"</f>
        <v>09:05:23.655</v>
      </c>
      <c r="U149" t="str">
        <f t="shared" si="10"/>
        <v>AA4C7D</v>
      </c>
      <c r="V149">
        <v>0</v>
      </c>
      <c r="W149">
        <v>0</v>
      </c>
      <c r="X149">
        <v>0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126</v>
      </c>
      <c r="AG149">
        <v>0</v>
      </c>
      <c r="AH149">
        <v>0</v>
      </c>
      <c r="AI149">
        <v>2</v>
      </c>
      <c r="AJ149">
        <v>0</v>
      </c>
      <c r="AK149" t="s">
        <v>173</v>
      </c>
      <c r="AL149">
        <v>40.432713</v>
      </c>
      <c r="AM149" t="s">
        <v>247</v>
      </c>
      <c r="AN149">
        <v>-78.758605000000003</v>
      </c>
      <c r="AO149">
        <v>100</v>
      </c>
      <c r="AP149">
        <v>3400</v>
      </c>
      <c r="AQ149" t="s">
        <v>129</v>
      </c>
      <c r="AR149">
        <v>34</v>
      </c>
      <c r="AS149">
        <v>92</v>
      </c>
      <c r="AT149">
        <v>2304</v>
      </c>
      <c r="BB149" t="str">
        <f t="shared" si="11"/>
        <v>1200</v>
      </c>
      <c r="BC149">
        <v>1</v>
      </c>
      <c r="BD149" t="str">
        <f t="shared" ref="BD149:BD212" si="13">"N7628Y  "</f>
        <v xml:space="preserve">N7628Y  </v>
      </c>
      <c r="BE149">
        <v>1</v>
      </c>
      <c r="BG149">
        <v>0</v>
      </c>
      <c r="BH149">
        <v>0</v>
      </c>
      <c r="BI149">
        <v>0</v>
      </c>
      <c r="BJ149">
        <v>3300</v>
      </c>
      <c r="BK149">
        <v>-100</v>
      </c>
      <c r="BL149" t="s">
        <v>130</v>
      </c>
      <c r="BM149">
        <v>1</v>
      </c>
      <c r="BN149">
        <v>1</v>
      </c>
      <c r="BO149">
        <v>1</v>
      </c>
      <c r="BP149">
        <v>0</v>
      </c>
      <c r="BT149">
        <v>0</v>
      </c>
      <c r="BU149">
        <v>0</v>
      </c>
      <c r="CE149" t="str">
        <f>"09:05:24.059"</f>
        <v>09:05:24.059</v>
      </c>
      <c r="CF149">
        <v>59047207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6</v>
      </c>
      <c r="CY149">
        <v>7</v>
      </c>
      <c r="CZ149" t="s">
        <v>131</v>
      </c>
      <c r="DA149">
        <v>151</v>
      </c>
      <c r="DB149">
        <v>1</v>
      </c>
      <c r="DC149" t="s">
        <v>132</v>
      </c>
      <c r="DD149" t="s">
        <v>133</v>
      </c>
      <c r="DG149">
        <v>3270287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"06/17/2023 09:05:24.320"</f>
        <v>06/17/2023 09:05:24.320</v>
      </c>
      <c r="C150" t="str">
        <f t="shared" si="12"/>
        <v>FFDFD3C0</v>
      </c>
      <c r="D150" t="s">
        <v>123</v>
      </c>
      <c r="E150">
        <v>8</v>
      </c>
      <c r="H150">
        <v>173</v>
      </c>
      <c r="I150" t="s">
        <v>124</v>
      </c>
      <c r="J150" t="s">
        <v>125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"09:05:24.055"</f>
        <v>09:05:24.055</v>
      </c>
      <c r="T150" t="str">
        <f>"09:05:23.655"</f>
        <v>09:05:23.655</v>
      </c>
      <c r="U150" t="str">
        <f t="shared" si="10"/>
        <v>AA4C7D</v>
      </c>
      <c r="V150">
        <v>0</v>
      </c>
      <c r="W150">
        <v>0</v>
      </c>
      <c r="X150">
        <v>4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175</v>
      </c>
      <c r="AG150">
        <v>0</v>
      </c>
      <c r="AH150">
        <v>3</v>
      </c>
      <c r="AI150">
        <v>2</v>
      </c>
      <c r="AJ150">
        <v>0</v>
      </c>
      <c r="AK150" t="s">
        <v>173</v>
      </c>
      <c r="AL150">
        <v>40.432713</v>
      </c>
      <c r="AM150" t="s">
        <v>247</v>
      </c>
      <c r="AN150">
        <v>-78.758605000000003</v>
      </c>
      <c r="AO150">
        <v>100</v>
      </c>
      <c r="AP150">
        <v>3400</v>
      </c>
      <c r="AQ150" t="s">
        <v>129</v>
      </c>
      <c r="AR150">
        <v>34</v>
      </c>
      <c r="AS150">
        <v>92</v>
      </c>
      <c r="AT150">
        <v>2304</v>
      </c>
      <c r="BB150" t="str">
        <f t="shared" si="11"/>
        <v>1200</v>
      </c>
      <c r="BC150">
        <v>1</v>
      </c>
      <c r="BD150" t="str">
        <f t="shared" si="13"/>
        <v xml:space="preserve">N7628Y  </v>
      </c>
      <c r="BE150">
        <v>1</v>
      </c>
      <c r="BG150">
        <v>0</v>
      </c>
      <c r="BH150">
        <v>0</v>
      </c>
      <c r="BI150">
        <v>0</v>
      </c>
      <c r="BJ150">
        <v>3300</v>
      </c>
      <c r="BK150">
        <v>-100</v>
      </c>
      <c r="BL150" t="s">
        <v>178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>"09:05:24.059"</f>
        <v>09:05:24.059</v>
      </c>
      <c r="CF150">
        <v>59047207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6</v>
      </c>
      <c r="CY150">
        <v>7</v>
      </c>
      <c r="CZ150" t="s">
        <v>131</v>
      </c>
      <c r="DA150">
        <v>151</v>
      </c>
      <c r="DB150">
        <v>1</v>
      </c>
      <c r="DC150" t="s">
        <v>132</v>
      </c>
      <c r="DD150" t="s">
        <v>133</v>
      </c>
      <c r="DG150">
        <v>3270287</v>
      </c>
      <c r="DI150">
        <v>0</v>
      </c>
      <c r="DJ150">
        <v>0</v>
      </c>
      <c r="DK150">
        <v>1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"06/17/2023 09:05:24.320"</f>
        <v>06/17/2023 09:05:24.320</v>
      </c>
      <c r="C151" t="str">
        <f t="shared" si="12"/>
        <v>FFDFD3C0</v>
      </c>
      <c r="D151" t="s">
        <v>138</v>
      </c>
      <c r="E151">
        <v>8</v>
      </c>
      <c r="F151">
        <v>1008</v>
      </c>
      <c r="G151" t="s">
        <v>124</v>
      </c>
      <c r="J151" t="s">
        <v>140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"09:05:24.055"</f>
        <v>09:05:24.055</v>
      </c>
      <c r="T151" t="str">
        <f>"09:05:23.655"</f>
        <v>09:05:23.655</v>
      </c>
      <c r="U151" t="str">
        <f t="shared" si="10"/>
        <v>AA4C7D</v>
      </c>
      <c r="V151">
        <v>0</v>
      </c>
      <c r="W151">
        <v>0</v>
      </c>
      <c r="X151">
        <v>4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175</v>
      </c>
      <c r="AG151">
        <v>0</v>
      </c>
      <c r="AH151">
        <v>3</v>
      </c>
      <c r="AI151">
        <v>2</v>
      </c>
      <c r="AJ151">
        <v>0</v>
      </c>
      <c r="AK151" t="s">
        <v>173</v>
      </c>
      <c r="AL151">
        <v>40.432713</v>
      </c>
      <c r="AM151" t="s">
        <v>247</v>
      </c>
      <c r="AN151">
        <v>-78.758605000000003</v>
      </c>
      <c r="AO151">
        <v>100</v>
      </c>
      <c r="AP151">
        <v>3400</v>
      </c>
      <c r="AQ151" t="s">
        <v>129</v>
      </c>
      <c r="AR151">
        <v>34</v>
      </c>
      <c r="AS151">
        <v>92</v>
      </c>
      <c r="AT151">
        <v>2304</v>
      </c>
      <c r="BB151" t="str">
        <f t="shared" si="11"/>
        <v>1200</v>
      </c>
      <c r="BC151">
        <v>1</v>
      </c>
      <c r="BD151" t="str">
        <f t="shared" si="13"/>
        <v xml:space="preserve">N7628Y  </v>
      </c>
      <c r="BE151">
        <v>1</v>
      </c>
      <c r="BG151">
        <v>0</v>
      </c>
      <c r="BH151">
        <v>0</v>
      </c>
      <c r="BI151">
        <v>0</v>
      </c>
      <c r="BJ151">
        <v>3300</v>
      </c>
      <c r="BK151">
        <v>-100</v>
      </c>
      <c r="BL151" t="s">
        <v>178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>"09:05:24.059"</f>
        <v>09:05:24.059</v>
      </c>
      <c r="CF151">
        <v>59047207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131</v>
      </c>
      <c r="DA151">
        <v>151</v>
      </c>
      <c r="DB151">
        <v>1</v>
      </c>
      <c r="DC151" t="s">
        <v>132</v>
      </c>
      <c r="DD151" t="s">
        <v>133</v>
      </c>
      <c r="DG151">
        <v>3270287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"06/17/2023 09:05:25.257"</f>
        <v>06/17/2023 09:05:25.257</v>
      </c>
      <c r="C152" t="str">
        <f t="shared" si="12"/>
        <v>FFDFD3C0</v>
      </c>
      <c r="D152" t="s">
        <v>123</v>
      </c>
      <c r="E152">
        <v>8</v>
      </c>
      <c r="H152">
        <v>173</v>
      </c>
      <c r="I152" t="s">
        <v>124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"09:05:25.023"</f>
        <v>09:05:25.023</v>
      </c>
      <c r="T152" t="str">
        <f>"09:05:24.523"</f>
        <v>09:05:24.523</v>
      </c>
      <c r="U152" t="str">
        <f t="shared" si="10"/>
        <v>AA4C7D</v>
      </c>
      <c r="V152">
        <v>0</v>
      </c>
      <c r="W152">
        <v>0</v>
      </c>
      <c r="X152">
        <v>4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175</v>
      </c>
      <c r="AG152">
        <v>0</v>
      </c>
      <c r="AH152">
        <v>3</v>
      </c>
      <c r="AI152">
        <v>2</v>
      </c>
      <c r="AJ152">
        <v>0</v>
      </c>
      <c r="AK152" t="s">
        <v>248</v>
      </c>
      <c r="AL152">
        <v>40.433141999999997</v>
      </c>
      <c r="AM152" t="s">
        <v>249</v>
      </c>
      <c r="AN152">
        <v>-78.758497000000006</v>
      </c>
      <c r="AO152">
        <v>100</v>
      </c>
      <c r="AP152">
        <v>3400</v>
      </c>
      <c r="AQ152" t="s">
        <v>129</v>
      </c>
      <c r="AR152">
        <v>30</v>
      </c>
      <c r="AS152">
        <v>91</v>
      </c>
      <c r="AT152">
        <v>2240</v>
      </c>
      <c r="BB152" t="str">
        <f t="shared" si="11"/>
        <v>1200</v>
      </c>
      <c r="BC152">
        <v>1</v>
      </c>
      <c r="BD152" t="str">
        <f t="shared" si="13"/>
        <v xml:space="preserve">N7628Y  </v>
      </c>
      <c r="BE152">
        <v>1</v>
      </c>
      <c r="BG152">
        <v>0</v>
      </c>
      <c r="BH152">
        <v>0</v>
      </c>
      <c r="BI152">
        <v>0</v>
      </c>
      <c r="BJ152">
        <v>3325</v>
      </c>
      <c r="BK152">
        <v>-75</v>
      </c>
      <c r="BL152" t="s">
        <v>178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>"09:05:25.024"</f>
        <v>09:05:25.024</v>
      </c>
      <c r="CF152">
        <v>24078258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151</v>
      </c>
      <c r="DB152">
        <v>1</v>
      </c>
      <c r="DC152" t="s">
        <v>132</v>
      </c>
      <c r="DD152" t="s">
        <v>133</v>
      </c>
      <c r="DG152">
        <v>3270717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"06/17/2023 09:05:25.273"</f>
        <v>06/17/2023 09:05:25.273</v>
      </c>
      <c r="C153" t="str">
        <f t="shared" si="12"/>
        <v>FFDFD3C0</v>
      </c>
      <c r="D153" t="s">
        <v>138</v>
      </c>
      <c r="E153">
        <v>3</v>
      </c>
      <c r="F153">
        <v>1003</v>
      </c>
      <c r="G153" t="s">
        <v>139</v>
      </c>
      <c r="J153" t="s">
        <v>140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"09:05:25.023"</f>
        <v>09:05:25.023</v>
      </c>
      <c r="T153" t="str">
        <f>"09:05:24.523"</f>
        <v>09:05:24.523</v>
      </c>
      <c r="U153" t="str">
        <f t="shared" si="10"/>
        <v>AA4C7D</v>
      </c>
      <c r="V153">
        <v>0</v>
      </c>
      <c r="W153">
        <v>0</v>
      </c>
      <c r="X153">
        <v>0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126</v>
      </c>
      <c r="AG153">
        <v>0</v>
      </c>
      <c r="AH153">
        <v>0</v>
      </c>
      <c r="AI153">
        <v>2</v>
      </c>
      <c r="AJ153">
        <v>0</v>
      </c>
      <c r="AK153" t="s">
        <v>248</v>
      </c>
      <c r="AL153">
        <v>40.433141999999997</v>
      </c>
      <c r="AM153" t="s">
        <v>249</v>
      </c>
      <c r="AN153">
        <v>-78.758497000000006</v>
      </c>
      <c r="AO153">
        <v>100</v>
      </c>
      <c r="AP153">
        <v>3400</v>
      </c>
      <c r="AQ153" t="s">
        <v>129</v>
      </c>
      <c r="AR153">
        <v>30</v>
      </c>
      <c r="AS153">
        <v>91</v>
      </c>
      <c r="AT153">
        <v>2240</v>
      </c>
      <c r="BB153" t="str">
        <f t="shared" si="11"/>
        <v>1200</v>
      </c>
      <c r="BC153">
        <v>1</v>
      </c>
      <c r="BD153" t="str">
        <f t="shared" si="13"/>
        <v xml:space="preserve">N7628Y  </v>
      </c>
      <c r="BE153">
        <v>1</v>
      </c>
      <c r="BG153">
        <v>0</v>
      </c>
      <c r="BH153">
        <v>0</v>
      </c>
      <c r="BI153">
        <v>0</v>
      </c>
      <c r="BJ153">
        <v>3325</v>
      </c>
      <c r="BK153">
        <v>-75</v>
      </c>
      <c r="BL153" t="s">
        <v>130</v>
      </c>
      <c r="BM153">
        <v>1</v>
      </c>
      <c r="BN153">
        <v>1</v>
      </c>
      <c r="BO153">
        <v>1</v>
      </c>
      <c r="BP153">
        <v>0</v>
      </c>
      <c r="BT153">
        <v>0</v>
      </c>
      <c r="BU153">
        <v>0</v>
      </c>
      <c r="CE153" t="str">
        <f>"09:05:25.024"</f>
        <v>09:05:25.024</v>
      </c>
      <c r="CF153">
        <v>24078258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131</v>
      </c>
      <c r="DA153">
        <v>151</v>
      </c>
      <c r="DB153">
        <v>1</v>
      </c>
      <c r="DC153" t="s">
        <v>132</v>
      </c>
      <c r="DD153" t="s">
        <v>133</v>
      </c>
      <c r="DG153">
        <v>3270717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"06/17/2023 09:05:25.273"</f>
        <v>06/17/2023 09:05:25.273</v>
      </c>
      <c r="C154" t="str">
        <f t="shared" si="12"/>
        <v>FFDFD3C0</v>
      </c>
      <c r="D154" t="s">
        <v>138</v>
      </c>
      <c r="E154">
        <v>8</v>
      </c>
      <c r="F154">
        <v>1008</v>
      </c>
      <c r="G154" t="s">
        <v>124</v>
      </c>
      <c r="J154" t="s">
        <v>140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"09:05:25.023"</f>
        <v>09:05:25.023</v>
      </c>
      <c r="T154" t="str">
        <f>"09:05:24.523"</f>
        <v>09:05:24.523</v>
      </c>
      <c r="U154" t="str">
        <f t="shared" si="10"/>
        <v>AA4C7D</v>
      </c>
      <c r="V154">
        <v>0</v>
      </c>
      <c r="W154">
        <v>0</v>
      </c>
      <c r="X154">
        <v>4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175</v>
      </c>
      <c r="AG154">
        <v>0</v>
      </c>
      <c r="AH154">
        <v>3</v>
      </c>
      <c r="AI154">
        <v>2</v>
      </c>
      <c r="AJ154">
        <v>0</v>
      </c>
      <c r="AK154" t="s">
        <v>248</v>
      </c>
      <c r="AL154">
        <v>40.433141999999997</v>
      </c>
      <c r="AM154" t="s">
        <v>249</v>
      </c>
      <c r="AN154">
        <v>-78.758497000000006</v>
      </c>
      <c r="AO154">
        <v>100</v>
      </c>
      <c r="AP154">
        <v>3400</v>
      </c>
      <c r="AQ154" t="s">
        <v>129</v>
      </c>
      <c r="AR154">
        <v>30</v>
      </c>
      <c r="AS154">
        <v>91</v>
      </c>
      <c r="AT154">
        <v>2240</v>
      </c>
      <c r="BB154" t="str">
        <f t="shared" si="11"/>
        <v>1200</v>
      </c>
      <c r="BC154">
        <v>1</v>
      </c>
      <c r="BD154" t="str">
        <f t="shared" si="13"/>
        <v xml:space="preserve">N7628Y  </v>
      </c>
      <c r="BE154">
        <v>1</v>
      </c>
      <c r="BG154">
        <v>0</v>
      </c>
      <c r="BH154">
        <v>0</v>
      </c>
      <c r="BI154">
        <v>0</v>
      </c>
      <c r="BJ154">
        <v>3325</v>
      </c>
      <c r="BK154">
        <v>-75</v>
      </c>
      <c r="BL154" t="s">
        <v>178</v>
      </c>
      <c r="BM154">
        <v>1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t="str">
        <f>"09:05:25.024"</f>
        <v>09:05:25.024</v>
      </c>
      <c r="CF154">
        <v>24078258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131</v>
      </c>
      <c r="DA154">
        <v>151</v>
      </c>
      <c r="DB154">
        <v>1</v>
      </c>
      <c r="DC154" t="s">
        <v>132</v>
      </c>
      <c r="DD154" t="s">
        <v>133</v>
      </c>
      <c r="DG154">
        <v>3270717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"06/17/2023 09:05:26.330"</f>
        <v>06/17/2023 09:05:26.330</v>
      </c>
      <c r="C155" t="str">
        <f t="shared" si="12"/>
        <v>FFDFD3C0</v>
      </c>
      <c r="D155" t="s">
        <v>123</v>
      </c>
      <c r="E155">
        <v>8</v>
      </c>
      <c r="H155">
        <v>173</v>
      </c>
      <c r="I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"09:05:26.086"</f>
        <v>09:05:26.086</v>
      </c>
      <c r="T155" t="str">
        <f>"09:05:25.586"</f>
        <v>09:05:25.586</v>
      </c>
      <c r="U155" t="str">
        <f t="shared" si="10"/>
        <v>AA4C7D</v>
      </c>
      <c r="V155">
        <v>0</v>
      </c>
      <c r="W155">
        <v>0</v>
      </c>
      <c r="X155">
        <v>4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175</v>
      </c>
      <c r="AG155">
        <v>0</v>
      </c>
      <c r="AH155">
        <v>3</v>
      </c>
      <c r="AI155">
        <v>2</v>
      </c>
      <c r="AJ155">
        <v>0</v>
      </c>
      <c r="AK155" t="s">
        <v>250</v>
      </c>
      <c r="AL155">
        <v>40.433506999999999</v>
      </c>
      <c r="AM155" t="s">
        <v>251</v>
      </c>
      <c r="AN155">
        <v>-78.758303999999995</v>
      </c>
      <c r="AO155">
        <v>100</v>
      </c>
      <c r="AP155">
        <v>3500</v>
      </c>
      <c r="AQ155" t="s">
        <v>129</v>
      </c>
      <c r="AR155">
        <v>25</v>
      </c>
      <c r="AS155">
        <v>89</v>
      </c>
      <c r="AT155">
        <v>1984</v>
      </c>
      <c r="BB155" t="str">
        <f t="shared" si="11"/>
        <v>1200</v>
      </c>
      <c r="BC155">
        <v>1</v>
      </c>
      <c r="BD155" t="str">
        <f t="shared" si="13"/>
        <v xml:space="preserve">N7628Y  </v>
      </c>
      <c r="BE155">
        <v>1</v>
      </c>
      <c r="BG155">
        <v>0</v>
      </c>
      <c r="BH155">
        <v>0</v>
      </c>
      <c r="BI155">
        <v>0</v>
      </c>
      <c r="BJ155">
        <v>3350</v>
      </c>
      <c r="BK155">
        <v>-150</v>
      </c>
      <c r="BL155" t="s">
        <v>178</v>
      </c>
      <c r="BM155">
        <v>1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t="str">
        <f>"09:05:26.087"</f>
        <v>09:05:26.087</v>
      </c>
      <c r="CF155">
        <v>87414735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131</v>
      </c>
      <c r="DA155">
        <v>151</v>
      </c>
      <c r="DB155">
        <v>1</v>
      </c>
      <c r="DC155" t="s">
        <v>132</v>
      </c>
      <c r="DD155" t="s">
        <v>133</v>
      </c>
      <c r="DG155">
        <v>3271120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"06/17/2023 09:05:26.330"</f>
        <v>06/17/2023 09:05:26.330</v>
      </c>
      <c r="C156" t="str">
        <f t="shared" si="12"/>
        <v>FFDFD3C0</v>
      </c>
      <c r="D156" t="s">
        <v>138</v>
      </c>
      <c r="E156">
        <v>8</v>
      </c>
      <c r="F156">
        <v>1008</v>
      </c>
      <c r="G156" t="s">
        <v>124</v>
      </c>
      <c r="J156" t="s">
        <v>140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"09:05:26.086"</f>
        <v>09:05:26.086</v>
      </c>
      <c r="T156" t="str">
        <f>"09:05:25.586"</f>
        <v>09:05:25.586</v>
      </c>
      <c r="U156" t="str">
        <f t="shared" si="10"/>
        <v>AA4C7D</v>
      </c>
      <c r="V156">
        <v>0</v>
      </c>
      <c r="W156">
        <v>0</v>
      </c>
      <c r="X156">
        <v>4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175</v>
      </c>
      <c r="AG156">
        <v>0</v>
      </c>
      <c r="AH156">
        <v>3</v>
      </c>
      <c r="AI156">
        <v>2</v>
      </c>
      <c r="AJ156">
        <v>0</v>
      </c>
      <c r="AK156" t="s">
        <v>250</v>
      </c>
      <c r="AL156">
        <v>40.433506999999999</v>
      </c>
      <c r="AM156" t="s">
        <v>251</v>
      </c>
      <c r="AN156">
        <v>-78.758303999999995</v>
      </c>
      <c r="AO156">
        <v>100</v>
      </c>
      <c r="AP156">
        <v>3500</v>
      </c>
      <c r="AQ156" t="s">
        <v>129</v>
      </c>
      <c r="AR156">
        <v>25</v>
      </c>
      <c r="AS156">
        <v>89</v>
      </c>
      <c r="AT156">
        <v>1984</v>
      </c>
      <c r="BB156" t="str">
        <f t="shared" si="11"/>
        <v>1200</v>
      </c>
      <c r="BC156">
        <v>1</v>
      </c>
      <c r="BD156" t="str">
        <f t="shared" si="13"/>
        <v xml:space="preserve">N7628Y  </v>
      </c>
      <c r="BE156">
        <v>1</v>
      </c>
      <c r="BG156">
        <v>0</v>
      </c>
      <c r="BH156">
        <v>0</v>
      </c>
      <c r="BI156">
        <v>0</v>
      </c>
      <c r="BJ156">
        <v>3350</v>
      </c>
      <c r="BK156">
        <v>-150</v>
      </c>
      <c r="BL156" t="s">
        <v>178</v>
      </c>
      <c r="BM156">
        <v>1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t="str">
        <f>"09:05:26.087"</f>
        <v>09:05:26.087</v>
      </c>
      <c r="CF156">
        <v>87414735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6</v>
      </c>
      <c r="CY156">
        <v>7</v>
      </c>
      <c r="CZ156" t="s">
        <v>131</v>
      </c>
      <c r="DA156">
        <v>151</v>
      </c>
      <c r="DB156">
        <v>1</v>
      </c>
      <c r="DC156" t="s">
        <v>132</v>
      </c>
      <c r="DD156" t="s">
        <v>133</v>
      </c>
      <c r="DG156">
        <v>3271120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"06/17/2023 09:05:26.330"</f>
        <v>06/17/2023 09:05:26.330</v>
      </c>
      <c r="C157" t="str">
        <f t="shared" si="12"/>
        <v>FFDFD3C0</v>
      </c>
      <c r="D157" t="s">
        <v>138</v>
      </c>
      <c r="E157">
        <v>3</v>
      </c>
      <c r="F157">
        <v>1003</v>
      </c>
      <c r="G157" t="s">
        <v>139</v>
      </c>
      <c r="J157" t="s">
        <v>140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"09:05:26.086"</f>
        <v>09:05:26.086</v>
      </c>
      <c r="T157" t="str">
        <f>"09:05:25.586"</f>
        <v>09:05:25.586</v>
      </c>
      <c r="U157" t="str">
        <f t="shared" si="10"/>
        <v>AA4C7D</v>
      </c>
      <c r="V157">
        <v>0</v>
      </c>
      <c r="W157">
        <v>0</v>
      </c>
      <c r="X157">
        <v>0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126</v>
      </c>
      <c r="AG157">
        <v>0</v>
      </c>
      <c r="AH157">
        <v>0</v>
      </c>
      <c r="AI157">
        <v>2</v>
      </c>
      <c r="AJ157">
        <v>0</v>
      </c>
      <c r="AK157" t="s">
        <v>250</v>
      </c>
      <c r="AL157">
        <v>40.433506999999999</v>
      </c>
      <c r="AM157" t="s">
        <v>251</v>
      </c>
      <c r="AN157">
        <v>-78.758303999999995</v>
      </c>
      <c r="AO157">
        <v>100</v>
      </c>
      <c r="AP157">
        <v>3500</v>
      </c>
      <c r="AQ157" t="s">
        <v>129</v>
      </c>
      <c r="AR157">
        <v>25</v>
      </c>
      <c r="AS157">
        <v>89</v>
      </c>
      <c r="AT157">
        <v>1984</v>
      </c>
      <c r="BB157" t="str">
        <f t="shared" si="11"/>
        <v>1200</v>
      </c>
      <c r="BC157">
        <v>1</v>
      </c>
      <c r="BD157" t="str">
        <f t="shared" si="13"/>
        <v xml:space="preserve">N7628Y  </v>
      </c>
      <c r="BE157">
        <v>1</v>
      </c>
      <c r="BG157">
        <v>0</v>
      </c>
      <c r="BH157">
        <v>0</v>
      </c>
      <c r="BI157">
        <v>0</v>
      </c>
      <c r="BJ157">
        <v>3350</v>
      </c>
      <c r="BK157">
        <v>-150</v>
      </c>
      <c r="BL157" t="s">
        <v>130</v>
      </c>
      <c r="BM157">
        <v>1</v>
      </c>
      <c r="BN157">
        <v>1</v>
      </c>
      <c r="BO157">
        <v>1</v>
      </c>
      <c r="BP157">
        <v>0</v>
      </c>
      <c r="BT157">
        <v>0</v>
      </c>
      <c r="BU157">
        <v>0</v>
      </c>
      <c r="CE157" t="str">
        <f>"09:05:26.087"</f>
        <v>09:05:26.087</v>
      </c>
      <c r="CF157">
        <v>87414735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6</v>
      </c>
      <c r="CY157">
        <v>7</v>
      </c>
      <c r="CZ157" t="s">
        <v>131</v>
      </c>
      <c r="DA157">
        <v>151</v>
      </c>
      <c r="DB157">
        <v>1</v>
      </c>
      <c r="DC157" t="s">
        <v>132</v>
      </c>
      <c r="DD157" t="s">
        <v>133</v>
      </c>
      <c r="DG157">
        <v>3271120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"06/17/2023 09:05:27.283"</f>
        <v>06/17/2023 09:05:27.283</v>
      </c>
      <c r="C158" t="str">
        <f t="shared" si="12"/>
        <v>FFDFD3C0</v>
      </c>
      <c r="D158" t="s">
        <v>138</v>
      </c>
      <c r="E158">
        <v>8</v>
      </c>
      <c r="F158">
        <v>1008</v>
      </c>
      <c r="G158" t="s">
        <v>124</v>
      </c>
      <c r="J158" t="s">
        <v>140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"09:05:27.063"</f>
        <v>09:05:27.063</v>
      </c>
      <c r="T158" t="str">
        <f>"09:05:26.563"</f>
        <v>09:05:26.563</v>
      </c>
      <c r="U158" t="str">
        <f t="shared" si="10"/>
        <v>AA4C7D</v>
      </c>
      <c r="V158">
        <v>0</v>
      </c>
      <c r="W158">
        <v>0</v>
      </c>
      <c r="X158">
        <v>4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175</v>
      </c>
      <c r="AG158">
        <v>0</v>
      </c>
      <c r="AH158">
        <v>3</v>
      </c>
      <c r="AI158">
        <v>2</v>
      </c>
      <c r="AJ158">
        <v>0</v>
      </c>
      <c r="AK158" t="s">
        <v>252</v>
      </c>
      <c r="AL158">
        <v>40.433914999999999</v>
      </c>
      <c r="AM158" t="s">
        <v>253</v>
      </c>
      <c r="AN158">
        <v>-78.758174999999994</v>
      </c>
      <c r="AO158">
        <v>100</v>
      </c>
      <c r="AP158">
        <v>3500</v>
      </c>
      <c r="AQ158" t="s">
        <v>129</v>
      </c>
      <c r="AR158">
        <v>22</v>
      </c>
      <c r="AS158">
        <v>88</v>
      </c>
      <c r="AT158">
        <v>1728</v>
      </c>
      <c r="BB158" t="str">
        <f t="shared" si="11"/>
        <v>1200</v>
      </c>
      <c r="BC158">
        <v>1</v>
      </c>
      <c r="BD158" t="str">
        <f t="shared" si="13"/>
        <v xml:space="preserve">N7628Y  </v>
      </c>
      <c r="BE158">
        <v>1</v>
      </c>
      <c r="BG158">
        <v>0</v>
      </c>
      <c r="BH158">
        <v>0</v>
      </c>
      <c r="BI158">
        <v>0</v>
      </c>
      <c r="BJ158">
        <v>3400</v>
      </c>
      <c r="BK158">
        <v>-100</v>
      </c>
      <c r="BL158" t="s">
        <v>178</v>
      </c>
      <c r="BM158">
        <v>1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t="str">
        <f>"09:05:27.069"</f>
        <v>09:05:27.069</v>
      </c>
      <c r="CF158">
        <v>68829962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6</v>
      </c>
      <c r="CY158">
        <v>7</v>
      </c>
      <c r="CZ158" t="s">
        <v>131</v>
      </c>
      <c r="DA158">
        <v>151</v>
      </c>
      <c r="DB158">
        <v>1</v>
      </c>
      <c r="DC158" t="s">
        <v>132</v>
      </c>
      <c r="DD158" t="s">
        <v>133</v>
      </c>
      <c r="DG158">
        <v>3271580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"06/17/2023 09:05:27.346"</f>
        <v>06/17/2023 09:05:27.346</v>
      </c>
      <c r="C159" t="str">
        <f t="shared" si="12"/>
        <v>FFDFD3C0</v>
      </c>
      <c r="D159" t="s">
        <v>123</v>
      </c>
      <c r="E159">
        <v>8</v>
      </c>
      <c r="H159">
        <v>173</v>
      </c>
      <c r="I159" t="s">
        <v>124</v>
      </c>
      <c r="J159" t="s">
        <v>125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"09:05:27.063"</f>
        <v>09:05:27.063</v>
      </c>
      <c r="T159" t="str">
        <f>"09:05:26.563"</f>
        <v>09:05:26.563</v>
      </c>
      <c r="U159" t="str">
        <f t="shared" si="10"/>
        <v>AA4C7D</v>
      </c>
      <c r="V159">
        <v>0</v>
      </c>
      <c r="W159">
        <v>0</v>
      </c>
      <c r="X159">
        <v>4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175</v>
      </c>
      <c r="AG159">
        <v>0</v>
      </c>
      <c r="AH159">
        <v>3</v>
      </c>
      <c r="AI159">
        <v>2</v>
      </c>
      <c r="AJ159">
        <v>0</v>
      </c>
      <c r="AK159" t="s">
        <v>252</v>
      </c>
      <c r="AL159">
        <v>40.433914999999999</v>
      </c>
      <c r="AM159" t="s">
        <v>253</v>
      </c>
      <c r="AN159">
        <v>-78.758174999999994</v>
      </c>
      <c r="AO159">
        <v>100</v>
      </c>
      <c r="AP159">
        <v>3500</v>
      </c>
      <c r="AQ159" t="s">
        <v>129</v>
      </c>
      <c r="AR159">
        <v>22</v>
      </c>
      <c r="AS159">
        <v>88</v>
      </c>
      <c r="AT159">
        <v>1728</v>
      </c>
      <c r="BB159" t="str">
        <f t="shared" si="11"/>
        <v>1200</v>
      </c>
      <c r="BC159">
        <v>1</v>
      </c>
      <c r="BD159" t="str">
        <f t="shared" si="13"/>
        <v xml:space="preserve">N7628Y  </v>
      </c>
      <c r="BE159">
        <v>1</v>
      </c>
      <c r="BG159">
        <v>0</v>
      </c>
      <c r="BH159">
        <v>0</v>
      </c>
      <c r="BI159">
        <v>0</v>
      </c>
      <c r="BJ159">
        <v>3400</v>
      </c>
      <c r="BK159">
        <v>-100</v>
      </c>
      <c r="BL159" t="s">
        <v>178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>"09:05:27.069"</f>
        <v>09:05:27.069</v>
      </c>
      <c r="CF159">
        <v>68829962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131</v>
      </c>
      <c r="DA159">
        <v>151</v>
      </c>
      <c r="DB159">
        <v>1</v>
      </c>
      <c r="DC159" t="s">
        <v>132</v>
      </c>
      <c r="DD159" t="s">
        <v>133</v>
      </c>
      <c r="DG159">
        <v>3271580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"06/17/2023 09:05:27.346"</f>
        <v>06/17/2023 09:05:27.346</v>
      </c>
      <c r="C160" t="str">
        <f t="shared" si="12"/>
        <v>FFDFD3C0</v>
      </c>
      <c r="D160" t="s">
        <v>138</v>
      </c>
      <c r="E160">
        <v>3</v>
      </c>
      <c r="F160">
        <v>1003</v>
      </c>
      <c r="G160" t="s">
        <v>139</v>
      </c>
      <c r="J160" t="s">
        <v>140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"09:05:27.063"</f>
        <v>09:05:27.063</v>
      </c>
      <c r="T160" t="str">
        <f>"09:05:26.563"</f>
        <v>09:05:26.563</v>
      </c>
      <c r="U160" t="str">
        <f t="shared" si="10"/>
        <v>AA4C7D</v>
      </c>
      <c r="V160">
        <v>0</v>
      </c>
      <c r="W160">
        <v>0</v>
      </c>
      <c r="X160">
        <v>0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126</v>
      </c>
      <c r="AG160">
        <v>0</v>
      </c>
      <c r="AH160">
        <v>0</v>
      </c>
      <c r="AI160">
        <v>2</v>
      </c>
      <c r="AJ160">
        <v>0</v>
      </c>
      <c r="AK160" t="s">
        <v>252</v>
      </c>
      <c r="AL160">
        <v>40.433914999999999</v>
      </c>
      <c r="AM160" t="s">
        <v>253</v>
      </c>
      <c r="AN160">
        <v>-78.758174999999994</v>
      </c>
      <c r="AO160">
        <v>100</v>
      </c>
      <c r="AP160">
        <v>3500</v>
      </c>
      <c r="AQ160" t="s">
        <v>129</v>
      </c>
      <c r="AR160">
        <v>22</v>
      </c>
      <c r="AS160">
        <v>88</v>
      </c>
      <c r="AT160">
        <v>1728</v>
      </c>
      <c r="BB160" t="str">
        <f t="shared" si="11"/>
        <v>1200</v>
      </c>
      <c r="BC160">
        <v>1</v>
      </c>
      <c r="BD160" t="str">
        <f t="shared" si="13"/>
        <v xml:space="preserve">N7628Y  </v>
      </c>
      <c r="BE160">
        <v>1</v>
      </c>
      <c r="BG160">
        <v>0</v>
      </c>
      <c r="BH160">
        <v>0</v>
      </c>
      <c r="BI160">
        <v>0</v>
      </c>
      <c r="BJ160">
        <v>3400</v>
      </c>
      <c r="BK160">
        <v>-100</v>
      </c>
      <c r="BL160" t="s">
        <v>130</v>
      </c>
      <c r="BM160">
        <v>1</v>
      </c>
      <c r="BN160">
        <v>1</v>
      </c>
      <c r="BO160">
        <v>1</v>
      </c>
      <c r="BP160">
        <v>0</v>
      </c>
      <c r="BT160">
        <v>0</v>
      </c>
      <c r="BU160">
        <v>0</v>
      </c>
      <c r="CE160" t="str">
        <f>"09:05:27.069"</f>
        <v>09:05:27.069</v>
      </c>
      <c r="CF160">
        <v>68829962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131</v>
      </c>
      <c r="DA160">
        <v>151</v>
      </c>
      <c r="DB160">
        <v>1</v>
      </c>
      <c r="DC160" t="s">
        <v>132</v>
      </c>
      <c r="DD160" t="s">
        <v>133</v>
      </c>
      <c r="DG160">
        <v>3271580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"06/17/2023 09:05:28.363"</f>
        <v>06/17/2023 09:05:28.363</v>
      </c>
      <c r="C161" t="str">
        <f t="shared" si="12"/>
        <v>FFDFD3C0</v>
      </c>
      <c r="D161" t="s">
        <v>123</v>
      </c>
      <c r="E161">
        <v>8</v>
      </c>
      <c r="H161">
        <v>173</v>
      </c>
      <c r="I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"09:05:28.141"</f>
        <v>09:05:28.141</v>
      </c>
      <c r="T161" t="str">
        <f>"09:05:27.741"</f>
        <v>09:05:27.741</v>
      </c>
      <c r="U161" t="str">
        <f t="shared" si="10"/>
        <v>AA4C7D</v>
      </c>
      <c r="V161">
        <v>0</v>
      </c>
      <c r="W161">
        <v>0</v>
      </c>
      <c r="X161">
        <v>4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175</v>
      </c>
      <c r="AG161">
        <v>0</v>
      </c>
      <c r="AH161">
        <v>3</v>
      </c>
      <c r="AI161">
        <v>2</v>
      </c>
      <c r="AJ161">
        <v>0</v>
      </c>
      <c r="AK161" t="s">
        <v>254</v>
      </c>
      <c r="AL161">
        <v>40.434407999999998</v>
      </c>
      <c r="AM161" t="s">
        <v>255</v>
      </c>
      <c r="AN161">
        <v>-78.758047000000005</v>
      </c>
      <c r="AO161">
        <v>100</v>
      </c>
      <c r="AP161">
        <v>3500</v>
      </c>
      <c r="AQ161" t="s">
        <v>129</v>
      </c>
      <c r="AR161">
        <v>17</v>
      </c>
      <c r="AS161">
        <v>88</v>
      </c>
      <c r="AT161">
        <v>1472</v>
      </c>
      <c r="BB161" t="str">
        <f t="shared" si="11"/>
        <v>1200</v>
      </c>
      <c r="BC161">
        <v>1</v>
      </c>
      <c r="BD161" t="str">
        <f t="shared" si="13"/>
        <v xml:space="preserve">N7628Y  </v>
      </c>
      <c r="BE161">
        <v>1</v>
      </c>
      <c r="BG161">
        <v>0</v>
      </c>
      <c r="BH161">
        <v>0</v>
      </c>
      <c r="BI161">
        <v>0</v>
      </c>
      <c r="BJ161">
        <v>3425</v>
      </c>
      <c r="BK161">
        <v>-75</v>
      </c>
      <c r="BL161" t="s">
        <v>178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>"09:05:28.145"</f>
        <v>09:05:28.145</v>
      </c>
      <c r="CF161">
        <v>145273801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131</v>
      </c>
      <c r="DA161">
        <v>151</v>
      </c>
      <c r="DB161">
        <v>1</v>
      </c>
      <c r="DC161" t="s">
        <v>132</v>
      </c>
      <c r="DD161" t="s">
        <v>133</v>
      </c>
      <c r="DG161">
        <v>3272057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"06/17/2023 09:05:28.378"</f>
        <v>06/17/2023 09:05:28.378</v>
      </c>
      <c r="C162" t="str">
        <f t="shared" si="12"/>
        <v>FFDFD3C0</v>
      </c>
      <c r="D162" t="s">
        <v>138</v>
      </c>
      <c r="E162">
        <v>8</v>
      </c>
      <c r="F162">
        <v>1008</v>
      </c>
      <c r="G162" t="s">
        <v>124</v>
      </c>
      <c r="J162" t="s">
        <v>140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"09:05:28.141"</f>
        <v>09:05:28.141</v>
      </c>
      <c r="T162" t="str">
        <f>"09:05:27.741"</f>
        <v>09:05:27.741</v>
      </c>
      <c r="U162" t="str">
        <f t="shared" si="10"/>
        <v>AA4C7D</v>
      </c>
      <c r="V162">
        <v>0</v>
      </c>
      <c r="W162">
        <v>0</v>
      </c>
      <c r="X162">
        <v>4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175</v>
      </c>
      <c r="AG162">
        <v>0</v>
      </c>
      <c r="AH162">
        <v>3</v>
      </c>
      <c r="AI162">
        <v>2</v>
      </c>
      <c r="AJ162">
        <v>0</v>
      </c>
      <c r="AK162" t="s">
        <v>254</v>
      </c>
      <c r="AL162">
        <v>40.434407999999998</v>
      </c>
      <c r="AM162" t="s">
        <v>255</v>
      </c>
      <c r="AN162">
        <v>-78.758047000000005</v>
      </c>
      <c r="AO162">
        <v>100</v>
      </c>
      <c r="AP162">
        <v>3500</v>
      </c>
      <c r="AQ162" t="s">
        <v>129</v>
      </c>
      <c r="AR162">
        <v>17</v>
      </c>
      <c r="AS162">
        <v>88</v>
      </c>
      <c r="AT162">
        <v>1472</v>
      </c>
      <c r="BB162" t="str">
        <f t="shared" si="11"/>
        <v>1200</v>
      </c>
      <c r="BC162">
        <v>1</v>
      </c>
      <c r="BD162" t="str">
        <f t="shared" si="13"/>
        <v xml:space="preserve">N7628Y  </v>
      </c>
      <c r="BE162">
        <v>1</v>
      </c>
      <c r="BG162">
        <v>0</v>
      </c>
      <c r="BH162">
        <v>0</v>
      </c>
      <c r="BI162">
        <v>0</v>
      </c>
      <c r="BJ162">
        <v>3425</v>
      </c>
      <c r="BK162">
        <v>-75</v>
      </c>
      <c r="BL162" t="s">
        <v>178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>"09:05:28.145"</f>
        <v>09:05:28.145</v>
      </c>
      <c r="CF162">
        <v>145273801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6</v>
      </c>
      <c r="CY162">
        <v>7</v>
      </c>
      <c r="CZ162" t="s">
        <v>131</v>
      </c>
      <c r="DA162">
        <v>151</v>
      </c>
      <c r="DB162">
        <v>1</v>
      </c>
      <c r="DC162" t="s">
        <v>132</v>
      </c>
      <c r="DD162" t="s">
        <v>133</v>
      </c>
      <c r="DG162">
        <v>3272057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"06/17/2023 09:05:28.425"</f>
        <v>06/17/2023 09:05:28.425</v>
      </c>
      <c r="C163" t="str">
        <f t="shared" si="12"/>
        <v>FFDFD3C0</v>
      </c>
      <c r="D163" t="s">
        <v>138</v>
      </c>
      <c r="E163">
        <v>3</v>
      </c>
      <c r="F163">
        <v>1003</v>
      </c>
      <c r="G163" t="s">
        <v>139</v>
      </c>
      <c r="J163" t="s">
        <v>140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"09:05:28.141"</f>
        <v>09:05:28.141</v>
      </c>
      <c r="T163" t="str">
        <f>"09:05:27.741"</f>
        <v>09:05:27.741</v>
      </c>
      <c r="U163" t="str">
        <f t="shared" si="10"/>
        <v>AA4C7D</v>
      </c>
      <c r="V163">
        <v>0</v>
      </c>
      <c r="W163">
        <v>0</v>
      </c>
      <c r="X163">
        <v>0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126</v>
      </c>
      <c r="AG163">
        <v>0</v>
      </c>
      <c r="AH163">
        <v>0</v>
      </c>
      <c r="AI163">
        <v>2</v>
      </c>
      <c r="AJ163">
        <v>0</v>
      </c>
      <c r="AK163" t="s">
        <v>254</v>
      </c>
      <c r="AL163">
        <v>40.434407999999998</v>
      </c>
      <c r="AM163" t="s">
        <v>255</v>
      </c>
      <c r="AN163">
        <v>-78.758047000000005</v>
      </c>
      <c r="AO163">
        <v>100</v>
      </c>
      <c r="AP163">
        <v>3500</v>
      </c>
      <c r="AQ163" t="s">
        <v>129</v>
      </c>
      <c r="AR163">
        <v>17</v>
      </c>
      <c r="AS163">
        <v>88</v>
      </c>
      <c r="AT163">
        <v>1472</v>
      </c>
      <c r="BB163" t="str">
        <f t="shared" si="11"/>
        <v>1200</v>
      </c>
      <c r="BC163">
        <v>1</v>
      </c>
      <c r="BD163" t="str">
        <f t="shared" si="13"/>
        <v xml:space="preserve">N7628Y  </v>
      </c>
      <c r="BE163">
        <v>1</v>
      </c>
      <c r="BG163">
        <v>0</v>
      </c>
      <c r="BH163">
        <v>0</v>
      </c>
      <c r="BI163">
        <v>0</v>
      </c>
      <c r="BJ163">
        <v>3425</v>
      </c>
      <c r="BK163">
        <v>-75</v>
      </c>
      <c r="BL163" t="s">
        <v>130</v>
      </c>
      <c r="BM163">
        <v>1</v>
      </c>
      <c r="BN163">
        <v>1</v>
      </c>
      <c r="BO163">
        <v>1</v>
      </c>
      <c r="BP163">
        <v>0</v>
      </c>
      <c r="BT163">
        <v>0</v>
      </c>
      <c r="BU163">
        <v>0</v>
      </c>
      <c r="CE163" t="str">
        <f>"09:05:28.145"</f>
        <v>09:05:28.145</v>
      </c>
      <c r="CF163">
        <v>145273801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6</v>
      </c>
      <c r="CY163">
        <v>7</v>
      </c>
      <c r="CZ163" t="s">
        <v>131</v>
      </c>
      <c r="DA163">
        <v>151</v>
      </c>
      <c r="DB163">
        <v>1</v>
      </c>
      <c r="DC163" t="s">
        <v>132</v>
      </c>
      <c r="DD163" t="s">
        <v>133</v>
      </c>
      <c r="DG163">
        <v>3272057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"06/17/2023 09:05:29.378"</f>
        <v>06/17/2023 09:05:29.378</v>
      </c>
      <c r="C164" t="str">
        <f t="shared" si="12"/>
        <v>FFDFD3C0</v>
      </c>
      <c r="D164" t="s">
        <v>123</v>
      </c>
      <c r="E164">
        <v>8</v>
      </c>
      <c r="H164">
        <v>173</v>
      </c>
      <c r="I164" t="s">
        <v>124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"09:05:29.102"</f>
        <v>09:05:29.102</v>
      </c>
      <c r="T164" t="str">
        <f>"09:05:28.702"</f>
        <v>09:05:28.702</v>
      </c>
      <c r="U164" t="str">
        <f t="shared" si="10"/>
        <v>AA4C7D</v>
      </c>
      <c r="V164">
        <v>0</v>
      </c>
      <c r="W164">
        <v>0</v>
      </c>
      <c r="X164">
        <v>4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175</v>
      </c>
      <c r="AG164">
        <v>0</v>
      </c>
      <c r="AH164">
        <v>3</v>
      </c>
      <c r="AI164">
        <v>2</v>
      </c>
      <c r="AJ164">
        <v>0</v>
      </c>
      <c r="AK164" t="s">
        <v>256</v>
      </c>
      <c r="AL164">
        <v>40.434752000000003</v>
      </c>
      <c r="AM164" t="s">
        <v>257</v>
      </c>
      <c r="AN164">
        <v>-78.757981999999998</v>
      </c>
      <c r="AO164">
        <v>100</v>
      </c>
      <c r="AP164">
        <v>3500</v>
      </c>
      <c r="AQ164" t="s">
        <v>129</v>
      </c>
      <c r="AR164">
        <v>13</v>
      </c>
      <c r="AS164">
        <v>87</v>
      </c>
      <c r="AT164">
        <v>1152</v>
      </c>
      <c r="BB164" t="str">
        <f t="shared" si="11"/>
        <v>1200</v>
      </c>
      <c r="BC164">
        <v>1</v>
      </c>
      <c r="BD164" t="str">
        <f t="shared" si="13"/>
        <v xml:space="preserve">N7628Y  </v>
      </c>
      <c r="BE164">
        <v>1</v>
      </c>
      <c r="BG164">
        <v>0</v>
      </c>
      <c r="BH164">
        <v>0</v>
      </c>
      <c r="BI164">
        <v>0</v>
      </c>
      <c r="BJ164">
        <v>3450</v>
      </c>
      <c r="BK164">
        <v>-50</v>
      </c>
      <c r="BL164" t="s">
        <v>178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>"09:05:29.107"</f>
        <v>09:05:29.107</v>
      </c>
      <c r="CF164">
        <v>107027974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6</v>
      </c>
      <c r="CY164">
        <v>7</v>
      </c>
      <c r="CZ164" t="s">
        <v>131</v>
      </c>
      <c r="DA164">
        <v>151</v>
      </c>
      <c r="DB164">
        <v>1</v>
      </c>
      <c r="DC164" t="s">
        <v>132</v>
      </c>
      <c r="DD164" t="s">
        <v>133</v>
      </c>
      <c r="DG164">
        <v>3272461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"06/17/2023 09:05:29.378"</f>
        <v>06/17/2023 09:05:29.378</v>
      </c>
      <c r="C165" t="str">
        <f t="shared" si="12"/>
        <v>FFDFD3C0</v>
      </c>
      <c r="D165" t="s">
        <v>138</v>
      </c>
      <c r="E165">
        <v>8</v>
      </c>
      <c r="F165">
        <v>1008</v>
      </c>
      <c r="G165" t="s">
        <v>124</v>
      </c>
      <c r="J165" t="s">
        <v>140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"09:05:29.102"</f>
        <v>09:05:29.102</v>
      </c>
      <c r="T165" t="str">
        <f>"09:05:28.702"</f>
        <v>09:05:28.702</v>
      </c>
      <c r="U165" t="str">
        <f t="shared" si="10"/>
        <v>AA4C7D</v>
      </c>
      <c r="V165">
        <v>0</v>
      </c>
      <c r="W165">
        <v>0</v>
      </c>
      <c r="X165">
        <v>4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175</v>
      </c>
      <c r="AG165">
        <v>0</v>
      </c>
      <c r="AH165">
        <v>3</v>
      </c>
      <c r="AI165">
        <v>2</v>
      </c>
      <c r="AJ165">
        <v>0</v>
      </c>
      <c r="AK165" t="s">
        <v>256</v>
      </c>
      <c r="AL165">
        <v>40.434752000000003</v>
      </c>
      <c r="AM165" t="s">
        <v>257</v>
      </c>
      <c r="AN165">
        <v>-78.757981999999998</v>
      </c>
      <c r="AO165">
        <v>100</v>
      </c>
      <c r="AP165">
        <v>3500</v>
      </c>
      <c r="AQ165" t="s">
        <v>129</v>
      </c>
      <c r="AR165">
        <v>13</v>
      </c>
      <c r="AS165">
        <v>87</v>
      </c>
      <c r="AT165">
        <v>1152</v>
      </c>
      <c r="BB165" t="str">
        <f t="shared" si="11"/>
        <v>1200</v>
      </c>
      <c r="BC165">
        <v>1</v>
      </c>
      <c r="BD165" t="str">
        <f t="shared" si="13"/>
        <v xml:space="preserve">N7628Y  </v>
      </c>
      <c r="BE165">
        <v>1</v>
      </c>
      <c r="BG165">
        <v>0</v>
      </c>
      <c r="BH165">
        <v>0</v>
      </c>
      <c r="BI165">
        <v>0</v>
      </c>
      <c r="BJ165">
        <v>3450</v>
      </c>
      <c r="BK165">
        <v>-50</v>
      </c>
      <c r="BL165" t="s">
        <v>178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>"09:05:29.107"</f>
        <v>09:05:29.107</v>
      </c>
      <c r="CF165">
        <v>107027974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6</v>
      </c>
      <c r="CY165">
        <v>7</v>
      </c>
      <c r="CZ165" t="s">
        <v>131</v>
      </c>
      <c r="DA165">
        <v>151</v>
      </c>
      <c r="DB165">
        <v>1</v>
      </c>
      <c r="DC165" t="s">
        <v>132</v>
      </c>
      <c r="DD165" t="s">
        <v>133</v>
      </c>
      <c r="DG165">
        <v>3272461</v>
      </c>
      <c r="DI165">
        <v>0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"06/17/2023 09:05:29.378"</f>
        <v>06/17/2023 09:05:29.378</v>
      </c>
      <c r="C166" t="str">
        <f t="shared" si="12"/>
        <v>FFDFD3C0</v>
      </c>
      <c r="D166" t="s">
        <v>138</v>
      </c>
      <c r="E166">
        <v>3</v>
      </c>
      <c r="F166">
        <v>1003</v>
      </c>
      <c r="G166" t="s">
        <v>139</v>
      </c>
      <c r="J166" t="s">
        <v>140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"09:05:29.102"</f>
        <v>09:05:29.102</v>
      </c>
      <c r="T166" t="str">
        <f>"09:05:28.702"</f>
        <v>09:05:28.702</v>
      </c>
      <c r="U166" t="str">
        <f t="shared" si="10"/>
        <v>AA4C7D</v>
      </c>
      <c r="V166">
        <v>0</v>
      </c>
      <c r="W166">
        <v>0</v>
      </c>
      <c r="X166">
        <v>0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126</v>
      </c>
      <c r="AG166">
        <v>0</v>
      </c>
      <c r="AH166">
        <v>0</v>
      </c>
      <c r="AI166">
        <v>2</v>
      </c>
      <c r="AJ166">
        <v>0</v>
      </c>
      <c r="AK166" t="s">
        <v>256</v>
      </c>
      <c r="AL166">
        <v>40.434752000000003</v>
      </c>
      <c r="AM166" t="s">
        <v>257</v>
      </c>
      <c r="AN166">
        <v>-78.757981999999998</v>
      </c>
      <c r="AO166">
        <v>100</v>
      </c>
      <c r="AP166">
        <v>3500</v>
      </c>
      <c r="AQ166" t="s">
        <v>129</v>
      </c>
      <c r="AR166">
        <v>13</v>
      </c>
      <c r="AS166">
        <v>87</v>
      </c>
      <c r="AT166">
        <v>1152</v>
      </c>
      <c r="BB166" t="str">
        <f t="shared" si="11"/>
        <v>1200</v>
      </c>
      <c r="BC166">
        <v>1</v>
      </c>
      <c r="BD166" t="str">
        <f t="shared" si="13"/>
        <v xml:space="preserve">N7628Y  </v>
      </c>
      <c r="BE166">
        <v>1</v>
      </c>
      <c r="BG166">
        <v>0</v>
      </c>
      <c r="BH166">
        <v>0</v>
      </c>
      <c r="BI166">
        <v>0</v>
      </c>
      <c r="BJ166">
        <v>3450</v>
      </c>
      <c r="BK166">
        <v>-50</v>
      </c>
      <c r="BL166" t="s">
        <v>130</v>
      </c>
      <c r="BM166">
        <v>1</v>
      </c>
      <c r="BN166">
        <v>1</v>
      </c>
      <c r="BO166">
        <v>1</v>
      </c>
      <c r="BP166">
        <v>0</v>
      </c>
      <c r="BT166">
        <v>0</v>
      </c>
      <c r="BU166">
        <v>0</v>
      </c>
      <c r="CE166" t="str">
        <f>"09:05:29.107"</f>
        <v>09:05:29.107</v>
      </c>
      <c r="CF166">
        <v>107027974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6</v>
      </c>
      <c r="CY166">
        <v>7</v>
      </c>
      <c r="CZ166" t="s">
        <v>131</v>
      </c>
      <c r="DA166">
        <v>151</v>
      </c>
      <c r="DB166">
        <v>1</v>
      </c>
      <c r="DC166" t="s">
        <v>132</v>
      </c>
      <c r="DD166" t="s">
        <v>133</v>
      </c>
      <c r="DG166">
        <v>3272461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"06/17/2023 09:05:30.269"</f>
        <v>06/17/2023 09:05:30.269</v>
      </c>
      <c r="C167" t="str">
        <f t="shared" si="12"/>
        <v>FFDFD3C0</v>
      </c>
      <c r="D167" t="s">
        <v>123</v>
      </c>
      <c r="E167">
        <v>8</v>
      </c>
      <c r="H167">
        <v>173</v>
      </c>
      <c r="I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"09:05:30.023"</f>
        <v>09:05:30.023</v>
      </c>
      <c r="T167" t="str">
        <f>"09:05:29.623"</f>
        <v>09:05:29.623</v>
      </c>
      <c r="U167" t="str">
        <f t="shared" si="10"/>
        <v>AA4C7D</v>
      </c>
      <c r="V167">
        <v>0</v>
      </c>
      <c r="W167">
        <v>0</v>
      </c>
      <c r="X167">
        <v>4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175</v>
      </c>
      <c r="AG167">
        <v>0</v>
      </c>
      <c r="AH167">
        <v>3</v>
      </c>
      <c r="AI167">
        <v>2</v>
      </c>
      <c r="AJ167">
        <v>0</v>
      </c>
      <c r="AK167" t="s">
        <v>258</v>
      </c>
      <c r="AL167">
        <v>40.435138000000002</v>
      </c>
      <c r="AM167" t="s">
        <v>259</v>
      </c>
      <c r="AN167">
        <v>-78.757918000000004</v>
      </c>
      <c r="AO167">
        <v>100</v>
      </c>
      <c r="AP167">
        <v>3600</v>
      </c>
      <c r="AQ167" t="s">
        <v>129</v>
      </c>
      <c r="AR167">
        <v>11</v>
      </c>
      <c r="AS167">
        <v>88</v>
      </c>
      <c r="AT167">
        <v>960</v>
      </c>
      <c r="BB167" t="str">
        <f t="shared" si="11"/>
        <v>1200</v>
      </c>
      <c r="BC167">
        <v>1</v>
      </c>
      <c r="BD167" t="str">
        <f t="shared" si="13"/>
        <v xml:space="preserve">N7628Y  </v>
      </c>
      <c r="BE167">
        <v>1</v>
      </c>
      <c r="BG167">
        <v>0</v>
      </c>
      <c r="BH167">
        <v>0</v>
      </c>
      <c r="BI167">
        <v>0</v>
      </c>
      <c r="BJ167">
        <v>3450</v>
      </c>
      <c r="BK167">
        <v>-150</v>
      </c>
      <c r="BL167" t="s">
        <v>178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>"09:05:30.031"</f>
        <v>09:05:30.031</v>
      </c>
      <c r="CF167">
        <v>31098505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6</v>
      </c>
      <c r="CY167">
        <v>7</v>
      </c>
      <c r="CZ167" t="s">
        <v>131</v>
      </c>
      <c r="DA167">
        <v>151</v>
      </c>
      <c r="DB167">
        <v>1</v>
      </c>
      <c r="DC167" t="s">
        <v>132</v>
      </c>
      <c r="DD167" t="s">
        <v>133</v>
      </c>
      <c r="DG167">
        <v>3272866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"06/17/2023 09:05:30.277"</f>
        <v>06/17/2023 09:05:30.277</v>
      </c>
      <c r="C168" t="str">
        <f t="shared" si="12"/>
        <v>FFDFD3C0</v>
      </c>
      <c r="D168" t="s">
        <v>138</v>
      </c>
      <c r="E168">
        <v>8</v>
      </c>
      <c r="F168">
        <v>1008</v>
      </c>
      <c r="G168" t="s">
        <v>124</v>
      </c>
      <c r="J168" t="s">
        <v>140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"09:05:30.023"</f>
        <v>09:05:30.023</v>
      </c>
      <c r="T168" t="str">
        <f>"09:05:29.623"</f>
        <v>09:05:29.623</v>
      </c>
      <c r="U168" t="str">
        <f t="shared" si="10"/>
        <v>AA4C7D</v>
      </c>
      <c r="V168">
        <v>0</v>
      </c>
      <c r="W168">
        <v>0</v>
      </c>
      <c r="X168">
        <v>4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175</v>
      </c>
      <c r="AG168">
        <v>0</v>
      </c>
      <c r="AH168">
        <v>3</v>
      </c>
      <c r="AI168">
        <v>2</v>
      </c>
      <c r="AJ168">
        <v>0</v>
      </c>
      <c r="AK168" t="s">
        <v>258</v>
      </c>
      <c r="AL168">
        <v>40.435138000000002</v>
      </c>
      <c r="AM168" t="s">
        <v>259</v>
      </c>
      <c r="AN168">
        <v>-78.757918000000004</v>
      </c>
      <c r="AO168">
        <v>100</v>
      </c>
      <c r="AP168">
        <v>3600</v>
      </c>
      <c r="AQ168" t="s">
        <v>129</v>
      </c>
      <c r="AR168">
        <v>11</v>
      </c>
      <c r="AS168">
        <v>88</v>
      </c>
      <c r="AT168">
        <v>960</v>
      </c>
      <c r="BB168" t="str">
        <f t="shared" si="11"/>
        <v>1200</v>
      </c>
      <c r="BC168">
        <v>1</v>
      </c>
      <c r="BD168" t="str">
        <f t="shared" si="13"/>
        <v xml:space="preserve">N7628Y  </v>
      </c>
      <c r="BE168">
        <v>1</v>
      </c>
      <c r="BG168">
        <v>0</v>
      </c>
      <c r="BH168">
        <v>0</v>
      </c>
      <c r="BI168">
        <v>0</v>
      </c>
      <c r="BJ168">
        <v>3450</v>
      </c>
      <c r="BK168">
        <v>-150</v>
      </c>
      <c r="BL168" t="s">
        <v>178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>"09:05:30.031"</f>
        <v>09:05:30.031</v>
      </c>
      <c r="CF168">
        <v>31098505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6</v>
      </c>
      <c r="CY168">
        <v>7</v>
      </c>
      <c r="CZ168" t="s">
        <v>131</v>
      </c>
      <c r="DA168">
        <v>151</v>
      </c>
      <c r="DB168">
        <v>1</v>
      </c>
      <c r="DC168" t="s">
        <v>132</v>
      </c>
      <c r="DD168" t="s">
        <v>133</v>
      </c>
      <c r="DG168">
        <v>3272866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"06/17/2023 09:05:30.302"</f>
        <v>06/17/2023 09:05:30.302</v>
      </c>
      <c r="C169" t="str">
        <f t="shared" si="12"/>
        <v>FFDFD3C0</v>
      </c>
      <c r="D169" t="s">
        <v>138</v>
      </c>
      <c r="E169">
        <v>3</v>
      </c>
      <c r="F169">
        <v>1003</v>
      </c>
      <c r="G169" t="s">
        <v>139</v>
      </c>
      <c r="J169" t="s">
        <v>140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"09:05:30.023"</f>
        <v>09:05:30.023</v>
      </c>
      <c r="T169" t="str">
        <f>"09:05:29.623"</f>
        <v>09:05:29.623</v>
      </c>
      <c r="U169" t="str">
        <f t="shared" si="10"/>
        <v>AA4C7D</v>
      </c>
      <c r="V169">
        <v>0</v>
      </c>
      <c r="W169">
        <v>0</v>
      </c>
      <c r="X169">
        <v>0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126</v>
      </c>
      <c r="AG169">
        <v>0</v>
      </c>
      <c r="AH169">
        <v>0</v>
      </c>
      <c r="AI169">
        <v>2</v>
      </c>
      <c r="AJ169">
        <v>0</v>
      </c>
      <c r="AK169" t="s">
        <v>258</v>
      </c>
      <c r="AL169">
        <v>40.435138000000002</v>
      </c>
      <c r="AM169" t="s">
        <v>259</v>
      </c>
      <c r="AN169">
        <v>-78.757918000000004</v>
      </c>
      <c r="AO169">
        <v>100</v>
      </c>
      <c r="AP169">
        <v>3600</v>
      </c>
      <c r="AQ169" t="s">
        <v>129</v>
      </c>
      <c r="AR169">
        <v>11</v>
      </c>
      <c r="AS169">
        <v>88</v>
      </c>
      <c r="AT169">
        <v>960</v>
      </c>
      <c r="BB169" t="str">
        <f t="shared" si="11"/>
        <v>1200</v>
      </c>
      <c r="BC169">
        <v>1</v>
      </c>
      <c r="BD169" t="str">
        <f t="shared" si="13"/>
        <v xml:space="preserve">N7628Y  </v>
      </c>
      <c r="BE169">
        <v>1</v>
      </c>
      <c r="BG169">
        <v>0</v>
      </c>
      <c r="BH169">
        <v>0</v>
      </c>
      <c r="BI169">
        <v>0</v>
      </c>
      <c r="BJ169">
        <v>3450</v>
      </c>
      <c r="BK169">
        <v>-150</v>
      </c>
      <c r="BL169" t="s">
        <v>130</v>
      </c>
      <c r="BM169">
        <v>1</v>
      </c>
      <c r="BN169">
        <v>1</v>
      </c>
      <c r="BO169">
        <v>1</v>
      </c>
      <c r="BP169">
        <v>0</v>
      </c>
      <c r="BT169">
        <v>0</v>
      </c>
      <c r="BU169">
        <v>0</v>
      </c>
      <c r="CE169" t="str">
        <f>"09:05:30.031"</f>
        <v>09:05:30.031</v>
      </c>
      <c r="CF169">
        <v>31098505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6</v>
      </c>
      <c r="CY169">
        <v>7</v>
      </c>
      <c r="CZ169" t="s">
        <v>131</v>
      </c>
      <c r="DA169">
        <v>151</v>
      </c>
      <c r="DB169">
        <v>1</v>
      </c>
      <c r="DC169" t="s">
        <v>132</v>
      </c>
      <c r="DD169" t="s">
        <v>133</v>
      </c>
      <c r="DG169">
        <v>3272866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"06/17/2023 09:05:31.304"</f>
        <v>06/17/2023 09:05:31.304</v>
      </c>
      <c r="C170" t="str">
        <f t="shared" si="12"/>
        <v>FFDFD3C0</v>
      </c>
      <c r="D170" t="s">
        <v>138</v>
      </c>
      <c r="E170">
        <v>3</v>
      </c>
      <c r="F170">
        <v>1003</v>
      </c>
      <c r="G170" t="s">
        <v>139</v>
      </c>
      <c r="J170" t="s">
        <v>140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"09:05:31.070"</f>
        <v>09:05:31.070</v>
      </c>
      <c r="T170" t="str">
        <f>"09:05:30.570"</f>
        <v>09:05:30.570</v>
      </c>
      <c r="U170" t="str">
        <f t="shared" si="10"/>
        <v>AA4C7D</v>
      </c>
      <c r="V170">
        <v>0</v>
      </c>
      <c r="W170">
        <v>0</v>
      </c>
      <c r="X170">
        <v>0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126</v>
      </c>
      <c r="AG170">
        <v>0</v>
      </c>
      <c r="AH170">
        <v>0</v>
      </c>
      <c r="AI170">
        <v>2</v>
      </c>
      <c r="AJ170">
        <v>0</v>
      </c>
      <c r="AK170" t="s">
        <v>260</v>
      </c>
      <c r="AL170">
        <v>40.435544999999998</v>
      </c>
      <c r="AM170" t="s">
        <v>259</v>
      </c>
      <c r="AN170">
        <v>-78.757918000000004</v>
      </c>
      <c r="AO170">
        <v>100</v>
      </c>
      <c r="AP170">
        <v>3600</v>
      </c>
      <c r="AQ170" t="s">
        <v>129</v>
      </c>
      <c r="AR170">
        <v>7</v>
      </c>
      <c r="AS170">
        <v>88</v>
      </c>
      <c r="AT170">
        <v>832</v>
      </c>
      <c r="BB170" t="str">
        <f t="shared" si="11"/>
        <v>1200</v>
      </c>
      <c r="BC170">
        <v>1</v>
      </c>
      <c r="BD170" t="str">
        <f t="shared" si="13"/>
        <v xml:space="preserve">N7628Y  </v>
      </c>
      <c r="BE170">
        <v>1</v>
      </c>
      <c r="BG170">
        <v>0</v>
      </c>
      <c r="BH170">
        <v>0</v>
      </c>
      <c r="BI170">
        <v>0</v>
      </c>
      <c r="BJ170">
        <v>3475</v>
      </c>
      <c r="BK170">
        <v>-125</v>
      </c>
      <c r="BL170" t="s">
        <v>130</v>
      </c>
      <c r="BM170">
        <v>1</v>
      </c>
      <c r="BN170">
        <v>1</v>
      </c>
      <c r="BO170">
        <v>1</v>
      </c>
      <c r="BP170">
        <v>0</v>
      </c>
      <c r="BT170">
        <v>0</v>
      </c>
      <c r="BU170">
        <v>0</v>
      </c>
      <c r="CE170" t="str">
        <f>"09:05:31.076"</f>
        <v>09:05:31.076</v>
      </c>
      <c r="CF170">
        <v>76412322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6</v>
      </c>
      <c r="CY170">
        <v>7</v>
      </c>
      <c r="CZ170" t="s">
        <v>131</v>
      </c>
      <c r="DA170">
        <v>151</v>
      </c>
      <c r="DB170">
        <v>1</v>
      </c>
      <c r="DC170" t="s">
        <v>132</v>
      </c>
      <c r="DD170" t="s">
        <v>133</v>
      </c>
      <c r="DG170">
        <v>3273284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"06/17/2023 09:05:31.320"</f>
        <v>06/17/2023 09:05:31.320</v>
      </c>
      <c r="C171" t="str">
        <f t="shared" si="12"/>
        <v>FFDFD3C0</v>
      </c>
      <c r="D171" t="s">
        <v>123</v>
      </c>
      <c r="E171">
        <v>8</v>
      </c>
      <c r="H171">
        <v>173</v>
      </c>
      <c r="I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"09:05:31.070"</f>
        <v>09:05:31.070</v>
      </c>
      <c r="T171" t="str">
        <f>"09:05:30.570"</f>
        <v>09:05:30.570</v>
      </c>
      <c r="U171" t="str">
        <f t="shared" si="10"/>
        <v>AA4C7D</v>
      </c>
      <c r="V171">
        <v>0</v>
      </c>
      <c r="W171">
        <v>0</v>
      </c>
      <c r="X171">
        <v>4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175</v>
      </c>
      <c r="AG171">
        <v>0</v>
      </c>
      <c r="AH171">
        <v>3</v>
      </c>
      <c r="AI171">
        <v>2</v>
      </c>
      <c r="AJ171">
        <v>0</v>
      </c>
      <c r="AK171" t="s">
        <v>260</v>
      </c>
      <c r="AL171">
        <v>40.435544999999998</v>
      </c>
      <c r="AM171" t="s">
        <v>259</v>
      </c>
      <c r="AN171">
        <v>-78.757918000000004</v>
      </c>
      <c r="AO171">
        <v>100</v>
      </c>
      <c r="AP171">
        <v>3600</v>
      </c>
      <c r="AQ171" t="s">
        <v>129</v>
      </c>
      <c r="AR171">
        <v>7</v>
      </c>
      <c r="AS171">
        <v>88</v>
      </c>
      <c r="AT171">
        <v>832</v>
      </c>
      <c r="BB171" t="str">
        <f t="shared" si="11"/>
        <v>1200</v>
      </c>
      <c r="BC171">
        <v>1</v>
      </c>
      <c r="BD171" t="str">
        <f t="shared" si="13"/>
        <v xml:space="preserve">N7628Y  </v>
      </c>
      <c r="BE171">
        <v>1</v>
      </c>
      <c r="BG171">
        <v>0</v>
      </c>
      <c r="BH171">
        <v>0</v>
      </c>
      <c r="BI171">
        <v>0</v>
      </c>
      <c r="BJ171">
        <v>3475</v>
      </c>
      <c r="BK171">
        <v>-125</v>
      </c>
      <c r="BL171" t="s">
        <v>178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"09:05:31.076"</f>
        <v>09:05:31.076</v>
      </c>
      <c r="CF171">
        <v>76412322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151</v>
      </c>
      <c r="DB171">
        <v>1</v>
      </c>
      <c r="DC171" t="s">
        <v>132</v>
      </c>
      <c r="DD171" t="s">
        <v>133</v>
      </c>
      <c r="DG171">
        <v>3273284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"06/17/2023 09:05:31.335"</f>
        <v>06/17/2023 09:05:31.335</v>
      </c>
      <c r="C172" t="str">
        <f t="shared" si="12"/>
        <v>FFDFD3C0</v>
      </c>
      <c r="D172" t="s">
        <v>138</v>
      </c>
      <c r="E172">
        <v>8</v>
      </c>
      <c r="F172">
        <v>1008</v>
      </c>
      <c r="G172" t="s">
        <v>124</v>
      </c>
      <c r="J172" t="s">
        <v>140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"09:05:31.070"</f>
        <v>09:05:31.070</v>
      </c>
      <c r="T172" t="str">
        <f>"09:05:30.570"</f>
        <v>09:05:30.570</v>
      </c>
      <c r="U172" t="str">
        <f t="shared" si="10"/>
        <v>AA4C7D</v>
      </c>
      <c r="V172">
        <v>0</v>
      </c>
      <c r="W172">
        <v>0</v>
      </c>
      <c r="X172">
        <v>4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175</v>
      </c>
      <c r="AG172">
        <v>0</v>
      </c>
      <c r="AH172">
        <v>3</v>
      </c>
      <c r="AI172">
        <v>2</v>
      </c>
      <c r="AJ172">
        <v>0</v>
      </c>
      <c r="AK172" t="s">
        <v>260</v>
      </c>
      <c r="AL172">
        <v>40.435544999999998</v>
      </c>
      <c r="AM172" t="s">
        <v>259</v>
      </c>
      <c r="AN172">
        <v>-78.757918000000004</v>
      </c>
      <c r="AO172">
        <v>100</v>
      </c>
      <c r="AP172">
        <v>3600</v>
      </c>
      <c r="AQ172" t="s">
        <v>129</v>
      </c>
      <c r="AR172">
        <v>7</v>
      </c>
      <c r="AS172">
        <v>88</v>
      </c>
      <c r="AT172">
        <v>832</v>
      </c>
      <c r="BB172" t="str">
        <f t="shared" si="11"/>
        <v>1200</v>
      </c>
      <c r="BC172">
        <v>1</v>
      </c>
      <c r="BD172" t="str">
        <f t="shared" si="13"/>
        <v xml:space="preserve">N7628Y  </v>
      </c>
      <c r="BE172">
        <v>1</v>
      </c>
      <c r="BG172">
        <v>0</v>
      </c>
      <c r="BH172">
        <v>0</v>
      </c>
      <c r="BI172">
        <v>0</v>
      </c>
      <c r="BJ172">
        <v>3475</v>
      </c>
      <c r="BK172">
        <v>-125</v>
      </c>
      <c r="BL172" t="s">
        <v>178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"09:05:31.076"</f>
        <v>09:05:31.076</v>
      </c>
      <c r="CF172">
        <v>76412322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131</v>
      </c>
      <c r="DA172">
        <v>151</v>
      </c>
      <c r="DB172">
        <v>1</v>
      </c>
      <c r="DC172" t="s">
        <v>132</v>
      </c>
      <c r="DD172" t="s">
        <v>133</v>
      </c>
      <c r="DG172">
        <v>3273284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"06/17/2023 09:05:32.476"</f>
        <v>06/17/2023 09:05:32.476</v>
      </c>
      <c r="C173" t="str">
        <f t="shared" si="12"/>
        <v>FFDFD3C0</v>
      </c>
      <c r="D173" t="s">
        <v>138</v>
      </c>
      <c r="E173">
        <v>3</v>
      </c>
      <c r="F173">
        <v>1003</v>
      </c>
      <c r="G173" t="s">
        <v>139</v>
      </c>
      <c r="J173" t="s">
        <v>140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"09:05:32.234"</f>
        <v>09:05:32.234</v>
      </c>
      <c r="T173" t="str">
        <f>"09:05:31.734"</f>
        <v>09:05:31.734</v>
      </c>
      <c r="U173" t="str">
        <f t="shared" si="10"/>
        <v>AA4C7D</v>
      </c>
      <c r="V173">
        <v>0</v>
      </c>
      <c r="W173">
        <v>0</v>
      </c>
      <c r="X173">
        <v>0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126</v>
      </c>
      <c r="AG173">
        <v>0</v>
      </c>
      <c r="AH173">
        <v>0</v>
      </c>
      <c r="AI173">
        <v>2</v>
      </c>
      <c r="AJ173">
        <v>0</v>
      </c>
      <c r="AK173" t="s">
        <v>261</v>
      </c>
      <c r="AL173">
        <v>40.436059999999998</v>
      </c>
      <c r="AM173" t="s">
        <v>259</v>
      </c>
      <c r="AN173">
        <v>-78.757918000000004</v>
      </c>
      <c r="AO173">
        <v>100</v>
      </c>
      <c r="AP173">
        <v>3600</v>
      </c>
      <c r="AQ173" t="s">
        <v>129</v>
      </c>
      <c r="AR173">
        <v>0</v>
      </c>
      <c r="AS173">
        <v>88</v>
      </c>
      <c r="AT173">
        <v>448</v>
      </c>
      <c r="BB173" t="str">
        <f t="shared" si="11"/>
        <v>1200</v>
      </c>
      <c r="BC173">
        <v>1</v>
      </c>
      <c r="BD173" t="str">
        <f t="shared" si="13"/>
        <v xml:space="preserve">N7628Y  </v>
      </c>
      <c r="BE173">
        <v>1</v>
      </c>
      <c r="BG173">
        <v>0</v>
      </c>
      <c r="BH173">
        <v>0</v>
      </c>
      <c r="BI173">
        <v>0</v>
      </c>
      <c r="BJ173">
        <v>3475</v>
      </c>
      <c r="BK173">
        <v>-125</v>
      </c>
      <c r="BL173" t="s">
        <v>130</v>
      </c>
      <c r="BM173">
        <v>1</v>
      </c>
      <c r="BN173">
        <v>1</v>
      </c>
      <c r="BO173">
        <v>1</v>
      </c>
      <c r="BP173">
        <v>0</v>
      </c>
      <c r="BT173">
        <v>0</v>
      </c>
      <c r="BU173">
        <v>0</v>
      </c>
      <c r="CE173" t="str">
        <f>"09:05:32.238"</f>
        <v>09:05:32.238</v>
      </c>
      <c r="CF173">
        <v>238054004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131</v>
      </c>
      <c r="DA173">
        <v>151</v>
      </c>
      <c r="DB173">
        <v>1</v>
      </c>
      <c r="DC173" t="s">
        <v>132</v>
      </c>
      <c r="DD173" t="s">
        <v>133</v>
      </c>
      <c r="DG173">
        <v>3273842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"06/17/2023 09:05:32.492"</f>
        <v>06/17/2023 09:05:32.492</v>
      </c>
      <c r="C174" t="str">
        <f t="shared" si="12"/>
        <v>FFDFD3C0</v>
      </c>
      <c r="D174" t="s">
        <v>138</v>
      </c>
      <c r="E174">
        <v>8</v>
      </c>
      <c r="F174">
        <v>1008</v>
      </c>
      <c r="G174" t="s">
        <v>124</v>
      </c>
      <c r="J174" t="s">
        <v>140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"09:05:32.234"</f>
        <v>09:05:32.234</v>
      </c>
      <c r="T174" t="str">
        <f>"09:05:31.734"</f>
        <v>09:05:31.734</v>
      </c>
      <c r="U174" t="str">
        <f t="shared" si="10"/>
        <v>AA4C7D</v>
      </c>
      <c r="V174">
        <v>0</v>
      </c>
      <c r="W174">
        <v>0</v>
      </c>
      <c r="X174">
        <v>4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175</v>
      </c>
      <c r="AG174">
        <v>0</v>
      </c>
      <c r="AH174">
        <v>3</v>
      </c>
      <c r="AI174">
        <v>2</v>
      </c>
      <c r="AJ174">
        <v>0</v>
      </c>
      <c r="AK174" t="s">
        <v>261</v>
      </c>
      <c r="AL174">
        <v>40.436059999999998</v>
      </c>
      <c r="AM174" t="s">
        <v>259</v>
      </c>
      <c r="AN174">
        <v>-78.757918000000004</v>
      </c>
      <c r="AO174">
        <v>100</v>
      </c>
      <c r="AP174">
        <v>3600</v>
      </c>
      <c r="AQ174" t="s">
        <v>129</v>
      </c>
      <c r="AR174">
        <v>0</v>
      </c>
      <c r="AS174">
        <v>88</v>
      </c>
      <c r="AT174">
        <v>448</v>
      </c>
      <c r="BB174" t="str">
        <f t="shared" si="11"/>
        <v>1200</v>
      </c>
      <c r="BC174">
        <v>1</v>
      </c>
      <c r="BD174" t="str">
        <f t="shared" si="13"/>
        <v xml:space="preserve">N7628Y  </v>
      </c>
      <c r="BE174">
        <v>1</v>
      </c>
      <c r="BG174">
        <v>0</v>
      </c>
      <c r="BH174">
        <v>0</v>
      </c>
      <c r="BI174">
        <v>0</v>
      </c>
      <c r="BJ174">
        <v>3475</v>
      </c>
      <c r="BK174">
        <v>-125</v>
      </c>
      <c r="BL174" t="s">
        <v>178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>"09:05:32.238"</f>
        <v>09:05:32.238</v>
      </c>
      <c r="CF174">
        <v>238054004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131</v>
      </c>
      <c r="DA174">
        <v>151</v>
      </c>
      <c r="DB174">
        <v>1</v>
      </c>
      <c r="DC174" t="s">
        <v>132</v>
      </c>
      <c r="DD174" t="s">
        <v>133</v>
      </c>
      <c r="DG174">
        <v>3273842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"06/17/2023 09:05:32.523"</f>
        <v>06/17/2023 09:05:32.523</v>
      </c>
      <c r="C175" t="str">
        <f t="shared" si="12"/>
        <v>FFDFD3C0</v>
      </c>
      <c r="D175" t="s">
        <v>123</v>
      </c>
      <c r="E175">
        <v>8</v>
      </c>
      <c r="H175">
        <v>173</v>
      </c>
      <c r="I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"09:05:32.234"</f>
        <v>09:05:32.234</v>
      </c>
      <c r="T175" t="str">
        <f>"09:05:31.734"</f>
        <v>09:05:31.734</v>
      </c>
      <c r="U175" t="str">
        <f t="shared" si="10"/>
        <v>AA4C7D</v>
      </c>
      <c r="V175">
        <v>0</v>
      </c>
      <c r="W175">
        <v>0</v>
      </c>
      <c r="X175">
        <v>4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175</v>
      </c>
      <c r="AG175">
        <v>0</v>
      </c>
      <c r="AH175">
        <v>3</v>
      </c>
      <c r="AI175">
        <v>2</v>
      </c>
      <c r="AJ175">
        <v>0</v>
      </c>
      <c r="AK175" t="s">
        <v>261</v>
      </c>
      <c r="AL175">
        <v>40.436059999999998</v>
      </c>
      <c r="AM175" t="s">
        <v>259</v>
      </c>
      <c r="AN175">
        <v>-78.757918000000004</v>
      </c>
      <c r="AO175">
        <v>100</v>
      </c>
      <c r="AP175">
        <v>3600</v>
      </c>
      <c r="AQ175" t="s">
        <v>129</v>
      </c>
      <c r="AR175">
        <v>0</v>
      </c>
      <c r="AS175">
        <v>88</v>
      </c>
      <c r="AT175">
        <v>448</v>
      </c>
      <c r="BB175" t="str">
        <f t="shared" si="11"/>
        <v>1200</v>
      </c>
      <c r="BC175">
        <v>1</v>
      </c>
      <c r="BD175" t="str">
        <f t="shared" si="13"/>
        <v xml:space="preserve">N7628Y  </v>
      </c>
      <c r="BE175">
        <v>1</v>
      </c>
      <c r="BG175">
        <v>0</v>
      </c>
      <c r="BH175">
        <v>0</v>
      </c>
      <c r="BI175">
        <v>0</v>
      </c>
      <c r="BJ175">
        <v>3475</v>
      </c>
      <c r="BK175">
        <v>-125</v>
      </c>
      <c r="BL175" t="s">
        <v>178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>"09:05:32.238"</f>
        <v>09:05:32.238</v>
      </c>
      <c r="CF175">
        <v>238054004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131</v>
      </c>
      <c r="DA175">
        <v>151</v>
      </c>
      <c r="DB175">
        <v>1</v>
      </c>
      <c r="DC175" t="s">
        <v>132</v>
      </c>
      <c r="DD175" t="s">
        <v>133</v>
      </c>
      <c r="DG175">
        <v>3273842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"06/17/2023 09:05:33.601"</f>
        <v>06/17/2023 09:05:33.601</v>
      </c>
      <c r="C176" t="str">
        <f t="shared" si="12"/>
        <v>FFDFD3C0</v>
      </c>
      <c r="D176" t="s">
        <v>138</v>
      </c>
      <c r="E176">
        <v>3</v>
      </c>
      <c r="F176">
        <v>1003</v>
      </c>
      <c r="G176" t="s">
        <v>139</v>
      </c>
      <c r="J176" t="s">
        <v>140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"09:05:33.336"</f>
        <v>09:05:33.336</v>
      </c>
      <c r="T176" t="str">
        <f>"09:05:32.836"</f>
        <v>09:05:32.836</v>
      </c>
      <c r="U176" t="str">
        <f t="shared" si="10"/>
        <v>AA4C7D</v>
      </c>
      <c r="V176">
        <v>0</v>
      </c>
      <c r="W176">
        <v>0</v>
      </c>
      <c r="X176">
        <v>0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126</v>
      </c>
      <c r="AG176">
        <v>0</v>
      </c>
      <c r="AH176">
        <v>0</v>
      </c>
      <c r="AI176">
        <v>2</v>
      </c>
      <c r="AJ176">
        <v>0</v>
      </c>
      <c r="AK176" t="s">
        <v>262</v>
      </c>
      <c r="AL176">
        <v>40.436511000000003</v>
      </c>
      <c r="AM176" t="s">
        <v>263</v>
      </c>
      <c r="AN176">
        <v>-78.758004</v>
      </c>
      <c r="AO176">
        <v>100</v>
      </c>
      <c r="AP176">
        <v>3600</v>
      </c>
      <c r="AQ176" t="s">
        <v>129</v>
      </c>
      <c r="AR176">
        <v>-9</v>
      </c>
      <c r="AS176">
        <v>88</v>
      </c>
      <c r="AT176">
        <v>-64</v>
      </c>
      <c r="BB176" t="str">
        <f t="shared" si="11"/>
        <v>1200</v>
      </c>
      <c r="BC176">
        <v>1</v>
      </c>
      <c r="BD176" t="str">
        <f t="shared" si="13"/>
        <v xml:space="preserve">N7628Y  </v>
      </c>
      <c r="BE176">
        <v>1</v>
      </c>
      <c r="BG176">
        <v>0</v>
      </c>
      <c r="BH176">
        <v>0</v>
      </c>
      <c r="BI176">
        <v>0</v>
      </c>
      <c r="BJ176">
        <v>3500</v>
      </c>
      <c r="BK176">
        <v>-100</v>
      </c>
      <c r="BL176" t="s">
        <v>130</v>
      </c>
      <c r="BM176">
        <v>1</v>
      </c>
      <c r="BN176">
        <v>1</v>
      </c>
      <c r="BO176">
        <v>1</v>
      </c>
      <c r="BP176">
        <v>0</v>
      </c>
      <c r="BT176">
        <v>0</v>
      </c>
      <c r="BU176">
        <v>0</v>
      </c>
      <c r="CE176" t="str">
        <f>"09:05:33.337"</f>
        <v>09:05:33.337</v>
      </c>
      <c r="CF176">
        <v>337435726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131</v>
      </c>
      <c r="DA176">
        <v>151</v>
      </c>
      <c r="DB176">
        <v>1</v>
      </c>
      <c r="DC176" t="s">
        <v>132</v>
      </c>
      <c r="DD176" t="s">
        <v>133</v>
      </c>
      <c r="DG176">
        <v>3274344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"06/17/2023 09:05:33.632"</f>
        <v>06/17/2023 09:05:33.632</v>
      </c>
      <c r="C177" t="str">
        <f t="shared" si="12"/>
        <v>FFDFD3C0</v>
      </c>
      <c r="D177" t="s">
        <v>123</v>
      </c>
      <c r="E177">
        <v>8</v>
      </c>
      <c r="H177">
        <v>173</v>
      </c>
      <c r="I177" t="s">
        <v>124</v>
      </c>
      <c r="J177" t="s">
        <v>125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"09:05:33.336"</f>
        <v>09:05:33.336</v>
      </c>
      <c r="T177" t="str">
        <f>"09:05:32.836"</f>
        <v>09:05:32.836</v>
      </c>
      <c r="U177" t="str">
        <f t="shared" si="10"/>
        <v>AA4C7D</v>
      </c>
      <c r="V177">
        <v>0</v>
      </c>
      <c r="W177">
        <v>0</v>
      </c>
      <c r="X177">
        <v>4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175</v>
      </c>
      <c r="AG177">
        <v>0</v>
      </c>
      <c r="AH177">
        <v>3</v>
      </c>
      <c r="AI177">
        <v>2</v>
      </c>
      <c r="AJ177">
        <v>0</v>
      </c>
      <c r="AK177" t="s">
        <v>262</v>
      </c>
      <c r="AL177">
        <v>40.436511000000003</v>
      </c>
      <c r="AM177" t="s">
        <v>263</v>
      </c>
      <c r="AN177">
        <v>-78.758004</v>
      </c>
      <c r="AO177">
        <v>100</v>
      </c>
      <c r="AP177">
        <v>3600</v>
      </c>
      <c r="AQ177" t="s">
        <v>129</v>
      </c>
      <c r="AR177">
        <v>-9</v>
      </c>
      <c r="AS177">
        <v>88</v>
      </c>
      <c r="AT177">
        <v>-64</v>
      </c>
      <c r="BB177" t="str">
        <f t="shared" si="11"/>
        <v>1200</v>
      </c>
      <c r="BC177">
        <v>1</v>
      </c>
      <c r="BD177" t="str">
        <f t="shared" si="13"/>
        <v xml:space="preserve">N7628Y  </v>
      </c>
      <c r="BE177">
        <v>1</v>
      </c>
      <c r="BG177">
        <v>0</v>
      </c>
      <c r="BH177">
        <v>0</v>
      </c>
      <c r="BI177">
        <v>0</v>
      </c>
      <c r="BJ177">
        <v>3500</v>
      </c>
      <c r="BK177">
        <v>-100</v>
      </c>
      <c r="BL177" t="s">
        <v>178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"09:05:33.337"</f>
        <v>09:05:33.337</v>
      </c>
      <c r="CF177">
        <v>337435726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131</v>
      </c>
      <c r="DA177">
        <v>151</v>
      </c>
      <c r="DB177">
        <v>1</v>
      </c>
      <c r="DC177" t="s">
        <v>132</v>
      </c>
      <c r="DD177" t="s">
        <v>133</v>
      </c>
      <c r="DG177">
        <v>3274344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"06/17/2023 09:05:33.632"</f>
        <v>06/17/2023 09:05:33.632</v>
      </c>
      <c r="C178" t="str">
        <f t="shared" si="12"/>
        <v>FFDFD3C0</v>
      </c>
      <c r="D178" t="s">
        <v>138</v>
      </c>
      <c r="E178">
        <v>8</v>
      </c>
      <c r="F178">
        <v>1008</v>
      </c>
      <c r="G178" t="s">
        <v>124</v>
      </c>
      <c r="J178" t="s">
        <v>140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"09:05:33.336"</f>
        <v>09:05:33.336</v>
      </c>
      <c r="T178" t="str">
        <f>"09:05:32.836"</f>
        <v>09:05:32.836</v>
      </c>
      <c r="U178" t="str">
        <f t="shared" si="10"/>
        <v>AA4C7D</v>
      </c>
      <c r="V178">
        <v>0</v>
      </c>
      <c r="W178">
        <v>0</v>
      </c>
      <c r="X178">
        <v>4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175</v>
      </c>
      <c r="AG178">
        <v>0</v>
      </c>
      <c r="AH178">
        <v>3</v>
      </c>
      <c r="AI178">
        <v>2</v>
      </c>
      <c r="AJ178">
        <v>0</v>
      </c>
      <c r="AK178" t="s">
        <v>262</v>
      </c>
      <c r="AL178">
        <v>40.436511000000003</v>
      </c>
      <c r="AM178" t="s">
        <v>263</v>
      </c>
      <c r="AN178">
        <v>-78.758004</v>
      </c>
      <c r="AO178">
        <v>100</v>
      </c>
      <c r="AP178">
        <v>3600</v>
      </c>
      <c r="AQ178" t="s">
        <v>129</v>
      </c>
      <c r="AR178">
        <v>-9</v>
      </c>
      <c r="AS178">
        <v>88</v>
      </c>
      <c r="AT178">
        <v>-64</v>
      </c>
      <c r="BB178" t="str">
        <f t="shared" si="11"/>
        <v>1200</v>
      </c>
      <c r="BC178">
        <v>1</v>
      </c>
      <c r="BD178" t="str">
        <f t="shared" si="13"/>
        <v xml:space="preserve">N7628Y  </v>
      </c>
      <c r="BE178">
        <v>1</v>
      </c>
      <c r="BG178">
        <v>0</v>
      </c>
      <c r="BH178">
        <v>0</v>
      </c>
      <c r="BI178">
        <v>0</v>
      </c>
      <c r="BJ178">
        <v>3500</v>
      </c>
      <c r="BK178">
        <v>-100</v>
      </c>
      <c r="BL178" t="s">
        <v>178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>"09:05:33.337"</f>
        <v>09:05:33.337</v>
      </c>
      <c r="CF178">
        <v>337435726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131</v>
      </c>
      <c r="DA178">
        <v>151</v>
      </c>
      <c r="DB178">
        <v>1</v>
      </c>
      <c r="DC178" t="s">
        <v>132</v>
      </c>
      <c r="DD178" t="s">
        <v>133</v>
      </c>
      <c r="DG178">
        <v>3274344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"06/17/2023 09:05:34.554"</f>
        <v>06/17/2023 09:05:34.554</v>
      </c>
      <c r="C179" t="str">
        <f t="shared" si="12"/>
        <v>FFDFD3C0</v>
      </c>
      <c r="D179" t="s">
        <v>138</v>
      </c>
      <c r="E179">
        <v>3</v>
      </c>
      <c r="F179">
        <v>1003</v>
      </c>
      <c r="G179" t="s">
        <v>139</v>
      </c>
      <c r="J179" t="s">
        <v>140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"09:05:34.289"</f>
        <v>09:05:34.289</v>
      </c>
      <c r="T179" t="str">
        <f>"09:05:33.789"</f>
        <v>09:05:33.789</v>
      </c>
      <c r="U179" t="str">
        <f t="shared" si="10"/>
        <v>AA4C7D</v>
      </c>
      <c r="V179">
        <v>0</v>
      </c>
      <c r="W179">
        <v>0</v>
      </c>
      <c r="X179">
        <v>0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175</v>
      </c>
      <c r="AG179">
        <v>0</v>
      </c>
      <c r="AH179">
        <v>3</v>
      </c>
      <c r="AI179">
        <v>2</v>
      </c>
      <c r="AJ179">
        <v>0</v>
      </c>
      <c r="AK179" t="s">
        <v>264</v>
      </c>
      <c r="AL179">
        <v>40.436853999999997</v>
      </c>
      <c r="AM179" t="s">
        <v>265</v>
      </c>
      <c r="AN179">
        <v>-78.758111</v>
      </c>
      <c r="AO179">
        <v>100</v>
      </c>
      <c r="AP179">
        <v>3600</v>
      </c>
      <c r="AQ179" t="s">
        <v>129</v>
      </c>
      <c r="AR179">
        <v>-19</v>
      </c>
      <c r="AS179">
        <v>88</v>
      </c>
      <c r="AT179">
        <v>-576</v>
      </c>
      <c r="BB179" t="str">
        <f t="shared" si="11"/>
        <v>1200</v>
      </c>
      <c r="BC179">
        <v>1</v>
      </c>
      <c r="BD179" t="str">
        <f t="shared" si="13"/>
        <v xml:space="preserve">N7628Y  </v>
      </c>
      <c r="BE179">
        <v>1</v>
      </c>
      <c r="BG179">
        <v>0</v>
      </c>
      <c r="BH179">
        <v>0</v>
      </c>
      <c r="BI179">
        <v>0</v>
      </c>
      <c r="BJ179">
        <v>3475</v>
      </c>
      <c r="BK179">
        <v>-125</v>
      </c>
      <c r="BL179" t="s">
        <v>178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"09:05:34.294"</f>
        <v>09:05:34.294</v>
      </c>
      <c r="CF179">
        <v>294225966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131</v>
      </c>
      <c r="DA179">
        <v>160</v>
      </c>
      <c r="DB179">
        <v>2</v>
      </c>
      <c r="DC179" t="s">
        <v>266</v>
      </c>
      <c r="DD179" t="s">
        <v>267</v>
      </c>
      <c r="DG179">
        <v>12373957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"06/17/2023 09:05:34.586"</f>
        <v>06/17/2023 09:05:34.586</v>
      </c>
      <c r="C180" t="str">
        <f t="shared" si="12"/>
        <v>FFDFD3C0</v>
      </c>
      <c r="D180" t="s">
        <v>123</v>
      </c>
      <c r="E180">
        <v>8</v>
      </c>
      <c r="H180">
        <v>173</v>
      </c>
      <c r="I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"09:05:34.289"</f>
        <v>09:05:34.289</v>
      </c>
      <c r="T180" t="str">
        <f>"09:05:33.789"</f>
        <v>09:05:33.789</v>
      </c>
      <c r="U180" t="str">
        <f t="shared" si="10"/>
        <v>AA4C7D</v>
      </c>
      <c r="V180">
        <v>0</v>
      </c>
      <c r="W180">
        <v>0</v>
      </c>
      <c r="X180">
        <v>4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175</v>
      </c>
      <c r="AG180">
        <v>0</v>
      </c>
      <c r="AH180">
        <v>3</v>
      </c>
      <c r="AI180">
        <v>2</v>
      </c>
      <c r="AJ180">
        <v>0</v>
      </c>
      <c r="AK180" t="s">
        <v>264</v>
      </c>
      <c r="AL180">
        <v>40.436853999999997</v>
      </c>
      <c r="AM180" t="s">
        <v>265</v>
      </c>
      <c r="AN180">
        <v>-78.758111</v>
      </c>
      <c r="AO180">
        <v>100</v>
      </c>
      <c r="AP180">
        <v>3600</v>
      </c>
      <c r="AQ180" t="s">
        <v>129</v>
      </c>
      <c r="AR180">
        <v>-19</v>
      </c>
      <c r="AS180">
        <v>88</v>
      </c>
      <c r="AT180">
        <v>-576</v>
      </c>
      <c r="BB180" t="str">
        <f t="shared" si="11"/>
        <v>1200</v>
      </c>
      <c r="BC180">
        <v>1</v>
      </c>
      <c r="BD180" t="str">
        <f t="shared" si="13"/>
        <v xml:space="preserve">N7628Y  </v>
      </c>
      <c r="BE180">
        <v>1</v>
      </c>
      <c r="BG180">
        <v>0</v>
      </c>
      <c r="BH180">
        <v>0</v>
      </c>
      <c r="BI180">
        <v>0</v>
      </c>
      <c r="BJ180">
        <v>3475</v>
      </c>
      <c r="BK180">
        <v>-125</v>
      </c>
      <c r="BL180" t="s">
        <v>178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>"09:05:34.294"</f>
        <v>09:05:34.294</v>
      </c>
      <c r="CF180">
        <v>294225966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131</v>
      </c>
      <c r="DA180">
        <v>160</v>
      </c>
      <c r="DB180">
        <v>2</v>
      </c>
      <c r="DC180" t="s">
        <v>266</v>
      </c>
      <c r="DD180" t="s">
        <v>267</v>
      </c>
      <c r="DG180">
        <v>12373957</v>
      </c>
      <c r="DI180">
        <v>0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"06/17/2023 09:05:34.586"</f>
        <v>06/17/2023 09:05:34.586</v>
      </c>
      <c r="C181" t="str">
        <f t="shared" si="12"/>
        <v>FFDFD3C0</v>
      </c>
      <c r="D181" t="s">
        <v>138</v>
      </c>
      <c r="E181">
        <v>8</v>
      </c>
      <c r="F181">
        <v>1008</v>
      </c>
      <c r="G181" t="s">
        <v>124</v>
      </c>
      <c r="J181" t="s">
        <v>140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"09:05:34.289"</f>
        <v>09:05:34.289</v>
      </c>
      <c r="T181" t="str">
        <f>"09:05:33.789"</f>
        <v>09:05:33.789</v>
      </c>
      <c r="U181" t="str">
        <f t="shared" si="10"/>
        <v>AA4C7D</v>
      </c>
      <c r="V181">
        <v>0</v>
      </c>
      <c r="W181">
        <v>0</v>
      </c>
      <c r="X181">
        <v>4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175</v>
      </c>
      <c r="AG181">
        <v>0</v>
      </c>
      <c r="AH181">
        <v>3</v>
      </c>
      <c r="AI181">
        <v>2</v>
      </c>
      <c r="AJ181">
        <v>0</v>
      </c>
      <c r="AK181" t="s">
        <v>264</v>
      </c>
      <c r="AL181">
        <v>40.436853999999997</v>
      </c>
      <c r="AM181" t="s">
        <v>265</v>
      </c>
      <c r="AN181">
        <v>-78.758111</v>
      </c>
      <c r="AO181">
        <v>100</v>
      </c>
      <c r="AP181">
        <v>3600</v>
      </c>
      <c r="AQ181" t="s">
        <v>129</v>
      </c>
      <c r="AR181">
        <v>-19</v>
      </c>
      <c r="AS181">
        <v>88</v>
      </c>
      <c r="AT181">
        <v>-576</v>
      </c>
      <c r="BB181" t="str">
        <f t="shared" si="11"/>
        <v>1200</v>
      </c>
      <c r="BC181">
        <v>1</v>
      </c>
      <c r="BD181" t="str">
        <f t="shared" si="13"/>
        <v xml:space="preserve">N7628Y  </v>
      </c>
      <c r="BE181">
        <v>1</v>
      </c>
      <c r="BG181">
        <v>0</v>
      </c>
      <c r="BH181">
        <v>0</v>
      </c>
      <c r="BI181">
        <v>0</v>
      </c>
      <c r="BJ181">
        <v>3475</v>
      </c>
      <c r="BK181">
        <v>-125</v>
      </c>
      <c r="BL181" t="s">
        <v>178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"09:05:34.294"</f>
        <v>09:05:34.294</v>
      </c>
      <c r="CF181">
        <v>294225966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131</v>
      </c>
      <c r="DA181">
        <v>160</v>
      </c>
      <c r="DB181">
        <v>2</v>
      </c>
      <c r="DC181" t="s">
        <v>266</v>
      </c>
      <c r="DD181" t="s">
        <v>267</v>
      </c>
      <c r="DG181">
        <v>12373957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"06/17/2023 09:05:35.631"</f>
        <v>06/17/2023 09:05:35.631</v>
      </c>
      <c r="C182" t="str">
        <f t="shared" si="12"/>
        <v>FFDFD3C0</v>
      </c>
      <c r="D182" t="s">
        <v>138</v>
      </c>
      <c r="E182">
        <v>3</v>
      </c>
      <c r="F182">
        <v>1003</v>
      </c>
      <c r="G182" t="s">
        <v>139</v>
      </c>
      <c r="J182" t="s">
        <v>140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"09:05:35.375"</f>
        <v>09:05:35.375</v>
      </c>
      <c r="T182" t="str">
        <f>"09:05:34.875"</f>
        <v>09:05:34.875</v>
      </c>
      <c r="U182" t="str">
        <f t="shared" si="10"/>
        <v>AA4C7D</v>
      </c>
      <c r="V182">
        <v>0</v>
      </c>
      <c r="W182">
        <v>0</v>
      </c>
      <c r="X182">
        <v>0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175</v>
      </c>
      <c r="AG182">
        <v>0</v>
      </c>
      <c r="AH182">
        <v>3</v>
      </c>
      <c r="AI182">
        <v>2</v>
      </c>
      <c r="AJ182">
        <v>0</v>
      </c>
      <c r="AK182" t="s">
        <v>268</v>
      </c>
      <c r="AL182">
        <v>40.437283999999998</v>
      </c>
      <c r="AM182" t="s">
        <v>269</v>
      </c>
      <c r="AN182">
        <v>-78.758368000000004</v>
      </c>
      <c r="AO182">
        <v>100</v>
      </c>
      <c r="AP182">
        <v>3600</v>
      </c>
      <c r="AQ182" t="s">
        <v>129</v>
      </c>
      <c r="AR182">
        <v>-28</v>
      </c>
      <c r="AS182">
        <v>87</v>
      </c>
      <c r="AT182">
        <v>-1216</v>
      </c>
      <c r="BB182" t="str">
        <f t="shared" si="11"/>
        <v>1200</v>
      </c>
      <c r="BC182">
        <v>1</v>
      </c>
      <c r="BD182" t="str">
        <f t="shared" si="13"/>
        <v xml:space="preserve">N7628Y  </v>
      </c>
      <c r="BE182">
        <v>1</v>
      </c>
      <c r="BG182">
        <v>0</v>
      </c>
      <c r="BH182">
        <v>0</v>
      </c>
      <c r="BI182">
        <v>0</v>
      </c>
      <c r="BJ182">
        <v>3475</v>
      </c>
      <c r="BK182">
        <v>-125</v>
      </c>
      <c r="BL182" t="s">
        <v>178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"09:05:35.381"</f>
        <v>09:05:35.381</v>
      </c>
      <c r="CF182">
        <v>380548986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131</v>
      </c>
      <c r="DA182">
        <v>151</v>
      </c>
      <c r="DB182">
        <v>1</v>
      </c>
      <c r="DC182" t="s">
        <v>132</v>
      </c>
      <c r="DD182" t="s">
        <v>133</v>
      </c>
      <c r="DG182">
        <v>3275242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"06/17/2023 09:05:35.631"</f>
        <v>06/17/2023 09:05:35.631</v>
      </c>
      <c r="C183" t="str">
        <f t="shared" si="12"/>
        <v>FFDFD3C0</v>
      </c>
      <c r="D183" t="s">
        <v>123</v>
      </c>
      <c r="E183">
        <v>8</v>
      </c>
      <c r="H183">
        <v>173</v>
      </c>
      <c r="I183" t="s">
        <v>124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"09:05:35.375"</f>
        <v>09:05:35.375</v>
      </c>
      <c r="T183" t="str">
        <f>"09:05:34.875"</f>
        <v>09:05:34.875</v>
      </c>
      <c r="U183" t="str">
        <f t="shared" si="10"/>
        <v>AA4C7D</v>
      </c>
      <c r="V183">
        <v>0</v>
      </c>
      <c r="W183">
        <v>0</v>
      </c>
      <c r="X183">
        <v>4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175</v>
      </c>
      <c r="AG183">
        <v>0</v>
      </c>
      <c r="AH183">
        <v>3</v>
      </c>
      <c r="AI183">
        <v>2</v>
      </c>
      <c r="AJ183">
        <v>0</v>
      </c>
      <c r="AK183" t="s">
        <v>268</v>
      </c>
      <c r="AL183">
        <v>40.437283999999998</v>
      </c>
      <c r="AM183" t="s">
        <v>269</v>
      </c>
      <c r="AN183">
        <v>-78.758368000000004</v>
      </c>
      <c r="AO183">
        <v>100</v>
      </c>
      <c r="AP183">
        <v>3600</v>
      </c>
      <c r="AQ183" t="s">
        <v>129</v>
      </c>
      <c r="AR183">
        <v>-28</v>
      </c>
      <c r="AS183">
        <v>87</v>
      </c>
      <c r="AT183">
        <v>-1216</v>
      </c>
      <c r="BB183" t="str">
        <f t="shared" si="11"/>
        <v>1200</v>
      </c>
      <c r="BC183">
        <v>1</v>
      </c>
      <c r="BD183" t="str">
        <f t="shared" si="13"/>
        <v xml:space="preserve">N7628Y  </v>
      </c>
      <c r="BE183">
        <v>1</v>
      </c>
      <c r="BG183">
        <v>0</v>
      </c>
      <c r="BH183">
        <v>0</v>
      </c>
      <c r="BI183">
        <v>0</v>
      </c>
      <c r="BJ183">
        <v>3475</v>
      </c>
      <c r="BK183">
        <v>-125</v>
      </c>
      <c r="BL183" t="s">
        <v>178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>"09:05:35.381"</f>
        <v>09:05:35.381</v>
      </c>
      <c r="CF183">
        <v>380548986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131</v>
      </c>
      <c r="DA183">
        <v>151</v>
      </c>
      <c r="DB183">
        <v>1</v>
      </c>
      <c r="DC183" t="s">
        <v>132</v>
      </c>
      <c r="DD183" t="s">
        <v>133</v>
      </c>
      <c r="DG183">
        <v>3275242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"06/17/2023 09:05:35.647"</f>
        <v>06/17/2023 09:05:35.647</v>
      </c>
      <c r="C184" t="str">
        <f t="shared" si="12"/>
        <v>FFDFD3C0</v>
      </c>
      <c r="D184" t="s">
        <v>138</v>
      </c>
      <c r="E184">
        <v>8</v>
      </c>
      <c r="F184">
        <v>1008</v>
      </c>
      <c r="G184" t="s">
        <v>124</v>
      </c>
      <c r="J184" t="s">
        <v>140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"09:05:35.375"</f>
        <v>09:05:35.375</v>
      </c>
      <c r="T184" t="str">
        <f>"09:05:34.875"</f>
        <v>09:05:34.875</v>
      </c>
      <c r="U184" t="str">
        <f t="shared" si="10"/>
        <v>AA4C7D</v>
      </c>
      <c r="V184">
        <v>0</v>
      </c>
      <c r="W184">
        <v>0</v>
      </c>
      <c r="X184">
        <v>4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175</v>
      </c>
      <c r="AG184">
        <v>0</v>
      </c>
      <c r="AH184">
        <v>3</v>
      </c>
      <c r="AI184">
        <v>2</v>
      </c>
      <c r="AJ184">
        <v>0</v>
      </c>
      <c r="AK184" t="s">
        <v>268</v>
      </c>
      <c r="AL184">
        <v>40.437283999999998</v>
      </c>
      <c r="AM184" t="s">
        <v>269</v>
      </c>
      <c r="AN184">
        <v>-78.758368000000004</v>
      </c>
      <c r="AO184">
        <v>100</v>
      </c>
      <c r="AP184">
        <v>3600</v>
      </c>
      <c r="AQ184" t="s">
        <v>129</v>
      </c>
      <c r="AR184">
        <v>-28</v>
      </c>
      <c r="AS184">
        <v>87</v>
      </c>
      <c r="AT184">
        <v>-1216</v>
      </c>
      <c r="BB184" t="str">
        <f t="shared" si="11"/>
        <v>1200</v>
      </c>
      <c r="BC184">
        <v>1</v>
      </c>
      <c r="BD184" t="str">
        <f t="shared" si="13"/>
        <v xml:space="preserve">N7628Y  </v>
      </c>
      <c r="BE184">
        <v>1</v>
      </c>
      <c r="BG184">
        <v>0</v>
      </c>
      <c r="BH184">
        <v>0</v>
      </c>
      <c r="BI184">
        <v>0</v>
      </c>
      <c r="BJ184">
        <v>3475</v>
      </c>
      <c r="BK184">
        <v>-125</v>
      </c>
      <c r="BL184" t="s">
        <v>178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"09:05:35.381"</f>
        <v>09:05:35.381</v>
      </c>
      <c r="CF184">
        <v>380548986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6</v>
      </c>
      <c r="CY184">
        <v>7</v>
      </c>
      <c r="CZ184" t="s">
        <v>131</v>
      </c>
      <c r="DA184">
        <v>151</v>
      </c>
      <c r="DB184">
        <v>1</v>
      </c>
      <c r="DC184" t="s">
        <v>132</v>
      </c>
      <c r="DD184" t="s">
        <v>133</v>
      </c>
      <c r="DG184">
        <v>3275242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"06/17/2023 09:05:36.741"</f>
        <v>06/17/2023 09:05:36.741</v>
      </c>
      <c r="C185" t="str">
        <f t="shared" si="12"/>
        <v>FFDFD3C0</v>
      </c>
      <c r="D185" t="s">
        <v>123</v>
      </c>
      <c r="E185">
        <v>8</v>
      </c>
      <c r="H185">
        <v>173</v>
      </c>
      <c r="I185" t="s">
        <v>124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"09:05:36.453"</f>
        <v>09:05:36.453</v>
      </c>
      <c r="T185" t="str">
        <f>"09:05:35.953"</f>
        <v>09:05:35.953</v>
      </c>
      <c r="U185" t="str">
        <f t="shared" si="10"/>
        <v>AA4C7D</v>
      </c>
      <c r="V185">
        <v>0</v>
      </c>
      <c r="W185">
        <v>0</v>
      </c>
      <c r="X185">
        <v>4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175</v>
      </c>
      <c r="AG185">
        <v>0</v>
      </c>
      <c r="AH185">
        <v>3</v>
      </c>
      <c r="AI185">
        <v>2</v>
      </c>
      <c r="AJ185">
        <v>0</v>
      </c>
      <c r="AK185" t="s">
        <v>270</v>
      </c>
      <c r="AL185">
        <v>40.437733999999999</v>
      </c>
      <c r="AM185" t="s">
        <v>247</v>
      </c>
      <c r="AN185">
        <v>-78.758605000000003</v>
      </c>
      <c r="AO185">
        <v>100</v>
      </c>
      <c r="AP185">
        <v>3600</v>
      </c>
      <c r="AQ185" t="s">
        <v>129</v>
      </c>
      <c r="AR185">
        <v>-41</v>
      </c>
      <c r="AS185">
        <v>85</v>
      </c>
      <c r="AT185">
        <v>-1600</v>
      </c>
      <c r="BB185" t="str">
        <f t="shared" si="11"/>
        <v>1200</v>
      </c>
      <c r="BC185">
        <v>1</v>
      </c>
      <c r="BD185" t="str">
        <f t="shared" si="13"/>
        <v xml:space="preserve">N7628Y  </v>
      </c>
      <c r="BE185">
        <v>1</v>
      </c>
      <c r="BG185">
        <v>0</v>
      </c>
      <c r="BH185">
        <v>0</v>
      </c>
      <c r="BI185">
        <v>0</v>
      </c>
      <c r="BJ185">
        <v>3450</v>
      </c>
      <c r="BK185">
        <v>-150</v>
      </c>
      <c r="BL185" t="s">
        <v>178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>"09:05:36.455"</f>
        <v>09:05:36.455</v>
      </c>
      <c r="CF185">
        <v>455354361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5</v>
      </c>
      <c r="CY185">
        <v>7</v>
      </c>
      <c r="CZ185" t="s">
        <v>131</v>
      </c>
      <c r="DA185">
        <v>151</v>
      </c>
      <c r="DB185">
        <v>1</v>
      </c>
      <c r="DC185" t="s">
        <v>132</v>
      </c>
      <c r="DD185" t="s">
        <v>133</v>
      </c>
      <c r="DG185">
        <v>3275725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"06/17/2023 09:05:36.741"</f>
        <v>06/17/2023 09:05:36.741</v>
      </c>
      <c r="C186" t="str">
        <f t="shared" si="12"/>
        <v>FFDFD3C0</v>
      </c>
      <c r="D186" t="s">
        <v>138</v>
      </c>
      <c r="E186">
        <v>3</v>
      </c>
      <c r="F186">
        <v>1003</v>
      </c>
      <c r="G186" t="s">
        <v>139</v>
      </c>
      <c r="J186" t="s">
        <v>140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"09:05:36.453"</f>
        <v>09:05:36.453</v>
      </c>
      <c r="T186" t="str">
        <f>"09:05:35.953"</f>
        <v>09:05:35.953</v>
      </c>
      <c r="U186" t="str">
        <f t="shared" si="10"/>
        <v>AA4C7D</v>
      </c>
      <c r="V186">
        <v>0</v>
      </c>
      <c r="W186">
        <v>0</v>
      </c>
      <c r="X186">
        <v>0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175</v>
      </c>
      <c r="AG186">
        <v>0</v>
      </c>
      <c r="AH186">
        <v>3</v>
      </c>
      <c r="AI186">
        <v>2</v>
      </c>
      <c r="AJ186">
        <v>0</v>
      </c>
      <c r="AK186" t="s">
        <v>270</v>
      </c>
      <c r="AL186">
        <v>40.437733999999999</v>
      </c>
      <c r="AM186" t="s">
        <v>247</v>
      </c>
      <c r="AN186">
        <v>-78.758605000000003</v>
      </c>
      <c r="AO186">
        <v>100</v>
      </c>
      <c r="AP186">
        <v>3600</v>
      </c>
      <c r="AQ186" t="s">
        <v>129</v>
      </c>
      <c r="AR186">
        <v>-41</v>
      </c>
      <c r="AS186">
        <v>85</v>
      </c>
      <c r="AT186">
        <v>-1600</v>
      </c>
      <c r="BB186" t="str">
        <f t="shared" si="11"/>
        <v>1200</v>
      </c>
      <c r="BC186">
        <v>1</v>
      </c>
      <c r="BD186" t="str">
        <f t="shared" si="13"/>
        <v xml:space="preserve">N7628Y  </v>
      </c>
      <c r="BE186">
        <v>1</v>
      </c>
      <c r="BG186">
        <v>0</v>
      </c>
      <c r="BH186">
        <v>0</v>
      </c>
      <c r="BI186">
        <v>0</v>
      </c>
      <c r="BJ186">
        <v>3450</v>
      </c>
      <c r="BK186">
        <v>-150</v>
      </c>
      <c r="BL186" t="s">
        <v>178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>"09:05:36.455"</f>
        <v>09:05:36.455</v>
      </c>
      <c r="CF186">
        <v>455354361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5</v>
      </c>
      <c r="CY186">
        <v>7</v>
      </c>
      <c r="CZ186" t="s">
        <v>131</v>
      </c>
      <c r="DA186">
        <v>151</v>
      </c>
      <c r="DB186">
        <v>1</v>
      </c>
      <c r="DC186" t="s">
        <v>132</v>
      </c>
      <c r="DD186" t="s">
        <v>133</v>
      </c>
      <c r="DG186">
        <v>3275725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"06/17/2023 09:05:36.741"</f>
        <v>06/17/2023 09:05:36.741</v>
      </c>
      <c r="C187" t="str">
        <f t="shared" si="12"/>
        <v>FFDFD3C0</v>
      </c>
      <c r="D187" t="s">
        <v>138</v>
      </c>
      <c r="E187">
        <v>8</v>
      </c>
      <c r="F187">
        <v>1008</v>
      </c>
      <c r="G187" t="s">
        <v>124</v>
      </c>
      <c r="J187" t="s">
        <v>140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"09:05:36.453"</f>
        <v>09:05:36.453</v>
      </c>
      <c r="T187" t="str">
        <f>"09:05:35.953"</f>
        <v>09:05:35.953</v>
      </c>
      <c r="U187" t="str">
        <f t="shared" si="10"/>
        <v>AA4C7D</v>
      </c>
      <c r="V187">
        <v>0</v>
      </c>
      <c r="W187">
        <v>0</v>
      </c>
      <c r="X187">
        <v>4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175</v>
      </c>
      <c r="AG187">
        <v>0</v>
      </c>
      <c r="AH187">
        <v>3</v>
      </c>
      <c r="AI187">
        <v>2</v>
      </c>
      <c r="AJ187">
        <v>0</v>
      </c>
      <c r="AK187" t="s">
        <v>270</v>
      </c>
      <c r="AL187">
        <v>40.437733999999999</v>
      </c>
      <c r="AM187" t="s">
        <v>247</v>
      </c>
      <c r="AN187">
        <v>-78.758605000000003</v>
      </c>
      <c r="AO187">
        <v>100</v>
      </c>
      <c r="AP187">
        <v>3600</v>
      </c>
      <c r="AQ187" t="s">
        <v>129</v>
      </c>
      <c r="AR187">
        <v>-41</v>
      </c>
      <c r="AS187">
        <v>85</v>
      </c>
      <c r="AT187">
        <v>-1600</v>
      </c>
      <c r="BB187" t="str">
        <f t="shared" si="11"/>
        <v>1200</v>
      </c>
      <c r="BC187">
        <v>1</v>
      </c>
      <c r="BD187" t="str">
        <f t="shared" si="13"/>
        <v xml:space="preserve">N7628Y  </v>
      </c>
      <c r="BE187">
        <v>1</v>
      </c>
      <c r="BG187">
        <v>0</v>
      </c>
      <c r="BH187">
        <v>0</v>
      </c>
      <c r="BI187">
        <v>0</v>
      </c>
      <c r="BJ187">
        <v>3450</v>
      </c>
      <c r="BK187">
        <v>-150</v>
      </c>
      <c r="BL187" t="s">
        <v>178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>"09:05:36.455"</f>
        <v>09:05:36.455</v>
      </c>
      <c r="CF187">
        <v>455354361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5</v>
      </c>
      <c r="CY187">
        <v>7</v>
      </c>
      <c r="CZ187" t="s">
        <v>131</v>
      </c>
      <c r="DA187">
        <v>151</v>
      </c>
      <c r="DB187">
        <v>1</v>
      </c>
      <c r="DC187" t="s">
        <v>132</v>
      </c>
      <c r="DD187" t="s">
        <v>133</v>
      </c>
      <c r="DG187">
        <v>3275725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"06/17/2023 09:05:37.835"</f>
        <v>06/17/2023 09:05:37.835</v>
      </c>
      <c r="C188" t="str">
        <f t="shared" si="12"/>
        <v>FFDFD3C0</v>
      </c>
      <c r="D188" t="s">
        <v>123</v>
      </c>
      <c r="E188">
        <v>8</v>
      </c>
      <c r="H188">
        <v>173</v>
      </c>
      <c r="I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"09:05:37.578"</f>
        <v>09:05:37.578</v>
      </c>
      <c r="T188" t="str">
        <f>"09:05:37.078"</f>
        <v>09:05:37.078</v>
      </c>
      <c r="U188" t="str">
        <f t="shared" si="10"/>
        <v>AA4C7D</v>
      </c>
      <c r="V188">
        <v>0</v>
      </c>
      <c r="W188">
        <v>0</v>
      </c>
      <c r="X188">
        <v>4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175</v>
      </c>
      <c r="AG188">
        <v>0</v>
      </c>
      <c r="AH188">
        <v>3</v>
      </c>
      <c r="AI188">
        <v>2</v>
      </c>
      <c r="AJ188">
        <v>0</v>
      </c>
      <c r="AK188" t="s">
        <v>271</v>
      </c>
      <c r="AL188">
        <v>40.438163000000003</v>
      </c>
      <c r="AM188" t="s">
        <v>272</v>
      </c>
      <c r="AN188">
        <v>-78.759034</v>
      </c>
      <c r="AO188">
        <v>100</v>
      </c>
      <c r="AP188">
        <v>3500</v>
      </c>
      <c r="AQ188" t="s">
        <v>129</v>
      </c>
      <c r="AR188">
        <v>-52</v>
      </c>
      <c r="AS188">
        <v>83</v>
      </c>
      <c r="AT188">
        <v>-1920</v>
      </c>
      <c r="BB188" t="str">
        <f t="shared" si="11"/>
        <v>1200</v>
      </c>
      <c r="BC188">
        <v>1</v>
      </c>
      <c r="BD188" t="str">
        <f t="shared" si="13"/>
        <v xml:space="preserve">N7628Y  </v>
      </c>
      <c r="BE188">
        <v>1</v>
      </c>
      <c r="BG188">
        <v>0</v>
      </c>
      <c r="BH188">
        <v>0</v>
      </c>
      <c r="BI188">
        <v>0</v>
      </c>
      <c r="BJ188">
        <v>3425</v>
      </c>
      <c r="BK188">
        <v>-75</v>
      </c>
      <c r="BL188" t="s">
        <v>178</v>
      </c>
      <c r="BM188">
        <v>1</v>
      </c>
      <c r="BN188">
        <v>1</v>
      </c>
      <c r="BO188">
        <v>1</v>
      </c>
      <c r="BP188">
        <v>0</v>
      </c>
      <c r="BS188">
        <v>0.04</v>
      </c>
      <c r="BT188">
        <v>0</v>
      </c>
      <c r="BU188">
        <v>0</v>
      </c>
      <c r="CE188" t="str">
        <f>"09:05:37.581"</f>
        <v>09:05:37.581</v>
      </c>
      <c r="CF188">
        <v>580950841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6</v>
      </c>
      <c r="CY188">
        <v>7</v>
      </c>
      <c r="CZ188" t="s">
        <v>131</v>
      </c>
      <c r="DA188">
        <v>151</v>
      </c>
      <c r="DB188">
        <v>1</v>
      </c>
      <c r="DC188" t="s">
        <v>132</v>
      </c>
      <c r="DD188" t="s">
        <v>133</v>
      </c>
      <c r="DG188">
        <v>3276172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"06/17/2023 09:05:37.850"</f>
        <v>06/17/2023 09:05:37.850</v>
      </c>
      <c r="C189" t="str">
        <f t="shared" si="12"/>
        <v>FFDFD3C0</v>
      </c>
      <c r="D189" t="s">
        <v>138</v>
      </c>
      <c r="E189">
        <v>8</v>
      </c>
      <c r="F189">
        <v>1008</v>
      </c>
      <c r="G189" t="s">
        <v>124</v>
      </c>
      <c r="J189" t="s">
        <v>140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"09:05:37.578"</f>
        <v>09:05:37.578</v>
      </c>
      <c r="T189" t="str">
        <f>"09:05:37.078"</f>
        <v>09:05:37.078</v>
      </c>
      <c r="U189" t="str">
        <f t="shared" si="10"/>
        <v>AA4C7D</v>
      </c>
      <c r="V189">
        <v>0</v>
      </c>
      <c r="W189">
        <v>0</v>
      </c>
      <c r="X189">
        <v>4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175</v>
      </c>
      <c r="AG189">
        <v>0</v>
      </c>
      <c r="AH189">
        <v>3</v>
      </c>
      <c r="AI189">
        <v>2</v>
      </c>
      <c r="AJ189">
        <v>0</v>
      </c>
      <c r="AK189" t="s">
        <v>271</v>
      </c>
      <c r="AL189">
        <v>40.438163000000003</v>
      </c>
      <c r="AM189" t="s">
        <v>272</v>
      </c>
      <c r="AN189">
        <v>-78.759034</v>
      </c>
      <c r="AO189">
        <v>100</v>
      </c>
      <c r="AP189">
        <v>3500</v>
      </c>
      <c r="AQ189" t="s">
        <v>129</v>
      </c>
      <c r="AR189">
        <v>-52</v>
      </c>
      <c r="AS189">
        <v>83</v>
      </c>
      <c r="AT189">
        <v>-1920</v>
      </c>
      <c r="BB189" t="str">
        <f t="shared" si="11"/>
        <v>1200</v>
      </c>
      <c r="BC189">
        <v>1</v>
      </c>
      <c r="BD189" t="str">
        <f t="shared" si="13"/>
        <v xml:space="preserve">N7628Y  </v>
      </c>
      <c r="BE189">
        <v>1</v>
      </c>
      <c r="BG189">
        <v>0</v>
      </c>
      <c r="BH189">
        <v>0</v>
      </c>
      <c r="BI189">
        <v>0</v>
      </c>
      <c r="BJ189">
        <v>3425</v>
      </c>
      <c r="BK189">
        <v>-75</v>
      </c>
      <c r="BL189" t="s">
        <v>178</v>
      </c>
      <c r="BM189">
        <v>1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t="str">
        <f>"09:05:37.581"</f>
        <v>09:05:37.581</v>
      </c>
      <c r="CF189">
        <v>580950841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131</v>
      </c>
      <c r="DA189">
        <v>151</v>
      </c>
      <c r="DB189">
        <v>1</v>
      </c>
      <c r="DC189" t="s">
        <v>132</v>
      </c>
      <c r="DD189" t="s">
        <v>133</v>
      </c>
      <c r="DG189">
        <v>3276172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"06/17/2023 09:05:37.850"</f>
        <v>06/17/2023 09:05:37.850</v>
      </c>
      <c r="C190" t="str">
        <f t="shared" si="12"/>
        <v>FFDFD3C0</v>
      </c>
      <c r="D190" t="s">
        <v>138</v>
      </c>
      <c r="E190">
        <v>3</v>
      </c>
      <c r="F190">
        <v>1003</v>
      </c>
      <c r="G190" t="s">
        <v>139</v>
      </c>
      <c r="J190" t="s">
        <v>140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"09:05:37.578"</f>
        <v>09:05:37.578</v>
      </c>
      <c r="T190" t="str">
        <f>"09:05:37.078"</f>
        <v>09:05:37.078</v>
      </c>
      <c r="U190" t="str">
        <f t="shared" si="10"/>
        <v>AA4C7D</v>
      </c>
      <c r="V190">
        <v>0</v>
      </c>
      <c r="W190">
        <v>0</v>
      </c>
      <c r="X190">
        <v>0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175</v>
      </c>
      <c r="AG190">
        <v>0</v>
      </c>
      <c r="AH190">
        <v>3</v>
      </c>
      <c r="AI190">
        <v>2</v>
      </c>
      <c r="AJ190">
        <v>0</v>
      </c>
      <c r="AK190" t="s">
        <v>271</v>
      </c>
      <c r="AL190">
        <v>40.438163000000003</v>
      </c>
      <c r="AM190" t="s">
        <v>272</v>
      </c>
      <c r="AN190">
        <v>-78.759034</v>
      </c>
      <c r="AO190">
        <v>100</v>
      </c>
      <c r="AP190">
        <v>3500</v>
      </c>
      <c r="AQ190" t="s">
        <v>129</v>
      </c>
      <c r="AR190">
        <v>-52</v>
      </c>
      <c r="AS190">
        <v>83</v>
      </c>
      <c r="AT190">
        <v>-1920</v>
      </c>
      <c r="BB190" t="str">
        <f t="shared" si="11"/>
        <v>1200</v>
      </c>
      <c r="BC190">
        <v>1</v>
      </c>
      <c r="BD190" t="str">
        <f t="shared" si="13"/>
        <v xml:space="preserve">N7628Y  </v>
      </c>
      <c r="BE190">
        <v>1</v>
      </c>
      <c r="BG190">
        <v>0</v>
      </c>
      <c r="BH190">
        <v>0</v>
      </c>
      <c r="BI190">
        <v>0</v>
      </c>
      <c r="BJ190">
        <v>3425</v>
      </c>
      <c r="BK190">
        <v>-75</v>
      </c>
      <c r="BL190" t="s">
        <v>178</v>
      </c>
      <c r="BM190">
        <v>1</v>
      </c>
      <c r="BN190">
        <v>1</v>
      </c>
      <c r="BO190">
        <v>1</v>
      </c>
      <c r="BP190">
        <v>0</v>
      </c>
      <c r="BS190">
        <v>0.04</v>
      </c>
      <c r="BT190">
        <v>0</v>
      </c>
      <c r="BU190">
        <v>0</v>
      </c>
      <c r="CE190" t="str">
        <f>"09:05:37.581"</f>
        <v>09:05:37.581</v>
      </c>
      <c r="CF190">
        <v>580950841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6</v>
      </c>
      <c r="CY190">
        <v>7</v>
      </c>
      <c r="CZ190" t="s">
        <v>131</v>
      </c>
      <c r="DA190">
        <v>151</v>
      </c>
      <c r="DB190">
        <v>1</v>
      </c>
      <c r="DC190" t="s">
        <v>132</v>
      </c>
      <c r="DD190" t="s">
        <v>133</v>
      </c>
      <c r="DG190">
        <v>3276172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"06/17/2023 09:05:38.788"</f>
        <v>06/17/2023 09:05:38.788</v>
      </c>
      <c r="C191" t="str">
        <f t="shared" si="12"/>
        <v>FFDFD3C0</v>
      </c>
      <c r="D191" t="s">
        <v>123</v>
      </c>
      <c r="E191">
        <v>8</v>
      </c>
      <c r="H191">
        <v>173</v>
      </c>
      <c r="I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"09:05:38.547"</f>
        <v>09:05:38.547</v>
      </c>
      <c r="T191" t="str">
        <f>"09:05:38.147"</f>
        <v>09:05:38.147</v>
      </c>
      <c r="U191" t="str">
        <f t="shared" si="10"/>
        <v>AA4C7D</v>
      </c>
      <c r="V191">
        <v>0</v>
      </c>
      <c r="W191">
        <v>0</v>
      </c>
      <c r="X191">
        <v>4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175</v>
      </c>
      <c r="AG191">
        <v>0</v>
      </c>
      <c r="AH191">
        <v>3</v>
      </c>
      <c r="AI191">
        <v>2</v>
      </c>
      <c r="AJ191">
        <v>0</v>
      </c>
      <c r="AK191" t="s">
        <v>151</v>
      </c>
      <c r="AL191">
        <v>40.438527999999998</v>
      </c>
      <c r="AM191" t="s">
        <v>273</v>
      </c>
      <c r="AN191">
        <v>-78.759398000000004</v>
      </c>
      <c r="AO191">
        <v>100</v>
      </c>
      <c r="AP191">
        <v>3500</v>
      </c>
      <c r="AQ191" t="s">
        <v>129</v>
      </c>
      <c r="AR191">
        <v>-64</v>
      </c>
      <c r="AS191">
        <v>80</v>
      </c>
      <c r="AT191">
        <v>-1920</v>
      </c>
      <c r="BB191" t="str">
        <f t="shared" si="11"/>
        <v>1200</v>
      </c>
      <c r="BC191">
        <v>1</v>
      </c>
      <c r="BD191" t="str">
        <f t="shared" si="13"/>
        <v xml:space="preserve">N7628Y  </v>
      </c>
      <c r="BE191">
        <v>1</v>
      </c>
      <c r="BG191">
        <v>0</v>
      </c>
      <c r="BH191">
        <v>0</v>
      </c>
      <c r="BI191">
        <v>0</v>
      </c>
      <c r="BJ191">
        <v>3375</v>
      </c>
      <c r="BK191">
        <v>-125</v>
      </c>
      <c r="BL191" t="s">
        <v>178</v>
      </c>
      <c r="BM191">
        <v>1</v>
      </c>
      <c r="BN191">
        <v>1</v>
      </c>
      <c r="BO191">
        <v>1</v>
      </c>
      <c r="BP191">
        <v>0</v>
      </c>
      <c r="BS191">
        <v>0.04</v>
      </c>
      <c r="BT191">
        <v>0</v>
      </c>
      <c r="BU191">
        <v>0</v>
      </c>
      <c r="CE191" t="str">
        <f>"09:05:38.549"</f>
        <v>09:05:38.549</v>
      </c>
      <c r="CF191">
        <v>549258735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131</v>
      </c>
      <c r="DA191">
        <v>151</v>
      </c>
      <c r="DB191">
        <v>1</v>
      </c>
      <c r="DC191" t="s">
        <v>132</v>
      </c>
      <c r="DD191" t="s">
        <v>133</v>
      </c>
      <c r="DG191">
        <v>3276552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"06/17/2023 09:05:38.804"</f>
        <v>06/17/2023 09:05:38.804</v>
      </c>
      <c r="C192" t="str">
        <f t="shared" si="12"/>
        <v>FFDFD3C0</v>
      </c>
      <c r="D192" t="s">
        <v>138</v>
      </c>
      <c r="E192">
        <v>8</v>
      </c>
      <c r="F192">
        <v>1008</v>
      </c>
      <c r="G192" t="s">
        <v>124</v>
      </c>
      <c r="J192" t="s">
        <v>140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"09:05:38.547"</f>
        <v>09:05:38.547</v>
      </c>
      <c r="T192" t="str">
        <f>"09:05:38.147"</f>
        <v>09:05:38.147</v>
      </c>
      <c r="U192" t="str">
        <f t="shared" si="10"/>
        <v>AA4C7D</v>
      </c>
      <c r="V192">
        <v>0</v>
      </c>
      <c r="W192">
        <v>0</v>
      </c>
      <c r="X192">
        <v>4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175</v>
      </c>
      <c r="AG192">
        <v>0</v>
      </c>
      <c r="AH192">
        <v>3</v>
      </c>
      <c r="AI192">
        <v>2</v>
      </c>
      <c r="AJ192">
        <v>0</v>
      </c>
      <c r="AK192" t="s">
        <v>151</v>
      </c>
      <c r="AL192">
        <v>40.438527999999998</v>
      </c>
      <c r="AM192" t="s">
        <v>273</v>
      </c>
      <c r="AN192">
        <v>-78.759398000000004</v>
      </c>
      <c r="AO192">
        <v>100</v>
      </c>
      <c r="AP192">
        <v>3500</v>
      </c>
      <c r="AQ192" t="s">
        <v>129</v>
      </c>
      <c r="AR192">
        <v>-64</v>
      </c>
      <c r="AS192">
        <v>80</v>
      </c>
      <c r="AT192">
        <v>-1920</v>
      </c>
      <c r="BB192" t="str">
        <f t="shared" si="11"/>
        <v>1200</v>
      </c>
      <c r="BC192">
        <v>1</v>
      </c>
      <c r="BD192" t="str">
        <f t="shared" si="13"/>
        <v xml:space="preserve">N7628Y  </v>
      </c>
      <c r="BE192">
        <v>1</v>
      </c>
      <c r="BG192">
        <v>0</v>
      </c>
      <c r="BH192">
        <v>0</v>
      </c>
      <c r="BI192">
        <v>0</v>
      </c>
      <c r="BJ192">
        <v>3375</v>
      </c>
      <c r="BK192">
        <v>-125</v>
      </c>
      <c r="BL192" t="s">
        <v>178</v>
      </c>
      <c r="BM192">
        <v>1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t="str">
        <f>"09:05:38.549"</f>
        <v>09:05:38.549</v>
      </c>
      <c r="CF192">
        <v>549258735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6</v>
      </c>
      <c r="CY192">
        <v>7</v>
      </c>
      <c r="CZ192" t="s">
        <v>131</v>
      </c>
      <c r="DA192">
        <v>151</v>
      </c>
      <c r="DB192">
        <v>1</v>
      </c>
      <c r="DC192" t="s">
        <v>132</v>
      </c>
      <c r="DD192" t="s">
        <v>133</v>
      </c>
      <c r="DG192">
        <v>3276552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"06/17/2023 09:05:38.819"</f>
        <v>06/17/2023 09:05:38.819</v>
      </c>
      <c r="C193" t="str">
        <f t="shared" si="12"/>
        <v>FFDFD3C0</v>
      </c>
      <c r="D193" t="s">
        <v>138</v>
      </c>
      <c r="E193">
        <v>3</v>
      </c>
      <c r="F193">
        <v>1003</v>
      </c>
      <c r="G193" t="s">
        <v>139</v>
      </c>
      <c r="J193" t="s">
        <v>140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"09:05:38.547"</f>
        <v>09:05:38.547</v>
      </c>
      <c r="T193" t="str">
        <f>"09:05:38.147"</f>
        <v>09:05:38.147</v>
      </c>
      <c r="U193" t="str">
        <f t="shared" si="10"/>
        <v>AA4C7D</v>
      </c>
      <c r="V193">
        <v>0</v>
      </c>
      <c r="W193">
        <v>0</v>
      </c>
      <c r="X193">
        <v>0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175</v>
      </c>
      <c r="AG193">
        <v>0</v>
      </c>
      <c r="AH193">
        <v>3</v>
      </c>
      <c r="AI193">
        <v>2</v>
      </c>
      <c r="AJ193">
        <v>0</v>
      </c>
      <c r="AK193" t="s">
        <v>151</v>
      </c>
      <c r="AL193">
        <v>40.438527999999998</v>
      </c>
      <c r="AM193" t="s">
        <v>273</v>
      </c>
      <c r="AN193">
        <v>-78.759398000000004</v>
      </c>
      <c r="AO193">
        <v>100</v>
      </c>
      <c r="AP193">
        <v>3500</v>
      </c>
      <c r="AQ193" t="s">
        <v>129</v>
      </c>
      <c r="AR193">
        <v>-64</v>
      </c>
      <c r="AS193">
        <v>80</v>
      </c>
      <c r="AT193">
        <v>-1920</v>
      </c>
      <c r="BB193" t="str">
        <f t="shared" si="11"/>
        <v>1200</v>
      </c>
      <c r="BC193">
        <v>1</v>
      </c>
      <c r="BD193" t="str">
        <f t="shared" si="13"/>
        <v xml:space="preserve">N7628Y  </v>
      </c>
      <c r="BE193">
        <v>1</v>
      </c>
      <c r="BG193">
        <v>0</v>
      </c>
      <c r="BH193">
        <v>0</v>
      </c>
      <c r="BI193">
        <v>0</v>
      </c>
      <c r="BJ193">
        <v>3375</v>
      </c>
      <c r="BK193">
        <v>-125</v>
      </c>
      <c r="BL193" t="s">
        <v>178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>"09:05:38.549"</f>
        <v>09:05:38.549</v>
      </c>
      <c r="CF193">
        <v>549258735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6</v>
      </c>
      <c r="CY193">
        <v>7</v>
      </c>
      <c r="CZ193" t="s">
        <v>131</v>
      </c>
      <c r="DA193">
        <v>151</v>
      </c>
      <c r="DB193">
        <v>1</v>
      </c>
      <c r="DC193" t="s">
        <v>132</v>
      </c>
      <c r="DD193" t="s">
        <v>133</v>
      </c>
      <c r="DG193">
        <v>3276552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"06/17/2023 09:05:39.788"</f>
        <v>06/17/2023 09:05:39.788</v>
      </c>
      <c r="C194" t="str">
        <f t="shared" si="12"/>
        <v>FFDFD3C0</v>
      </c>
      <c r="D194" t="s">
        <v>138</v>
      </c>
      <c r="E194">
        <v>3</v>
      </c>
      <c r="F194">
        <v>1003</v>
      </c>
      <c r="G194" t="s">
        <v>139</v>
      </c>
      <c r="J194" t="s">
        <v>140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"09:05:39.531"</f>
        <v>09:05:39.531</v>
      </c>
      <c r="T194" t="str">
        <f>"09:05:39.131"</f>
        <v>09:05:39.131</v>
      </c>
      <c r="U194" t="str">
        <f t="shared" ref="U194:U257" si="14">"AA4C7D"</f>
        <v>AA4C7D</v>
      </c>
      <c r="V194">
        <v>0</v>
      </c>
      <c r="W194">
        <v>0</v>
      </c>
      <c r="X194">
        <v>0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175</v>
      </c>
      <c r="AG194">
        <v>0</v>
      </c>
      <c r="AH194">
        <v>3</v>
      </c>
      <c r="AI194">
        <v>2</v>
      </c>
      <c r="AJ194">
        <v>0</v>
      </c>
      <c r="AK194" t="s">
        <v>274</v>
      </c>
      <c r="AL194">
        <v>40.438893</v>
      </c>
      <c r="AM194" t="s">
        <v>275</v>
      </c>
      <c r="AN194">
        <v>-78.759891999999994</v>
      </c>
      <c r="AO194">
        <v>100</v>
      </c>
      <c r="AP194">
        <v>3500</v>
      </c>
      <c r="AQ194" t="s">
        <v>129</v>
      </c>
      <c r="AR194">
        <v>-73</v>
      </c>
      <c r="AS194">
        <v>77</v>
      </c>
      <c r="AT194">
        <v>-1728</v>
      </c>
      <c r="BB194" t="str">
        <f t="shared" si="11"/>
        <v>1200</v>
      </c>
      <c r="BC194">
        <v>1</v>
      </c>
      <c r="BD194" t="str">
        <f t="shared" si="13"/>
        <v xml:space="preserve">N7628Y  </v>
      </c>
      <c r="BE194">
        <v>1</v>
      </c>
      <c r="BG194">
        <v>0</v>
      </c>
      <c r="BH194">
        <v>0</v>
      </c>
      <c r="BI194">
        <v>0</v>
      </c>
      <c r="BJ194">
        <v>3350</v>
      </c>
      <c r="BK194">
        <v>-150</v>
      </c>
      <c r="BL194" t="s">
        <v>178</v>
      </c>
      <c r="BM194">
        <v>1</v>
      </c>
      <c r="BN194">
        <v>1</v>
      </c>
      <c r="BO194">
        <v>1</v>
      </c>
      <c r="BP194">
        <v>0</v>
      </c>
      <c r="BS194">
        <v>0.04</v>
      </c>
      <c r="BT194">
        <v>0</v>
      </c>
      <c r="BU194">
        <v>0</v>
      </c>
      <c r="CE194" t="str">
        <f>"09:05:39.534"</f>
        <v>09:05:39.534</v>
      </c>
      <c r="CF194">
        <v>533950868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6</v>
      </c>
      <c r="CY194">
        <v>7</v>
      </c>
      <c r="CZ194" t="s">
        <v>131</v>
      </c>
      <c r="DA194">
        <v>151</v>
      </c>
      <c r="DB194">
        <v>1</v>
      </c>
      <c r="DC194" t="s">
        <v>132</v>
      </c>
      <c r="DD194" t="s">
        <v>133</v>
      </c>
      <c r="DG194">
        <v>3276979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"06/17/2023 09:05:39.788"</f>
        <v>06/17/2023 09:05:39.788</v>
      </c>
      <c r="C195" t="str">
        <f t="shared" si="12"/>
        <v>FFDFD3C0</v>
      </c>
      <c r="D195" t="s">
        <v>123</v>
      </c>
      <c r="E195">
        <v>8</v>
      </c>
      <c r="H195">
        <v>173</v>
      </c>
      <c r="I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"09:05:39.531"</f>
        <v>09:05:39.531</v>
      </c>
      <c r="T195" t="str">
        <f>"09:05:39.131"</f>
        <v>09:05:39.131</v>
      </c>
      <c r="U195" t="str">
        <f t="shared" si="14"/>
        <v>AA4C7D</v>
      </c>
      <c r="V195">
        <v>0</v>
      </c>
      <c r="W195">
        <v>0</v>
      </c>
      <c r="X195">
        <v>4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175</v>
      </c>
      <c r="AG195">
        <v>0</v>
      </c>
      <c r="AH195">
        <v>3</v>
      </c>
      <c r="AI195">
        <v>2</v>
      </c>
      <c r="AJ195">
        <v>0</v>
      </c>
      <c r="AK195" t="s">
        <v>274</v>
      </c>
      <c r="AL195">
        <v>40.438893</v>
      </c>
      <c r="AM195" t="s">
        <v>275</v>
      </c>
      <c r="AN195">
        <v>-78.759891999999994</v>
      </c>
      <c r="AO195">
        <v>100</v>
      </c>
      <c r="AP195">
        <v>3500</v>
      </c>
      <c r="AQ195" t="s">
        <v>129</v>
      </c>
      <c r="AR195">
        <v>-73</v>
      </c>
      <c r="AS195">
        <v>77</v>
      </c>
      <c r="AT195">
        <v>-1728</v>
      </c>
      <c r="BB195" t="str">
        <f t="shared" ref="BB195:BB258" si="15">"1200"</f>
        <v>1200</v>
      </c>
      <c r="BC195">
        <v>1</v>
      </c>
      <c r="BD195" t="str">
        <f t="shared" si="13"/>
        <v xml:space="preserve">N7628Y  </v>
      </c>
      <c r="BE195">
        <v>1</v>
      </c>
      <c r="BG195">
        <v>0</v>
      </c>
      <c r="BH195">
        <v>0</v>
      </c>
      <c r="BI195">
        <v>0</v>
      </c>
      <c r="BJ195">
        <v>3350</v>
      </c>
      <c r="BK195">
        <v>-150</v>
      </c>
      <c r="BL195" t="s">
        <v>178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>"09:05:39.534"</f>
        <v>09:05:39.534</v>
      </c>
      <c r="CF195">
        <v>533950868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6</v>
      </c>
      <c r="CY195">
        <v>7</v>
      </c>
      <c r="CZ195" t="s">
        <v>131</v>
      </c>
      <c r="DA195">
        <v>151</v>
      </c>
      <c r="DB195">
        <v>1</v>
      </c>
      <c r="DC195" t="s">
        <v>132</v>
      </c>
      <c r="DD195" t="s">
        <v>133</v>
      </c>
      <c r="DG195">
        <v>3276979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"06/17/2023 09:05:39.804"</f>
        <v>06/17/2023 09:05:39.804</v>
      </c>
      <c r="C196" t="str">
        <f t="shared" si="12"/>
        <v>FFDFD3C0</v>
      </c>
      <c r="D196" t="s">
        <v>138</v>
      </c>
      <c r="E196">
        <v>8</v>
      </c>
      <c r="F196">
        <v>1008</v>
      </c>
      <c r="G196" t="s">
        <v>124</v>
      </c>
      <c r="J196" t="s">
        <v>140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"09:05:39.531"</f>
        <v>09:05:39.531</v>
      </c>
      <c r="T196" t="str">
        <f>"09:05:39.131"</f>
        <v>09:05:39.131</v>
      </c>
      <c r="U196" t="str">
        <f t="shared" si="14"/>
        <v>AA4C7D</v>
      </c>
      <c r="V196">
        <v>0</v>
      </c>
      <c r="W196">
        <v>0</v>
      </c>
      <c r="X196">
        <v>4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175</v>
      </c>
      <c r="AG196">
        <v>0</v>
      </c>
      <c r="AH196">
        <v>3</v>
      </c>
      <c r="AI196">
        <v>2</v>
      </c>
      <c r="AJ196">
        <v>0</v>
      </c>
      <c r="AK196" t="s">
        <v>274</v>
      </c>
      <c r="AL196">
        <v>40.438893</v>
      </c>
      <c r="AM196" t="s">
        <v>275</v>
      </c>
      <c r="AN196">
        <v>-78.759891999999994</v>
      </c>
      <c r="AO196">
        <v>100</v>
      </c>
      <c r="AP196">
        <v>3500</v>
      </c>
      <c r="AQ196" t="s">
        <v>129</v>
      </c>
      <c r="AR196">
        <v>-73</v>
      </c>
      <c r="AS196">
        <v>77</v>
      </c>
      <c r="AT196">
        <v>-1728</v>
      </c>
      <c r="BB196" t="str">
        <f t="shared" si="15"/>
        <v>1200</v>
      </c>
      <c r="BC196">
        <v>1</v>
      </c>
      <c r="BD196" t="str">
        <f t="shared" si="13"/>
        <v xml:space="preserve">N7628Y  </v>
      </c>
      <c r="BE196">
        <v>1</v>
      </c>
      <c r="BG196">
        <v>0</v>
      </c>
      <c r="BH196">
        <v>0</v>
      </c>
      <c r="BI196">
        <v>0</v>
      </c>
      <c r="BJ196">
        <v>3350</v>
      </c>
      <c r="BK196">
        <v>-150</v>
      </c>
      <c r="BL196" t="s">
        <v>178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>"09:05:39.534"</f>
        <v>09:05:39.534</v>
      </c>
      <c r="CF196">
        <v>533950868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6</v>
      </c>
      <c r="CY196">
        <v>7</v>
      </c>
      <c r="CZ196" t="s">
        <v>131</v>
      </c>
      <c r="DA196">
        <v>151</v>
      </c>
      <c r="DB196">
        <v>1</v>
      </c>
      <c r="DC196" t="s">
        <v>132</v>
      </c>
      <c r="DD196" t="s">
        <v>133</v>
      </c>
      <c r="DG196">
        <v>3276979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"06/17/2023 09:05:40.804"</f>
        <v>06/17/2023 09:05:40.804</v>
      </c>
      <c r="C197" t="str">
        <f t="shared" si="12"/>
        <v>FFDFD3C0</v>
      </c>
      <c r="D197" t="s">
        <v>138</v>
      </c>
      <c r="E197">
        <v>8</v>
      </c>
      <c r="F197">
        <v>1008</v>
      </c>
      <c r="G197" t="s">
        <v>124</v>
      </c>
      <c r="J197" t="s">
        <v>140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"09:05:40.578"</f>
        <v>09:05:40.578</v>
      </c>
      <c r="T197" t="str">
        <f>"09:05:40.078"</f>
        <v>09:05:40.078</v>
      </c>
      <c r="U197" t="str">
        <f t="shared" si="14"/>
        <v>AA4C7D</v>
      </c>
      <c r="V197">
        <v>0</v>
      </c>
      <c r="W197">
        <v>0</v>
      </c>
      <c r="X197">
        <v>4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175</v>
      </c>
      <c r="AG197">
        <v>0</v>
      </c>
      <c r="AH197">
        <v>3</v>
      </c>
      <c r="AI197">
        <v>2</v>
      </c>
      <c r="AJ197">
        <v>0</v>
      </c>
      <c r="AK197" t="s">
        <v>276</v>
      </c>
      <c r="AL197">
        <v>40.439214999999997</v>
      </c>
      <c r="AM197" t="s">
        <v>277</v>
      </c>
      <c r="AN197">
        <v>-78.760385999999997</v>
      </c>
      <c r="AO197">
        <v>100</v>
      </c>
      <c r="AP197">
        <v>3400</v>
      </c>
      <c r="AQ197" t="s">
        <v>129</v>
      </c>
      <c r="AR197">
        <v>-79</v>
      </c>
      <c r="AS197">
        <v>76</v>
      </c>
      <c r="AT197">
        <v>-1280</v>
      </c>
      <c r="BB197" t="str">
        <f t="shared" si="15"/>
        <v>1200</v>
      </c>
      <c r="BC197">
        <v>1</v>
      </c>
      <c r="BD197" t="str">
        <f t="shared" si="13"/>
        <v xml:space="preserve">N7628Y  </v>
      </c>
      <c r="BE197">
        <v>1</v>
      </c>
      <c r="BG197">
        <v>0</v>
      </c>
      <c r="BH197">
        <v>0</v>
      </c>
      <c r="BI197">
        <v>0</v>
      </c>
      <c r="BJ197">
        <v>3325</v>
      </c>
      <c r="BK197">
        <v>-75</v>
      </c>
      <c r="BL197" t="s">
        <v>178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>"09:05:40.586"</f>
        <v>09:05:40.586</v>
      </c>
      <c r="CF197">
        <v>585824474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5</v>
      </c>
      <c r="CY197">
        <v>7</v>
      </c>
      <c r="CZ197" t="s">
        <v>131</v>
      </c>
      <c r="DA197">
        <v>163</v>
      </c>
      <c r="DB197">
        <v>1</v>
      </c>
      <c r="DC197" t="s">
        <v>136</v>
      </c>
      <c r="DD197" t="s">
        <v>137</v>
      </c>
      <c r="DG197">
        <v>612099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"06/17/2023 09:05:40.804"</f>
        <v>06/17/2023 09:05:40.804</v>
      </c>
      <c r="C198" t="str">
        <f t="shared" si="12"/>
        <v>FFDFD3C0</v>
      </c>
      <c r="D198" t="s">
        <v>138</v>
      </c>
      <c r="E198">
        <v>3</v>
      </c>
      <c r="F198">
        <v>1003</v>
      </c>
      <c r="G198" t="s">
        <v>139</v>
      </c>
      <c r="J198" t="s">
        <v>140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"09:05:40.578"</f>
        <v>09:05:40.578</v>
      </c>
      <c r="T198" t="str">
        <f>"09:05:40.078"</f>
        <v>09:05:40.078</v>
      </c>
      <c r="U198" t="str">
        <f t="shared" si="14"/>
        <v>AA4C7D</v>
      </c>
      <c r="V198">
        <v>0</v>
      </c>
      <c r="W198">
        <v>0</v>
      </c>
      <c r="X198">
        <v>0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175</v>
      </c>
      <c r="AG198">
        <v>0</v>
      </c>
      <c r="AH198">
        <v>3</v>
      </c>
      <c r="AI198">
        <v>2</v>
      </c>
      <c r="AJ198">
        <v>0</v>
      </c>
      <c r="AK198" t="s">
        <v>276</v>
      </c>
      <c r="AL198">
        <v>40.439214999999997</v>
      </c>
      <c r="AM198" t="s">
        <v>277</v>
      </c>
      <c r="AN198">
        <v>-78.760385999999997</v>
      </c>
      <c r="AO198">
        <v>100</v>
      </c>
      <c r="AP198">
        <v>3400</v>
      </c>
      <c r="AQ198" t="s">
        <v>129</v>
      </c>
      <c r="AR198">
        <v>-79</v>
      </c>
      <c r="AS198">
        <v>76</v>
      </c>
      <c r="AT198">
        <v>-1280</v>
      </c>
      <c r="BB198" t="str">
        <f t="shared" si="15"/>
        <v>1200</v>
      </c>
      <c r="BC198">
        <v>1</v>
      </c>
      <c r="BD198" t="str">
        <f t="shared" si="13"/>
        <v xml:space="preserve">N7628Y  </v>
      </c>
      <c r="BE198">
        <v>1</v>
      </c>
      <c r="BG198">
        <v>0</v>
      </c>
      <c r="BH198">
        <v>0</v>
      </c>
      <c r="BI198">
        <v>0</v>
      </c>
      <c r="BJ198">
        <v>3325</v>
      </c>
      <c r="BK198">
        <v>-75</v>
      </c>
      <c r="BL198" t="s">
        <v>178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"09:05:40.586"</f>
        <v>09:05:40.586</v>
      </c>
      <c r="CF198">
        <v>585770573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4</v>
      </c>
      <c r="CY198">
        <v>7</v>
      </c>
      <c r="CZ198" t="s">
        <v>131</v>
      </c>
      <c r="DA198">
        <v>160</v>
      </c>
      <c r="DB198">
        <v>2</v>
      </c>
      <c r="DC198" t="s">
        <v>266</v>
      </c>
      <c r="DD198" t="s">
        <v>267</v>
      </c>
      <c r="DG198">
        <v>12376060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"06/17/2023 09:05:40.835"</f>
        <v>06/17/2023 09:05:40.835</v>
      </c>
      <c r="C199" t="str">
        <f t="shared" si="12"/>
        <v>FFDFD3C0</v>
      </c>
      <c r="D199" t="s">
        <v>123</v>
      </c>
      <c r="E199">
        <v>8</v>
      </c>
      <c r="H199">
        <v>173</v>
      </c>
      <c r="I199" t="s">
        <v>124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"09:05:40.578"</f>
        <v>09:05:40.578</v>
      </c>
      <c r="T199" t="str">
        <f>"09:05:40.078"</f>
        <v>09:05:40.078</v>
      </c>
      <c r="U199" t="str">
        <f t="shared" si="14"/>
        <v>AA4C7D</v>
      </c>
      <c r="V199">
        <v>0</v>
      </c>
      <c r="W199">
        <v>0</v>
      </c>
      <c r="X199">
        <v>4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175</v>
      </c>
      <c r="AG199">
        <v>0</v>
      </c>
      <c r="AH199">
        <v>3</v>
      </c>
      <c r="AI199">
        <v>2</v>
      </c>
      <c r="AJ199">
        <v>0</v>
      </c>
      <c r="AK199" t="s">
        <v>276</v>
      </c>
      <c r="AL199">
        <v>40.439214999999997</v>
      </c>
      <c r="AM199" t="s">
        <v>277</v>
      </c>
      <c r="AN199">
        <v>-78.760385999999997</v>
      </c>
      <c r="AO199">
        <v>100</v>
      </c>
      <c r="AP199">
        <v>3400</v>
      </c>
      <c r="AQ199" t="s">
        <v>129</v>
      </c>
      <c r="AR199">
        <v>-79</v>
      </c>
      <c r="AS199">
        <v>76</v>
      </c>
      <c r="AT199">
        <v>-1280</v>
      </c>
      <c r="BB199" t="str">
        <f t="shared" si="15"/>
        <v>1200</v>
      </c>
      <c r="BC199">
        <v>1</v>
      </c>
      <c r="BD199" t="str">
        <f t="shared" si="13"/>
        <v xml:space="preserve">N7628Y  </v>
      </c>
      <c r="BE199">
        <v>1</v>
      </c>
      <c r="BG199">
        <v>0</v>
      </c>
      <c r="BH199">
        <v>0</v>
      </c>
      <c r="BI199">
        <v>0</v>
      </c>
      <c r="BJ199">
        <v>3325</v>
      </c>
      <c r="BK199">
        <v>-75</v>
      </c>
      <c r="BL199" t="s">
        <v>178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>"09:05:40.586"</f>
        <v>09:05:40.586</v>
      </c>
      <c r="CF199">
        <v>585824474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5</v>
      </c>
      <c r="CY199">
        <v>7</v>
      </c>
      <c r="CZ199" t="s">
        <v>131</v>
      </c>
      <c r="DA199">
        <v>163</v>
      </c>
      <c r="DB199">
        <v>1</v>
      </c>
      <c r="DC199" t="s">
        <v>136</v>
      </c>
      <c r="DD199" t="s">
        <v>137</v>
      </c>
      <c r="DG199">
        <v>612099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"06/17/2023 09:05:41.882"</f>
        <v>06/17/2023 09:05:41.882</v>
      </c>
      <c r="C200" t="str">
        <f t="shared" si="12"/>
        <v>FFDFD3C0</v>
      </c>
      <c r="D200" t="s">
        <v>138</v>
      </c>
      <c r="E200">
        <v>3</v>
      </c>
      <c r="F200">
        <v>1003</v>
      </c>
      <c r="G200" t="s">
        <v>139</v>
      </c>
      <c r="J200" t="s">
        <v>140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"09:05:41.617"</f>
        <v>09:05:41.617</v>
      </c>
      <c r="T200" t="str">
        <f>"09:05:41.117"</f>
        <v>09:05:41.117</v>
      </c>
      <c r="U200" t="str">
        <f t="shared" si="14"/>
        <v>AA4C7D</v>
      </c>
      <c r="V200">
        <v>0</v>
      </c>
      <c r="W200">
        <v>0</v>
      </c>
      <c r="X200">
        <v>0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175</v>
      </c>
      <c r="AG200">
        <v>0</v>
      </c>
      <c r="AH200">
        <v>3</v>
      </c>
      <c r="AI200">
        <v>2</v>
      </c>
      <c r="AJ200">
        <v>0</v>
      </c>
      <c r="AK200" t="s">
        <v>278</v>
      </c>
      <c r="AL200">
        <v>40.439601000000003</v>
      </c>
      <c r="AM200" t="s">
        <v>279</v>
      </c>
      <c r="AN200">
        <v>-78.760921999999994</v>
      </c>
      <c r="AO200">
        <v>100</v>
      </c>
      <c r="AP200">
        <v>3400</v>
      </c>
      <c r="AQ200" t="s">
        <v>129</v>
      </c>
      <c r="AR200">
        <v>-84</v>
      </c>
      <c r="AS200">
        <v>74</v>
      </c>
      <c r="AT200">
        <v>-832</v>
      </c>
      <c r="BB200" t="str">
        <f t="shared" si="15"/>
        <v>1200</v>
      </c>
      <c r="BC200">
        <v>1</v>
      </c>
      <c r="BD200" t="str">
        <f t="shared" si="13"/>
        <v xml:space="preserve">N7628Y  </v>
      </c>
      <c r="BE200">
        <v>1</v>
      </c>
      <c r="BG200">
        <v>0</v>
      </c>
      <c r="BH200">
        <v>0</v>
      </c>
      <c r="BI200">
        <v>0</v>
      </c>
      <c r="BJ200">
        <v>3300</v>
      </c>
      <c r="BK200">
        <v>-100</v>
      </c>
      <c r="BL200" t="s">
        <v>178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>"09:05:41.623"</f>
        <v>09:05:41.623</v>
      </c>
      <c r="CF200">
        <v>622940062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151</v>
      </c>
      <c r="DB200">
        <v>1</v>
      </c>
      <c r="DC200" t="s">
        <v>132</v>
      </c>
      <c r="DD200" t="s">
        <v>133</v>
      </c>
      <c r="DG200">
        <v>3277839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"06/17/2023 09:05:41.897"</f>
        <v>06/17/2023 09:05:41.897</v>
      </c>
      <c r="C201" t="str">
        <f t="shared" si="12"/>
        <v>FFDFD3C0</v>
      </c>
      <c r="D201" t="s">
        <v>123</v>
      </c>
      <c r="E201">
        <v>8</v>
      </c>
      <c r="H201">
        <v>173</v>
      </c>
      <c r="I201" t="s">
        <v>124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"09:05:41.617"</f>
        <v>09:05:41.617</v>
      </c>
      <c r="T201" t="str">
        <f>"09:05:41.117"</f>
        <v>09:05:41.117</v>
      </c>
      <c r="U201" t="str">
        <f t="shared" si="14"/>
        <v>AA4C7D</v>
      </c>
      <c r="V201">
        <v>0</v>
      </c>
      <c r="W201">
        <v>0</v>
      </c>
      <c r="X201">
        <v>4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175</v>
      </c>
      <c r="AG201">
        <v>0</v>
      </c>
      <c r="AH201">
        <v>3</v>
      </c>
      <c r="AI201">
        <v>2</v>
      </c>
      <c r="AJ201">
        <v>0</v>
      </c>
      <c r="AK201" t="s">
        <v>278</v>
      </c>
      <c r="AL201">
        <v>40.439601000000003</v>
      </c>
      <c r="AM201" t="s">
        <v>279</v>
      </c>
      <c r="AN201">
        <v>-78.760921999999994</v>
      </c>
      <c r="AO201">
        <v>100</v>
      </c>
      <c r="AP201">
        <v>3400</v>
      </c>
      <c r="AQ201" t="s">
        <v>129</v>
      </c>
      <c r="AR201">
        <v>-84</v>
      </c>
      <c r="AS201">
        <v>74</v>
      </c>
      <c r="AT201">
        <v>-832</v>
      </c>
      <c r="BB201" t="str">
        <f t="shared" si="15"/>
        <v>1200</v>
      </c>
      <c r="BC201">
        <v>1</v>
      </c>
      <c r="BD201" t="str">
        <f t="shared" si="13"/>
        <v xml:space="preserve">N7628Y  </v>
      </c>
      <c r="BE201">
        <v>1</v>
      </c>
      <c r="BG201">
        <v>0</v>
      </c>
      <c r="BH201">
        <v>0</v>
      </c>
      <c r="BI201">
        <v>0</v>
      </c>
      <c r="BJ201">
        <v>3300</v>
      </c>
      <c r="BK201">
        <v>-100</v>
      </c>
      <c r="BL201" t="s">
        <v>178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>"09:05:41.623"</f>
        <v>09:05:41.623</v>
      </c>
      <c r="CF201">
        <v>622940062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151</v>
      </c>
      <c r="DB201">
        <v>1</v>
      </c>
      <c r="DC201" t="s">
        <v>132</v>
      </c>
      <c r="DD201" t="s">
        <v>133</v>
      </c>
      <c r="DG201">
        <v>3277839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"06/17/2023 09:05:41.897"</f>
        <v>06/17/2023 09:05:41.897</v>
      </c>
      <c r="C202" t="str">
        <f t="shared" si="12"/>
        <v>FFDFD3C0</v>
      </c>
      <c r="D202" t="s">
        <v>138</v>
      </c>
      <c r="E202">
        <v>8</v>
      </c>
      <c r="F202">
        <v>1008</v>
      </c>
      <c r="G202" t="s">
        <v>124</v>
      </c>
      <c r="J202" t="s">
        <v>140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"09:05:41.617"</f>
        <v>09:05:41.617</v>
      </c>
      <c r="T202" t="str">
        <f>"09:05:41.117"</f>
        <v>09:05:41.117</v>
      </c>
      <c r="U202" t="str">
        <f t="shared" si="14"/>
        <v>AA4C7D</v>
      </c>
      <c r="V202">
        <v>0</v>
      </c>
      <c r="W202">
        <v>0</v>
      </c>
      <c r="X202">
        <v>4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175</v>
      </c>
      <c r="AG202">
        <v>0</v>
      </c>
      <c r="AH202">
        <v>3</v>
      </c>
      <c r="AI202">
        <v>2</v>
      </c>
      <c r="AJ202">
        <v>0</v>
      </c>
      <c r="AK202" t="s">
        <v>278</v>
      </c>
      <c r="AL202">
        <v>40.439601000000003</v>
      </c>
      <c r="AM202" t="s">
        <v>279</v>
      </c>
      <c r="AN202">
        <v>-78.760921999999994</v>
      </c>
      <c r="AO202">
        <v>100</v>
      </c>
      <c r="AP202">
        <v>3400</v>
      </c>
      <c r="AQ202" t="s">
        <v>129</v>
      </c>
      <c r="AR202">
        <v>-84</v>
      </c>
      <c r="AS202">
        <v>74</v>
      </c>
      <c r="AT202">
        <v>-832</v>
      </c>
      <c r="BB202" t="str">
        <f t="shared" si="15"/>
        <v>1200</v>
      </c>
      <c r="BC202">
        <v>1</v>
      </c>
      <c r="BD202" t="str">
        <f t="shared" si="13"/>
        <v xml:space="preserve">N7628Y  </v>
      </c>
      <c r="BE202">
        <v>1</v>
      </c>
      <c r="BG202">
        <v>0</v>
      </c>
      <c r="BH202">
        <v>0</v>
      </c>
      <c r="BI202">
        <v>0</v>
      </c>
      <c r="BJ202">
        <v>3300</v>
      </c>
      <c r="BK202">
        <v>-100</v>
      </c>
      <c r="BL202" t="s">
        <v>178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>"09:05:41.623"</f>
        <v>09:05:41.623</v>
      </c>
      <c r="CF202">
        <v>622940062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131</v>
      </c>
      <c r="DA202">
        <v>151</v>
      </c>
      <c r="DB202">
        <v>1</v>
      </c>
      <c r="DC202" t="s">
        <v>132</v>
      </c>
      <c r="DD202" t="s">
        <v>133</v>
      </c>
      <c r="DG202">
        <v>3277839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"06/17/2023 09:05:42.851"</f>
        <v>06/17/2023 09:05:42.851</v>
      </c>
      <c r="C203" t="str">
        <f t="shared" si="12"/>
        <v>FFDFD3C0</v>
      </c>
      <c r="D203" t="s">
        <v>123</v>
      </c>
      <c r="E203">
        <v>8</v>
      </c>
      <c r="H203">
        <v>173</v>
      </c>
      <c r="I203" t="s">
        <v>124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"09:05:42.609"</f>
        <v>09:05:42.609</v>
      </c>
      <c r="T203" t="str">
        <f>"09:05:42.109"</f>
        <v>09:05:42.109</v>
      </c>
      <c r="U203" t="str">
        <f t="shared" si="14"/>
        <v>AA4C7D</v>
      </c>
      <c r="V203">
        <v>0</v>
      </c>
      <c r="W203">
        <v>0</v>
      </c>
      <c r="X203">
        <v>4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175</v>
      </c>
      <c r="AG203">
        <v>0</v>
      </c>
      <c r="AH203">
        <v>3</v>
      </c>
      <c r="AI203">
        <v>2</v>
      </c>
      <c r="AJ203">
        <v>0</v>
      </c>
      <c r="AK203" t="s">
        <v>280</v>
      </c>
      <c r="AL203">
        <v>40.439923</v>
      </c>
      <c r="AM203" t="s">
        <v>281</v>
      </c>
      <c r="AN203">
        <v>-78.761480000000006</v>
      </c>
      <c r="AO203">
        <v>100</v>
      </c>
      <c r="AP203">
        <v>3400</v>
      </c>
      <c r="AQ203" t="s">
        <v>129</v>
      </c>
      <c r="AR203">
        <v>-88</v>
      </c>
      <c r="AS203">
        <v>71</v>
      </c>
      <c r="AT203">
        <v>-448</v>
      </c>
      <c r="BB203" t="str">
        <f t="shared" si="15"/>
        <v>1200</v>
      </c>
      <c r="BC203">
        <v>1</v>
      </c>
      <c r="BD203" t="str">
        <f t="shared" si="13"/>
        <v xml:space="preserve">N7628Y  </v>
      </c>
      <c r="BE203">
        <v>1</v>
      </c>
      <c r="BG203">
        <v>0</v>
      </c>
      <c r="BH203">
        <v>0</v>
      </c>
      <c r="BI203">
        <v>0</v>
      </c>
      <c r="BJ203">
        <v>3300</v>
      </c>
      <c r="BK203">
        <v>-100</v>
      </c>
      <c r="BL203" t="s">
        <v>178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>"09:05:42.616"</f>
        <v>09:05:42.616</v>
      </c>
      <c r="CF203">
        <v>615824264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131</v>
      </c>
      <c r="DA203">
        <v>151</v>
      </c>
      <c r="DB203">
        <v>1</v>
      </c>
      <c r="DC203" t="s">
        <v>132</v>
      </c>
      <c r="DD203" t="s">
        <v>133</v>
      </c>
      <c r="DG203">
        <v>3278235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"06/17/2023 09:05:42.851"</f>
        <v>06/17/2023 09:05:42.851</v>
      </c>
      <c r="C204" t="str">
        <f t="shared" si="12"/>
        <v>FFDFD3C0</v>
      </c>
      <c r="D204" t="s">
        <v>138</v>
      </c>
      <c r="E204">
        <v>8</v>
      </c>
      <c r="F204">
        <v>1008</v>
      </c>
      <c r="G204" t="s">
        <v>124</v>
      </c>
      <c r="J204" t="s">
        <v>140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"09:05:42.609"</f>
        <v>09:05:42.609</v>
      </c>
      <c r="T204" t="str">
        <f>"09:05:42.109"</f>
        <v>09:05:42.109</v>
      </c>
      <c r="U204" t="str">
        <f t="shared" si="14"/>
        <v>AA4C7D</v>
      </c>
      <c r="V204">
        <v>0</v>
      </c>
      <c r="W204">
        <v>0</v>
      </c>
      <c r="X204">
        <v>4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175</v>
      </c>
      <c r="AG204">
        <v>0</v>
      </c>
      <c r="AH204">
        <v>3</v>
      </c>
      <c r="AI204">
        <v>2</v>
      </c>
      <c r="AJ204">
        <v>0</v>
      </c>
      <c r="AK204" t="s">
        <v>280</v>
      </c>
      <c r="AL204">
        <v>40.439923</v>
      </c>
      <c r="AM204" t="s">
        <v>281</v>
      </c>
      <c r="AN204">
        <v>-78.761480000000006</v>
      </c>
      <c r="AO204">
        <v>100</v>
      </c>
      <c r="AP204">
        <v>3400</v>
      </c>
      <c r="AQ204" t="s">
        <v>129</v>
      </c>
      <c r="AR204">
        <v>-88</v>
      </c>
      <c r="AS204">
        <v>71</v>
      </c>
      <c r="AT204">
        <v>-448</v>
      </c>
      <c r="BB204" t="str">
        <f t="shared" si="15"/>
        <v>1200</v>
      </c>
      <c r="BC204">
        <v>1</v>
      </c>
      <c r="BD204" t="str">
        <f t="shared" si="13"/>
        <v xml:space="preserve">N7628Y  </v>
      </c>
      <c r="BE204">
        <v>1</v>
      </c>
      <c r="BG204">
        <v>0</v>
      </c>
      <c r="BH204">
        <v>0</v>
      </c>
      <c r="BI204">
        <v>0</v>
      </c>
      <c r="BJ204">
        <v>3300</v>
      </c>
      <c r="BK204">
        <v>-100</v>
      </c>
      <c r="BL204" t="s">
        <v>178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>"09:05:42.616"</f>
        <v>09:05:42.616</v>
      </c>
      <c r="CF204">
        <v>615824264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131</v>
      </c>
      <c r="DA204">
        <v>151</v>
      </c>
      <c r="DB204">
        <v>1</v>
      </c>
      <c r="DC204" t="s">
        <v>132</v>
      </c>
      <c r="DD204" t="s">
        <v>133</v>
      </c>
      <c r="DG204">
        <v>3278235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"06/17/2023 09:05:42.882"</f>
        <v>06/17/2023 09:05:42.882</v>
      </c>
      <c r="C205" t="str">
        <f t="shared" si="12"/>
        <v>FFDFD3C0</v>
      </c>
      <c r="D205" t="s">
        <v>138</v>
      </c>
      <c r="E205">
        <v>3</v>
      </c>
      <c r="F205">
        <v>1003</v>
      </c>
      <c r="G205" t="s">
        <v>139</v>
      </c>
      <c r="J205" t="s">
        <v>140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"09:05:42.609"</f>
        <v>09:05:42.609</v>
      </c>
      <c r="T205" t="str">
        <f>"09:05:42.109"</f>
        <v>09:05:42.109</v>
      </c>
      <c r="U205" t="str">
        <f t="shared" si="14"/>
        <v>AA4C7D</v>
      </c>
      <c r="V205">
        <v>0</v>
      </c>
      <c r="W205">
        <v>0</v>
      </c>
      <c r="X205">
        <v>0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175</v>
      </c>
      <c r="AG205">
        <v>0</v>
      </c>
      <c r="AH205">
        <v>3</v>
      </c>
      <c r="AI205">
        <v>2</v>
      </c>
      <c r="AJ205">
        <v>0</v>
      </c>
      <c r="AK205" t="s">
        <v>280</v>
      </c>
      <c r="AL205">
        <v>40.439923</v>
      </c>
      <c r="AM205" t="s">
        <v>281</v>
      </c>
      <c r="AN205">
        <v>-78.761480000000006</v>
      </c>
      <c r="AO205">
        <v>100</v>
      </c>
      <c r="AP205">
        <v>3400</v>
      </c>
      <c r="AQ205" t="s">
        <v>129</v>
      </c>
      <c r="AR205">
        <v>-88</v>
      </c>
      <c r="AS205">
        <v>71</v>
      </c>
      <c r="AT205">
        <v>-448</v>
      </c>
      <c r="BB205" t="str">
        <f t="shared" si="15"/>
        <v>1200</v>
      </c>
      <c r="BC205">
        <v>1</v>
      </c>
      <c r="BD205" t="str">
        <f t="shared" si="13"/>
        <v xml:space="preserve">N7628Y  </v>
      </c>
      <c r="BE205">
        <v>1</v>
      </c>
      <c r="BG205">
        <v>0</v>
      </c>
      <c r="BH205">
        <v>0</v>
      </c>
      <c r="BI205">
        <v>0</v>
      </c>
      <c r="BJ205">
        <v>3300</v>
      </c>
      <c r="BK205">
        <v>-100</v>
      </c>
      <c r="BL205" t="s">
        <v>178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>"09:05:42.616"</f>
        <v>09:05:42.616</v>
      </c>
      <c r="CF205">
        <v>615824264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151</v>
      </c>
      <c r="DB205">
        <v>1</v>
      </c>
      <c r="DC205" t="s">
        <v>132</v>
      </c>
      <c r="DD205" t="s">
        <v>133</v>
      </c>
      <c r="DG205">
        <v>3278235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"06/17/2023 09:05:43.820"</f>
        <v>06/17/2023 09:05:43.820</v>
      </c>
      <c r="C206" t="str">
        <f t="shared" si="12"/>
        <v>FFDFD3C0</v>
      </c>
      <c r="D206" t="s">
        <v>138</v>
      </c>
      <c r="E206">
        <v>3</v>
      </c>
      <c r="F206">
        <v>1003</v>
      </c>
      <c r="G206" t="s">
        <v>139</v>
      </c>
      <c r="J206" t="s">
        <v>140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"09:05:43.570"</f>
        <v>09:05:43.570</v>
      </c>
      <c r="T206" t="str">
        <f>"09:05:43.170"</f>
        <v>09:05:43.170</v>
      </c>
      <c r="U206" t="str">
        <f t="shared" si="14"/>
        <v>AA4C7D</v>
      </c>
      <c r="V206">
        <v>0</v>
      </c>
      <c r="W206">
        <v>0</v>
      </c>
      <c r="X206">
        <v>0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175</v>
      </c>
      <c r="AG206">
        <v>0</v>
      </c>
      <c r="AH206">
        <v>3</v>
      </c>
      <c r="AI206">
        <v>2</v>
      </c>
      <c r="AJ206">
        <v>0</v>
      </c>
      <c r="AK206" t="s">
        <v>282</v>
      </c>
      <c r="AL206">
        <v>40.440223000000003</v>
      </c>
      <c r="AM206" t="s">
        <v>283</v>
      </c>
      <c r="AN206">
        <v>-78.761972999999998</v>
      </c>
      <c r="AO206">
        <v>100</v>
      </c>
      <c r="AP206">
        <v>3400</v>
      </c>
      <c r="AQ206" t="s">
        <v>129</v>
      </c>
      <c r="AR206">
        <v>-93</v>
      </c>
      <c r="AS206">
        <v>67</v>
      </c>
      <c r="AT206">
        <v>-192</v>
      </c>
      <c r="BB206" t="str">
        <f t="shared" si="15"/>
        <v>1200</v>
      </c>
      <c r="BC206">
        <v>1</v>
      </c>
      <c r="BD206" t="str">
        <f t="shared" si="13"/>
        <v xml:space="preserve">N7628Y  </v>
      </c>
      <c r="BE206">
        <v>1</v>
      </c>
      <c r="BG206">
        <v>0</v>
      </c>
      <c r="BH206">
        <v>0</v>
      </c>
      <c r="BI206">
        <v>0</v>
      </c>
      <c r="BJ206">
        <v>3275</v>
      </c>
      <c r="BK206">
        <v>-125</v>
      </c>
      <c r="BL206" t="s">
        <v>178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>"09:05:43.571"</f>
        <v>09:05:43.571</v>
      </c>
      <c r="CF206">
        <v>571024797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131</v>
      </c>
      <c r="DA206">
        <v>151</v>
      </c>
      <c r="DB206">
        <v>1</v>
      </c>
      <c r="DC206" t="s">
        <v>132</v>
      </c>
      <c r="DD206" t="s">
        <v>133</v>
      </c>
      <c r="DG206">
        <v>3278620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"06/17/2023 09:05:43.820"</f>
        <v>06/17/2023 09:05:43.820</v>
      </c>
      <c r="C207" t="str">
        <f t="shared" si="12"/>
        <v>FFDFD3C0</v>
      </c>
      <c r="D207" t="s">
        <v>123</v>
      </c>
      <c r="E207">
        <v>8</v>
      </c>
      <c r="H207">
        <v>173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"09:05:43.570"</f>
        <v>09:05:43.570</v>
      </c>
      <c r="T207" t="str">
        <f>"09:05:43.170"</f>
        <v>09:05:43.170</v>
      </c>
      <c r="U207" t="str">
        <f t="shared" si="14"/>
        <v>AA4C7D</v>
      </c>
      <c r="V207">
        <v>0</v>
      </c>
      <c r="W207">
        <v>0</v>
      </c>
      <c r="X207">
        <v>4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175</v>
      </c>
      <c r="AG207">
        <v>0</v>
      </c>
      <c r="AH207">
        <v>3</v>
      </c>
      <c r="AI207">
        <v>2</v>
      </c>
      <c r="AJ207">
        <v>0</v>
      </c>
      <c r="AK207" t="s">
        <v>282</v>
      </c>
      <c r="AL207">
        <v>40.440223000000003</v>
      </c>
      <c r="AM207" t="s">
        <v>283</v>
      </c>
      <c r="AN207">
        <v>-78.761972999999998</v>
      </c>
      <c r="AO207">
        <v>100</v>
      </c>
      <c r="AP207">
        <v>3400</v>
      </c>
      <c r="AQ207" t="s">
        <v>129</v>
      </c>
      <c r="AR207">
        <v>-93</v>
      </c>
      <c r="AS207">
        <v>67</v>
      </c>
      <c r="AT207">
        <v>-192</v>
      </c>
      <c r="BB207" t="str">
        <f t="shared" si="15"/>
        <v>1200</v>
      </c>
      <c r="BC207">
        <v>1</v>
      </c>
      <c r="BD207" t="str">
        <f t="shared" si="13"/>
        <v xml:space="preserve">N7628Y  </v>
      </c>
      <c r="BE207">
        <v>1</v>
      </c>
      <c r="BG207">
        <v>0</v>
      </c>
      <c r="BH207">
        <v>0</v>
      </c>
      <c r="BI207">
        <v>0</v>
      </c>
      <c r="BJ207">
        <v>3275</v>
      </c>
      <c r="BK207">
        <v>-125</v>
      </c>
      <c r="BL207" t="s">
        <v>178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>"09:05:43.571"</f>
        <v>09:05:43.571</v>
      </c>
      <c r="CF207">
        <v>571024797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151</v>
      </c>
      <c r="DB207">
        <v>1</v>
      </c>
      <c r="DC207" t="s">
        <v>132</v>
      </c>
      <c r="DD207" t="s">
        <v>133</v>
      </c>
      <c r="DG207">
        <v>3278620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"06/17/2023 09:05:43.820"</f>
        <v>06/17/2023 09:05:43.820</v>
      </c>
      <c r="C208" t="str">
        <f t="shared" si="12"/>
        <v>FFDFD3C0</v>
      </c>
      <c r="D208" t="s">
        <v>138</v>
      </c>
      <c r="E208">
        <v>8</v>
      </c>
      <c r="F208">
        <v>1008</v>
      </c>
      <c r="G208" t="s">
        <v>124</v>
      </c>
      <c r="J208" t="s">
        <v>140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"09:05:43.570"</f>
        <v>09:05:43.570</v>
      </c>
      <c r="T208" t="str">
        <f>"09:05:43.170"</f>
        <v>09:05:43.170</v>
      </c>
      <c r="U208" t="str">
        <f t="shared" si="14"/>
        <v>AA4C7D</v>
      </c>
      <c r="V208">
        <v>0</v>
      </c>
      <c r="W208">
        <v>0</v>
      </c>
      <c r="X208">
        <v>4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175</v>
      </c>
      <c r="AG208">
        <v>0</v>
      </c>
      <c r="AH208">
        <v>3</v>
      </c>
      <c r="AI208">
        <v>2</v>
      </c>
      <c r="AJ208">
        <v>0</v>
      </c>
      <c r="AK208" t="s">
        <v>282</v>
      </c>
      <c r="AL208">
        <v>40.440223000000003</v>
      </c>
      <c r="AM208" t="s">
        <v>283</v>
      </c>
      <c r="AN208">
        <v>-78.761972999999998</v>
      </c>
      <c r="AO208">
        <v>100</v>
      </c>
      <c r="AP208">
        <v>3400</v>
      </c>
      <c r="AQ208" t="s">
        <v>129</v>
      </c>
      <c r="AR208">
        <v>-93</v>
      </c>
      <c r="AS208">
        <v>67</v>
      </c>
      <c r="AT208">
        <v>-192</v>
      </c>
      <c r="BB208" t="str">
        <f t="shared" si="15"/>
        <v>1200</v>
      </c>
      <c r="BC208">
        <v>1</v>
      </c>
      <c r="BD208" t="str">
        <f t="shared" si="13"/>
        <v xml:space="preserve">N7628Y  </v>
      </c>
      <c r="BE208">
        <v>1</v>
      </c>
      <c r="BG208">
        <v>0</v>
      </c>
      <c r="BH208">
        <v>0</v>
      </c>
      <c r="BI208">
        <v>0</v>
      </c>
      <c r="BJ208">
        <v>3275</v>
      </c>
      <c r="BK208">
        <v>-125</v>
      </c>
      <c r="BL208" t="s">
        <v>178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>"09:05:43.571"</f>
        <v>09:05:43.571</v>
      </c>
      <c r="CF208">
        <v>571024797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131</v>
      </c>
      <c r="DA208">
        <v>151</v>
      </c>
      <c r="DB208">
        <v>1</v>
      </c>
      <c r="DC208" t="s">
        <v>132</v>
      </c>
      <c r="DD208" t="s">
        <v>133</v>
      </c>
      <c r="DG208">
        <v>3278620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"06/17/2023 09:05:44.913"</f>
        <v>06/17/2023 09:05:44.913</v>
      </c>
      <c r="C209" t="str">
        <f t="shared" si="12"/>
        <v>FFDFD3C0</v>
      </c>
      <c r="D209" t="s">
        <v>138</v>
      </c>
      <c r="E209">
        <v>8</v>
      </c>
      <c r="F209">
        <v>1008</v>
      </c>
      <c r="G209" t="s">
        <v>124</v>
      </c>
      <c r="J209" t="s">
        <v>140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"09:05:44.688"</f>
        <v>09:05:44.688</v>
      </c>
      <c r="T209" t="str">
        <f>"09:05:44.188"</f>
        <v>09:05:44.188</v>
      </c>
      <c r="U209" t="str">
        <f t="shared" si="14"/>
        <v>AA4C7D</v>
      </c>
      <c r="V209">
        <v>0</v>
      </c>
      <c r="W209">
        <v>0</v>
      </c>
      <c r="X209">
        <v>4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175</v>
      </c>
      <c r="AG209">
        <v>0</v>
      </c>
      <c r="AH209">
        <v>3</v>
      </c>
      <c r="AI209">
        <v>2</v>
      </c>
      <c r="AJ209">
        <v>0</v>
      </c>
      <c r="AK209" t="s">
        <v>284</v>
      </c>
      <c r="AL209">
        <v>40.440524000000003</v>
      </c>
      <c r="AM209" t="s">
        <v>285</v>
      </c>
      <c r="AN209">
        <v>-78.762617000000006</v>
      </c>
      <c r="AO209">
        <v>100</v>
      </c>
      <c r="AP209">
        <v>3400</v>
      </c>
      <c r="AQ209" t="s">
        <v>129</v>
      </c>
      <c r="AR209">
        <v>-97</v>
      </c>
      <c r="AS209">
        <v>63</v>
      </c>
      <c r="AT209">
        <v>0</v>
      </c>
      <c r="BB209" t="str">
        <f t="shared" si="15"/>
        <v>1200</v>
      </c>
      <c r="BC209">
        <v>1</v>
      </c>
      <c r="BD209" t="str">
        <f t="shared" si="13"/>
        <v xml:space="preserve">N7628Y  </v>
      </c>
      <c r="BE209">
        <v>1</v>
      </c>
      <c r="BG209">
        <v>0</v>
      </c>
      <c r="BH209">
        <v>0</v>
      </c>
      <c r="BI209">
        <v>0</v>
      </c>
      <c r="BJ209">
        <v>3275</v>
      </c>
      <c r="BK209">
        <v>-125</v>
      </c>
      <c r="BL209" t="s">
        <v>178</v>
      </c>
      <c r="BM209">
        <v>1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t="str">
        <f>"09:05:44.693"</f>
        <v>09:05:44.693</v>
      </c>
      <c r="CF209">
        <v>693344476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151</v>
      </c>
      <c r="DB209">
        <v>1</v>
      </c>
      <c r="DC209" t="s">
        <v>132</v>
      </c>
      <c r="DD209" t="s">
        <v>133</v>
      </c>
      <c r="DG209">
        <v>3279074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"06/17/2023 09:05:44.945"</f>
        <v>06/17/2023 09:05:44.945</v>
      </c>
      <c r="C210" t="str">
        <f t="shared" si="12"/>
        <v>FFDFD3C0</v>
      </c>
      <c r="D210" t="s">
        <v>123</v>
      </c>
      <c r="E210">
        <v>8</v>
      </c>
      <c r="H210">
        <v>173</v>
      </c>
      <c r="I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"09:05:44.688"</f>
        <v>09:05:44.688</v>
      </c>
      <c r="T210" t="str">
        <f>"09:05:44.188"</f>
        <v>09:05:44.188</v>
      </c>
      <c r="U210" t="str">
        <f t="shared" si="14"/>
        <v>AA4C7D</v>
      </c>
      <c r="V210">
        <v>0</v>
      </c>
      <c r="W210">
        <v>0</v>
      </c>
      <c r="X210">
        <v>4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175</v>
      </c>
      <c r="AG210">
        <v>0</v>
      </c>
      <c r="AH210">
        <v>3</v>
      </c>
      <c r="AI210">
        <v>2</v>
      </c>
      <c r="AJ210">
        <v>0</v>
      </c>
      <c r="AK210" t="s">
        <v>284</v>
      </c>
      <c r="AL210">
        <v>40.440524000000003</v>
      </c>
      <c r="AM210" t="s">
        <v>285</v>
      </c>
      <c r="AN210">
        <v>-78.762617000000006</v>
      </c>
      <c r="AO210">
        <v>100</v>
      </c>
      <c r="AP210">
        <v>3400</v>
      </c>
      <c r="AQ210" t="s">
        <v>129</v>
      </c>
      <c r="AR210">
        <v>-97</v>
      </c>
      <c r="AS210">
        <v>63</v>
      </c>
      <c r="AT210">
        <v>0</v>
      </c>
      <c r="BB210" t="str">
        <f t="shared" si="15"/>
        <v>1200</v>
      </c>
      <c r="BC210">
        <v>1</v>
      </c>
      <c r="BD210" t="str">
        <f t="shared" si="13"/>
        <v xml:space="preserve">N7628Y  </v>
      </c>
      <c r="BE210">
        <v>1</v>
      </c>
      <c r="BG210">
        <v>0</v>
      </c>
      <c r="BH210">
        <v>0</v>
      </c>
      <c r="BI210">
        <v>0</v>
      </c>
      <c r="BJ210">
        <v>3275</v>
      </c>
      <c r="BK210">
        <v>-125</v>
      </c>
      <c r="BL210" t="s">
        <v>178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>"09:05:44.693"</f>
        <v>09:05:44.693</v>
      </c>
      <c r="CF210">
        <v>693344476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131</v>
      </c>
      <c r="DA210">
        <v>151</v>
      </c>
      <c r="DB210">
        <v>1</v>
      </c>
      <c r="DC210" t="s">
        <v>132</v>
      </c>
      <c r="DD210" t="s">
        <v>133</v>
      </c>
      <c r="DG210">
        <v>3279074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"06/17/2023 09:05:44.960"</f>
        <v>06/17/2023 09:05:44.960</v>
      </c>
      <c r="C211" t="str">
        <f t="shared" si="12"/>
        <v>FFDFD3C0</v>
      </c>
      <c r="D211" t="s">
        <v>138</v>
      </c>
      <c r="E211">
        <v>3</v>
      </c>
      <c r="F211">
        <v>1003</v>
      </c>
      <c r="G211" t="s">
        <v>139</v>
      </c>
      <c r="J211" t="s">
        <v>140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"09:05:44.688"</f>
        <v>09:05:44.688</v>
      </c>
      <c r="T211" t="str">
        <f>"09:05:44.188"</f>
        <v>09:05:44.188</v>
      </c>
      <c r="U211" t="str">
        <f t="shared" si="14"/>
        <v>AA4C7D</v>
      </c>
      <c r="V211">
        <v>0</v>
      </c>
      <c r="W211">
        <v>0</v>
      </c>
      <c r="X211">
        <v>0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175</v>
      </c>
      <c r="AG211">
        <v>0</v>
      </c>
      <c r="AH211">
        <v>3</v>
      </c>
      <c r="AI211">
        <v>2</v>
      </c>
      <c r="AJ211">
        <v>0</v>
      </c>
      <c r="AK211" t="s">
        <v>284</v>
      </c>
      <c r="AL211">
        <v>40.440524000000003</v>
      </c>
      <c r="AM211" t="s">
        <v>285</v>
      </c>
      <c r="AN211">
        <v>-78.762617000000006</v>
      </c>
      <c r="AO211">
        <v>100</v>
      </c>
      <c r="AP211">
        <v>3400</v>
      </c>
      <c r="AQ211" t="s">
        <v>129</v>
      </c>
      <c r="AR211">
        <v>-97</v>
      </c>
      <c r="AS211">
        <v>63</v>
      </c>
      <c r="AT211">
        <v>0</v>
      </c>
      <c r="BB211" t="str">
        <f t="shared" si="15"/>
        <v>1200</v>
      </c>
      <c r="BC211">
        <v>1</v>
      </c>
      <c r="BD211" t="str">
        <f t="shared" si="13"/>
        <v xml:space="preserve">N7628Y  </v>
      </c>
      <c r="BE211">
        <v>1</v>
      </c>
      <c r="BG211">
        <v>0</v>
      </c>
      <c r="BH211">
        <v>0</v>
      </c>
      <c r="BI211">
        <v>0</v>
      </c>
      <c r="BJ211">
        <v>3275</v>
      </c>
      <c r="BK211">
        <v>-125</v>
      </c>
      <c r="BL211" t="s">
        <v>178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>"09:05:44.693"</f>
        <v>09:05:44.693</v>
      </c>
      <c r="CF211">
        <v>693344476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131</v>
      </c>
      <c r="DA211">
        <v>151</v>
      </c>
      <c r="DB211">
        <v>1</v>
      </c>
      <c r="DC211" t="s">
        <v>132</v>
      </c>
      <c r="DD211" t="s">
        <v>133</v>
      </c>
      <c r="DG211">
        <v>3279074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"06/17/2023 09:05:45.898"</f>
        <v>06/17/2023 09:05:45.898</v>
      </c>
      <c r="C212" t="str">
        <f t="shared" si="12"/>
        <v>FFDFD3C0</v>
      </c>
      <c r="D212" t="s">
        <v>123</v>
      </c>
      <c r="E212">
        <v>8</v>
      </c>
      <c r="H212">
        <v>173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"09:05:45.656"</f>
        <v>09:05:45.656</v>
      </c>
      <c r="T212" t="str">
        <f>"09:05:45.156"</f>
        <v>09:05:45.156</v>
      </c>
      <c r="U212" t="str">
        <f t="shared" si="14"/>
        <v>AA4C7D</v>
      </c>
      <c r="V212">
        <v>0</v>
      </c>
      <c r="W212">
        <v>0</v>
      </c>
      <c r="X212">
        <v>4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175</v>
      </c>
      <c r="AG212">
        <v>0</v>
      </c>
      <c r="AH212">
        <v>3</v>
      </c>
      <c r="AI212">
        <v>2</v>
      </c>
      <c r="AJ212">
        <v>0</v>
      </c>
      <c r="AK212" t="s">
        <v>286</v>
      </c>
      <c r="AL212">
        <v>40.440759999999997</v>
      </c>
      <c r="AM212" t="s">
        <v>287</v>
      </c>
      <c r="AN212">
        <v>-78.763238999999999</v>
      </c>
      <c r="AO212">
        <v>100</v>
      </c>
      <c r="AP212">
        <v>3400</v>
      </c>
      <c r="AQ212" t="s">
        <v>129</v>
      </c>
      <c r="AR212">
        <v>-100</v>
      </c>
      <c r="AS212">
        <v>58</v>
      </c>
      <c r="AT212">
        <v>256</v>
      </c>
      <c r="BB212" t="str">
        <f t="shared" si="15"/>
        <v>1200</v>
      </c>
      <c r="BC212">
        <v>1</v>
      </c>
      <c r="BD212" t="str">
        <f t="shared" si="13"/>
        <v xml:space="preserve">N7628Y  </v>
      </c>
      <c r="BE212">
        <v>1</v>
      </c>
      <c r="BG212">
        <v>0</v>
      </c>
      <c r="BH212">
        <v>0</v>
      </c>
      <c r="BI212">
        <v>0</v>
      </c>
      <c r="BJ212">
        <v>3275</v>
      </c>
      <c r="BK212">
        <v>-125</v>
      </c>
      <c r="BL212" t="s">
        <v>178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>"09:05:45.660"</f>
        <v>09:05:45.660</v>
      </c>
      <c r="CF212">
        <v>660013985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151</v>
      </c>
      <c r="DB212">
        <v>1</v>
      </c>
      <c r="DC212" t="s">
        <v>132</v>
      </c>
      <c r="DD212" t="s">
        <v>133</v>
      </c>
      <c r="DG212">
        <v>3279483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"06/17/2023 09:05:45.913"</f>
        <v>06/17/2023 09:05:45.913</v>
      </c>
      <c r="C213" t="str">
        <f t="shared" ref="C213:C277" si="16">"FFDFD3C0"</f>
        <v>FFDFD3C0</v>
      </c>
      <c r="D213" t="s">
        <v>138</v>
      </c>
      <c r="E213">
        <v>8</v>
      </c>
      <c r="F213">
        <v>1008</v>
      </c>
      <c r="G213" t="s">
        <v>124</v>
      </c>
      <c r="J213" t="s">
        <v>140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"09:05:45.656"</f>
        <v>09:05:45.656</v>
      </c>
      <c r="T213" t="str">
        <f>"09:05:45.156"</f>
        <v>09:05:45.156</v>
      </c>
      <c r="U213" t="str">
        <f t="shared" si="14"/>
        <v>AA4C7D</v>
      </c>
      <c r="V213">
        <v>0</v>
      </c>
      <c r="W213">
        <v>0</v>
      </c>
      <c r="X213">
        <v>4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175</v>
      </c>
      <c r="AG213">
        <v>0</v>
      </c>
      <c r="AH213">
        <v>3</v>
      </c>
      <c r="AI213">
        <v>2</v>
      </c>
      <c r="AJ213">
        <v>0</v>
      </c>
      <c r="AK213" t="s">
        <v>286</v>
      </c>
      <c r="AL213">
        <v>40.440759999999997</v>
      </c>
      <c r="AM213" t="s">
        <v>287</v>
      </c>
      <c r="AN213">
        <v>-78.763238999999999</v>
      </c>
      <c r="AO213">
        <v>100</v>
      </c>
      <c r="AP213">
        <v>3400</v>
      </c>
      <c r="AQ213" t="s">
        <v>129</v>
      </c>
      <c r="AR213">
        <v>-100</v>
      </c>
      <c r="AS213">
        <v>58</v>
      </c>
      <c r="AT213">
        <v>256</v>
      </c>
      <c r="BB213" t="str">
        <f t="shared" si="15"/>
        <v>1200</v>
      </c>
      <c r="BC213">
        <v>1</v>
      </c>
      <c r="BD213" t="str">
        <f t="shared" ref="BD213:BD277" si="17">"N7628Y  "</f>
        <v xml:space="preserve">N7628Y  </v>
      </c>
      <c r="BE213">
        <v>1</v>
      </c>
      <c r="BG213">
        <v>0</v>
      </c>
      <c r="BH213">
        <v>0</v>
      </c>
      <c r="BI213">
        <v>0</v>
      </c>
      <c r="BJ213">
        <v>3275</v>
      </c>
      <c r="BK213">
        <v>-125</v>
      </c>
      <c r="BL213" t="s">
        <v>178</v>
      </c>
      <c r="BM213">
        <v>1</v>
      </c>
      <c r="BN213">
        <v>1</v>
      </c>
      <c r="BO213">
        <v>1</v>
      </c>
      <c r="BP213">
        <v>0</v>
      </c>
      <c r="BS213">
        <v>0</v>
      </c>
      <c r="BT213">
        <v>0</v>
      </c>
      <c r="BU213">
        <v>0</v>
      </c>
      <c r="CE213" t="str">
        <f>"09:05:45.660"</f>
        <v>09:05:45.660</v>
      </c>
      <c r="CF213">
        <v>660013985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131</v>
      </c>
      <c r="DA213">
        <v>151</v>
      </c>
      <c r="DB213">
        <v>1</v>
      </c>
      <c r="DC213" t="s">
        <v>132</v>
      </c>
      <c r="DD213" t="s">
        <v>133</v>
      </c>
      <c r="DG213">
        <v>3279483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"06/17/2023 09:05:45.929"</f>
        <v>06/17/2023 09:05:45.929</v>
      </c>
      <c r="C214" t="str">
        <f t="shared" si="16"/>
        <v>FFDFD3C0</v>
      </c>
      <c r="D214" t="s">
        <v>138</v>
      </c>
      <c r="E214">
        <v>3</v>
      </c>
      <c r="F214">
        <v>1003</v>
      </c>
      <c r="G214" t="s">
        <v>139</v>
      </c>
      <c r="J214" t="s">
        <v>140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"09:05:45.656"</f>
        <v>09:05:45.656</v>
      </c>
      <c r="T214" t="str">
        <f>"09:05:45.156"</f>
        <v>09:05:45.156</v>
      </c>
      <c r="U214" t="str">
        <f t="shared" si="14"/>
        <v>AA4C7D</v>
      </c>
      <c r="V214">
        <v>0</v>
      </c>
      <c r="W214">
        <v>0</v>
      </c>
      <c r="X214">
        <v>0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175</v>
      </c>
      <c r="AG214">
        <v>0</v>
      </c>
      <c r="AH214">
        <v>3</v>
      </c>
      <c r="AI214">
        <v>2</v>
      </c>
      <c r="AJ214">
        <v>0</v>
      </c>
      <c r="AK214" t="s">
        <v>286</v>
      </c>
      <c r="AL214">
        <v>40.440759999999997</v>
      </c>
      <c r="AM214" t="s">
        <v>287</v>
      </c>
      <c r="AN214">
        <v>-78.763238999999999</v>
      </c>
      <c r="AO214">
        <v>100</v>
      </c>
      <c r="AP214">
        <v>3400</v>
      </c>
      <c r="AQ214" t="s">
        <v>129</v>
      </c>
      <c r="AR214">
        <v>-100</v>
      </c>
      <c r="AS214">
        <v>58</v>
      </c>
      <c r="AT214">
        <v>256</v>
      </c>
      <c r="BB214" t="str">
        <f t="shared" si="15"/>
        <v>1200</v>
      </c>
      <c r="BC214">
        <v>1</v>
      </c>
      <c r="BD214" t="str">
        <f t="shared" si="17"/>
        <v xml:space="preserve">N7628Y  </v>
      </c>
      <c r="BE214">
        <v>1</v>
      </c>
      <c r="BG214">
        <v>0</v>
      </c>
      <c r="BH214">
        <v>0</v>
      </c>
      <c r="BI214">
        <v>0</v>
      </c>
      <c r="BJ214">
        <v>3275</v>
      </c>
      <c r="BK214">
        <v>-125</v>
      </c>
      <c r="BL214" t="s">
        <v>178</v>
      </c>
      <c r="BM214">
        <v>1</v>
      </c>
      <c r="BN214">
        <v>1</v>
      </c>
      <c r="BO214">
        <v>1</v>
      </c>
      <c r="BP214">
        <v>0</v>
      </c>
      <c r="BS214">
        <v>0</v>
      </c>
      <c r="BT214">
        <v>0</v>
      </c>
      <c r="BU214">
        <v>0</v>
      </c>
      <c r="CE214" t="str">
        <f>"09:05:45.660"</f>
        <v>09:05:45.660</v>
      </c>
      <c r="CF214">
        <v>660013985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131</v>
      </c>
      <c r="DA214">
        <v>151</v>
      </c>
      <c r="DB214">
        <v>1</v>
      </c>
      <c r="DC214" t="s">
        <v>132</v>
      </c>
      <c r="DD214" t="s">
        <v>133</v>
      </c>
      <c r="DG214">
        <v>3279483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"06/17/2023 09:05:46.945"</f>
        <v>06/17/2023 09:05:46.945</v>
      </c>
      <c r="C215" t="str">
        <f t="shared" si="16"/>
        <v>FFDFD3C0</v>
      </c>
      <c r="D215" t="s">
        <v>138</v>
      </c>
      <c r="E215">
        <v>3</v>
      </c>
      <c r="F215">
        <v>1003</v>
      </c>
      <c r="G215" t="s">
        <v>139</v>
      </c>
      <c r="J215" t="s">
        <v>140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"09:05:46.695"</f>
        <v>09:05:46.695</v>
      </c>
      <c r="T215" t="str">
        <f>"09:05:46.195"</f>
        <v>09:05:46.195</v>
      </c>
      <c r="U215" t="str">
        <f t="shared" si="14"/>
        <v>AA4C7D</v>
      </c>
      <c r="V215">
        <v>0</v>
      </c>
      <c r="W215">
        <v>0</v>
      </c>
      <c r="X215">
        <v>0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175</v>
      </c>
      <c r="AG215">
        <v>0</v>
      </c>
      <c r="AH215">
        <v>3</v>
      </c>
      <c r="AI215">
        <v>2</v>
      </c>
      <c r="AJ215">
        <v>0</v>
      </c>
      <c r="AK215" t="s">
        <v>288</v>
      </c>
      <c r="AL215">
        <v>40.440995999999998</v>
      </c>
      <c r="AM215" t="s">
        <v>289</v>
      </c>
      <c r="AN215">
        <v>-78.763862000000003</v>
      </c>
      <c r="AO215">
        <v>100</v>
      </c>
      <c r="AP215">
        <v>3400</v>
      </c>
      <c r="AQ215" t="s">
        <v>129</v>
      </c>
      <c r="AR215">
        <v>-104</v>
      </c>
      <c r="AS215">
        <v>53</v>
      </c>
      <c r="AT215">
        <v>384</v>
      </c>
      <c r="BB215" t="str">
        <f t="shared" si="15"/>
        <v>1200</v>
      </c>
      <c r="BC215">
        <v>1</v>
      </c>
      <c r="BD215" t="str">
        <f t="shared" si="17"/>
        <v xml:space="preserve">N7628Y  </v>
      </c>
      <c r="BE215">
        <v>1</v>
      </c>
      <c r="BG215">
        <v>0</v>
      </c>
      <c r="BH215">
        <v>0</v>
      </c>
      <c r="BI215">
        <v>0</v>
      </c>
      <c r="BJ215">
        <v>3300</v>
      </c>
      <c r="BK215">
        <v>-100</v>
      </c>
      <c r="BL215" t="s">
        <v>178</v>
      </c>
      <c r="BM215">
        <v>1</v>
      </c>
      <c r="BN215">
        <v>1</v>
      </c>
      <c r="BO215">
        <v>1</v>
      </c>
      <c r="BP215">
        <v>0</v>
      </c>
      <c r="BS215">
        <v>0</v>
      </c>
      <c r="BT215">
        <v>0</v>
      </c>
      <c r="BU215">
        <v>0</v>
      </c>
      <c r="CE215" t="str">
        <f>"09:05:46.697"</f>
        <v>09:05:46.697</v>
      </c>
      <c r="CF215">
        <v>697135683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131</v>
      </c>
      <c r="DA215">
        <v>151</v>
      </c>
      <c r="DB215">
        <v>1</v>
      </c>
      <c r="DC215" t="s">
        <v>132</v>
      </c>
      <c r="DD215" t="s">
        <v>133</v>
      </c>
      <c r="DG215">
        <v>3279953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"06/17/2023 09:05:46.960"</f>
        <v>06/17/2023 09:05:46.960</v>
      </c>
      <c r="C216" t="str">
        <f t="shared" si="16"/>
        <v>FFDFD3C0</v>
      </c>
      <c r="D216" t="s">
        <v>123</v>
      </c>
      <c r="E216">
        <v>8</v>
      </c>
      <c r="H216">
        <v>173</v>
      </c>
      <c r="I216" t="s">
        <v>124</v>
      </c>
      <c r="J216" t="s">
        <v>125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"09:05:46.695"</f>
        <v>09:05:46.695</v>
      </c>
      <c r="T216" t="str">
        <f>"09:05:46.195"</f>
        <v>09:05:46.195</v>
      </c>
      <c r="U216" t="str">
        <f t="shared" si="14"/>
        <v>AA4C7D</v>
      </c>
      <c r="V216">
        <v>0</v>
      </c>
      <c r="W216">
        <v>0</v>
      </c>
      <c r="X216">
        <v>4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175</v>
      </c>
      <c r="AG216">
        <v>0</v>
      </c>
      <c r="AH216">
        <v>3</v>
      </c>
      <c r="AI216">
        <v>2</v>
      </c>
      <c r="AJ216">
        <v>0</v>
      </c>
      <c r="AK216" t="s">
        <v>288</v>
      </c>
      <c r="AL216">
        <v>40.440995999999998</v>
      </c>
      <c r="AM216" t="s">
        <v>289</v>
      </c>
      <c r="AN216">
        <v>-78.763862000000003</v>
      </c>
      <c r="AO216">
        <v>100</v>
      </c>
      <c r="AP216">
        <v>3400</v>
      </c>
      <c r="AQ216" t="s">
        <v>129</v>
      </c>
      <c r="AR216">
        <v>-104</v>
      </c>
      <c r="AS216">
        <v>53</v>
      </c>
      <c r="AT216">
        <v>384</v>
      </c>
      <c r="BB216" t="str">
        <f t="shared" si="15"/>
        <v>1200</v>
      </c>
      <c r="BC216">
        <v>1</v>
      </c>
      <c r="BD216" t="str">
        <f t="shared" si="17"/>
        <v xml:space="preserve">N7628Y  </v>
      </c>
      <c r="BE216">
        <v>1</v>
      </c>
      <c r="BG216">
        <v>0</v>
      </c>
      <c r="BH216">
        <v>0</v>
      </c>
      <c r="BI216">
        <v>0</v>
      </c>
      <c r="BJ216">
        <v>3300</v>
      </c>
      <c r="BK216">
        <v>-100</v>
      </c>
      <c r="BL216" t="s">
        <v>178</v>
      </c>
      <c r="BM216">
        <v>1</v>
      </c>
      <c r="BN216">
        <v>1</v>
      </c>
      <c r="BO216">
        <v>1</v>
      </c>
      <c r="BP216">
        <v>0</v>
      </c>
      <c r="BS216">
        <v>0</v>
      </c>
      <c r="BT216">
        <v>0</v>
      </c>
      <c r="BU216">
        <v>0</v>
      </c>
      <c r="CE216" t="str">
        <f>"09:05:46.697"</f>
        <v>09:05:46.697</v>
      </c>
      <c r="CF216">
        <v>697135683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131</v>
      </c>
      <c r="DA216">
        <v>151</v>
      </c>
      <c r="DB216">
        <v>1</v>
      </c>
      <c r="DC216" t="s">
        <v>132</v>
      </c>
      <c r="DD216" t="s">
        <v>133</v>
      </c>
      <c r="DG216">
        <v>3279953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"06/17/2023 09:05:46.960"</f>
        <v>06/17/2023 09:05:46.960</v>
      </c>
      <c r="C217" t="str">
        <f t="shared" si="16"/>
        <v>FFDFD3C0</v>
      </c>
      <c r="D217" t="s">
        <v>138</v>
      </c>
      <c r="E217">
        <v>8</v>
      </c>
      <c r="F217">
        <v>1008</v>
      </c>
      <c r="G217" t="s">
        <v>124</v>
      </c>
      <c r="J217" t="s">
        <v>140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"09:05:46.695"</f>
        <v>09:05:46.695</v>
      </c>
      <c r="T217" t="str">
        <f>"09:05:46.195"</f>
        <v>09:05:46.195</v>
      </c>
      <c r="U217" t="str">
        <f t="shared" si="14"/>
        <v>AA4C7D</v>
      </c>
      <c r="V217">
        <v>0</v>
      </c>
      <c r="W217">
        <v>0</v>
      </c>
      <c r="X217">
        <v>4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175</v>
      </c>
      <c r="AG217">
        <v>0</v>
      </c>
      <c r="AH217">
        <v>3</v>
      </c>
      <c r="AI217">
        <v>2</v>
      </c>
      <c r="AJ217">
        <v>0</v>
      </c>
      <c r="AK217" t="s">
        <v>288</v>
      </c>
      <c r="AL217">
        <v>40.440995999999998</v>
      </c>
      <c r="AM217" t="s">
        <v>289</v>
      </c>
      <c r="AN217">
        <v>-78.763862000000003</v>
      </c>
      <c r="AO217">
        <v>100</v>
      </c>
      <c r="AP217">
        <v>3400</v>
      </c>
      <c r="AQ217" t="s">
        <v>129</v>
      </c>
      <c r="AR217">
        <v>-104</v>
      </c>
      <c r="AS217">
        <v>53</v>
      </c>
      <c r="AT217">
        <v>384</v>
      </c>
      <c r="BB217" t="str">
        <f t="shared" si="15"/>
        <v>1200</v>
      </c>
      <c r="BC217">
        <v>1</v>
      </c>
      <c r="BD217" t="str">
        <f t="shared" si="17"/>
        <v xml:space="preserve">N7628Y  </v>
      </c>
      <c r="BE217">
        <v>1</v>
      </c>
      <c r="BG217">
        <v>0</v>
      </c>
      <c r="BH217">
        <v>0</v>
      </c>
      <c r="BI217">
        <v>0</v>
      </c>
      <c r="BJ217">
        <v>3300</v>
      </c>
      <c r="BK217">
        <v>-100</v>
      </c>
      <c r="BL217" t="s">
        <v>178</v>
      </c>
      <c r="BM217">
        <v>1</v>
      </c>
      <c r="BN217">
        <v>1</v>
      </c>
      <c r="BO217">
        <v>1</v>
      </c>
      <c r="BP217">
        <v>0</v>
      </c>
      <c r="BS217">
        <v>0</v>
      </c>
      <c r="BT217">
        <v>0</v>
      </c>
      <c r="BU217">
        <v>0</v>
      </c>
      <c r="CE217" t="str">
        <f>"09:05:46.697"</f>
        <v>09:05:46.697</v>
      </c>
      <c r="CF217">
        <v>697135683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131</v>
      </c>
      <c r="DA217">
        <v>151</v>
      </c>
      <c r="DB217">
        <v>1</v>
      </c>
      <c r="DC217" t="s">
        <v>132</v>
      </c>
      <c r="DD217" t="s">
        <v>133</v>
      </c>
      <c r="DG217">
        <v>3279953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"06/17/2023 09:05:47.960"</f>
        <v>06/17/2023 09:05:47.960</v>
      </c>
      <c r="C218" t="str">
        <f t="shared" si="16"/>
        <v>FFDFD3C0</v>
      </c>
      <c r="D218" t="s">
        <v>123</v>
      </c>
      <c r="E218">
        <v>8</v>
      </c>
      <c r="H218">
        <v>173</v>
      </c>
      <c r="I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"09:05:47.727"</f>
        <v>09:05:47.727</v>
      </c>
      <c r="T218" t="str">
        <f>"09:05:47.327"</f>
        <v>09:05:47.327</v>
      </c>
      <c r="U218" t="str">
        <f t="shared" si="14"/>
        <v>AA4C7D</v>
      </c>
      <c r="V218">
        <v>0</v>
      </c>
      <c r="W218">
        <v>0</v>
      </c>
      <c r="X218">
        <v>4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175</v>
      </c>
      <c r="AG218">
        <v>0</v>
      </c>
      <c r="AH218">
        <v>3</v>
      </c>
      <c r="AI218">
        <v>2</v>
      </c>
      <c r="AJ218">
        <v>0</v>
      </c>
      <c r="AK218" t="s">
        <v>290</v>
      </c>
      <c r="AL218">
        <v>40.441231999999999</v>
      </c>
      <c r="AM218" t="s">
        <v>291</v>
      </c>
      <c r="AN218">
        <v>-78.764590999999996</v>
      </c>
      <c r="AO218">
        <v>100</v>
      </c>
      <c r="AP218">
        <v>3400</v>
      </c>
      <c r="AQ218" t="s">
        <v>129</v>
      </c>
      <c r="AR218">
        <v>-108</v>
      </c>
      <c r="AS218">
        <v>45</v>
      </c>
      <c r="AT218">
        <v>640</v>
      </c>
      <c r="BB218" t="str">
        <f t="shared" si="15"/>
        <v>1200</v>
      </c>
      <c r="BC218">
        <v>1</v>
      </c>
      <c r="BD218" t="str">
        <f t="shared" si="17"/>
        <v xml:space="preserve">N7628Y  </v>
      </c>
      <c r="BE218">
        <v>1</v>
      </c>
      <c r="BG218">
        <v>0</v>
      </c>
      <c r="BH218">
        <v>0</v>
      </c>
      <c r="BI218">
        <v>0</v>
      </c>
      <c r="BJ218">
        <v>3300</v>
      </c>
      <c r="BK218">
        <v>-100</v>
      </c>
      <c r="BL218" t="s">
        <v>178</v>
      </c>
      <c r="BM218">
        <v>1</v>
      </c>
      <c r="BN218">
        <v>1</v>
      </c>
      <c r="BO218">
        <v>1</v>
      </c>
      <c r="BP218">
        <v>0</v>
      </c>
      <c r="BS218">
        <v>0</v>
      </c>
      <c r="BT218">
        <v>0</v>
      </c>
      <c r="BU218">
        <v>0</v>
      </c>
      <c r="CE218" t="str">
        <f>"09:05:47.729"</f>
        <v>09:05:47.729</v>
      </c>
      <c r="CF218">
        <v>729342124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6</v>
      </c>
      <c r="CY218">
        <v>7</v>
      </c>
      <c r="CZ218" t="s">
        <v>131</v>
      </c>
      <c r="DA218">
        <v>151</v>
      </c>
      <c r="DB218">
        <v>1</v>
      </c>
      <c r="DC218" t="s">
        <v>132</v>
      </c>
      <c r="DD218" t="s">
        <v>133</v>
      </c>
      <c r="DG218">
        <v>3280349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"06/17/2023 09:05:47.960"</f>
        <v>06/17/2023 09:05:47.960</v>
      </c>
      <c r="C219" t="str">
        <f t="shared" si="16"/>
        <v>FFDFD3C0</v>
      </c>
      <c r="D219" t="s">
        <v>138</v>
      </c>
      <c r="E219">
        <v>3</v>
      </c>
      <c r="F219">
        <v>1003</v>
      </c>
      <c r="G219" t="s">
        <v>139</v>
      </c>
      <c r="J219" t="s">
        <v>140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"09:05:47.727"</f>
        <v>09:05:47.727</v>
      </c>
      <c r="T219" t="str">
        <f>"09:05:47.327"</f>
        <v>09:05:47.327</v>
      </c>
      <c r="U219" t="str">
        <f t="shared" si="14"/>
        <v>AA4C7D</v>
      </c>
      <c r="V219">
        <v>0</v>
      </c>
      <c r="W219">
        <v>0</v>
      </c>
      <c r="X219">
        <v>0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175</v>
      </c>
      <c r="AG219">
        <v>0</v>
      </c>
      <c r="AH219">
        <v>3</v>
      </c>
      <c r="AI219">
        <v>2</v>
      </c>
      <c r="AJ219">
        <v>0</v>
      </c>
      <c r="AK219" t="s">
        <v>290</v>
      </c>
      <c r="AL219">
        <v>40.441231999999999</v>
      </c>
      <c r="AM219" t="s">
        <v>291</v>
      </c>
      <c r="AN219">
        <v>-78.764590999999996</v>
      </c>
      <c r="AO219">
        <v>100</v>
      </c>
      <c r="AP219">
        <v>3400</v>
      </c>
      <c r="AQ219" t="s">
        <v>129</v>
      </c>
      <c r="AR219">
        <v>-108</v>
      </c>
      <c r="AS219">
        <v>45</v>
      </c>
      <c r="AT219">
        <v>640</v>
      </c>
      <c r="BB219" t="str">
        <f t="shared" si="15"/>
        <v>1200</v>
      </c>
      <c r="BC219">
        <v>1</v>
      </c>
      <c r="BD219" t="str">
        <f t="shared" si="17"/>
        <v xml:space="preserve">N7628Y  </v>
      </c>
      <c r="BE219">
        <v>1</v>
      </c>
      <c r="BG219">
        <v>0</v>
      </c>
      <c r="BH219">
        <v>0</v>
      </c>
      <c r="BI219">
        <v>0</v>
      </c>
      <c r="BJ219">
        <v>3300</v>
      </c>
      <c r="BK219">
        <v>-100</v>
      </c>
      <c r="BL219" t="s">
        <v>178</v>
      </c>
      <c r="BM219">
        <v>1</v>
      </c>
      <c r="BN219">
        <v>1</v>
      </c>
      <c r="BO219">
        <v>1</v>
      </c>
      <c r="BP219">
        <v>0</v>
      </c>
      <c r="BS219">
        <v>0</v>
      </c>
      <c r="BT219">
        <v>0</v>
      </c>
      <c r="BU219">
        <v>0</v>
      </c>
      <c r="CE219" t="str">
        <f>"09:05:47.729"</f>
        <v>09:05:47.729</v>
      </c>
      <c r="CF219">
        <v>729342124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6</v>
      </c>
      <c r="CY219">
        <v>7</v>
      </c>
      <c r="CZ219" t="s">
        <v>131</v>
      </c>
      <c r="DA219">
        <v>151</v>
      </c>
      <c r="DB219">
        <v>1</v>
      </c>
      <c r="DC219" t="s">
        <v>132</v>
      </c>
      <c r="DD219" t="s">
        <v>133</v>
      </c>
      <c r="DG219">
        <v>3280349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"06/17/2023 09:05:47.960"</f>
        <v>06/17/2023 09:05:47.960</v>
      </c>
      <c r="C220" t="str">
        <f t="shared" si="16"/>
        <v>FFDFD3C0</v>
      </c>
      <c r="D220" t="s">
        <v>138</v>
      </c>
      <c r="E220">
        <v>8</v>
      </c>
      <c r="F220">
        <v>1008</v>
      </c>
      <c r="G220" t="s">
        <v>124</v>
      </c>
      <c r="J220" t="s">
        <v>140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"09:05:47.727"</f>
        <v>09:05:47.727</v>
      </c>
      <c r="T220" t="str">
        <f>"09:05:47.327"</f>
        <v>09:05:47.327</v>
      </c>
      <c r="U220" t="str">
        <f t="shared" si="14"/>
        <v>AA4C7D</v>
      </c>
      <c r="V220">
        <v>0</v>
      </c>
      <c r="W220">
        <v>0</v>
      </c>
      <c r="X220">
        <v>4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175</v>
      </c>
      <c r="AG220">
        <v>0</v>
      </c>
      <c r="AH220">
        <v>3</v>
      </c>
      <c r="AI220">
        <v>2</v>
      </c>
      <c r="AJ220">
        <v>0</v>
      </c>
      <c r="AK220" t="s">
        <v>290</v>
      </c>
      <c r="AL220">
        <v>40.441231999999999</v>
      </c>
      <c r="AM220" t="s">
        <v>291</v>
      </c>
      <c r="AN220">
        <v>-78.764590999999996</v>
      </c>
      <c r="AO220">
        <v>100</v>
      </c>
      <c r="AP220">
        <v>3400</v>
      </c>
      <c r="AQ220" t="s">
        <v>129</v>
      </c>
      <c r="AR220">
        <v>-108</v>
      </c>
      <c r="AS220">
        <v>45</v>
      </c>
      <c r="AT220">
        <v>640</v>
      </c>
      <c r="BB220" t="str">
        <f t="shared" si="15"/>
        <v>1200</v>
      </c>
      <c r="BC220">
        <v>1</v>
      </c>
      <c r="BD220" t="str">
        <f t="shared" si="17"/>
        <v xml:space="preserve">N7628Y  </v>
      </c>
      <c r="BE220">
        <v>1</v>
      </c>
      <c r="BG220">
        <v>0</v>
      </c>
      <c r="BH220">
        <v>0</v>
      </c>
      <c r="BI220">
        <v>0</v>
      </c>
      <c r="BJ220">
        <v>3300</v>
      </c>
      <c r="BK220">
        <v>-100</v>
      </c>
      <c r="BL220" t="s">
        <v>178</v>
      </c>
      <c r="BM220">
        <v>1</v>
      </c>
      <c r="BN220">
        <v>1</v>
      </c>
      <c r="BO220">
        <v>1</v>
      </c>
      <c r="BP220">
        <v>0</v>
      </c>
      <c r="BS220">
        <v>0</v>
      </c>
      <c r="BT220">
        <v>0</v>
      </c>
      <c r="BU220">
        <v>0</v>
      </c>
      <c r="CE220" t="str">
        <f>"09:05:47.729"</f>
        <v>09:05:47.729</v>
      </c>
      <c r="CF220">
        <v>729342124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6</v>
      </c>
      <c r="CY220">
        <v>7</v>
      </c>
      <c r="CZ220" t="s">
        <v>131</v>
      </c>
      <c r="DA220">
        <v>151</v>
      </c>
      <c r="DB220">
        <v>1</v>
      </c>
      <c r="DC220" t="s">
        <v>132</v>
      </c>
      <c r="DD220" t="s">
        <v>133</v>
      </c>
      <c r="DG220">
        <v>3280349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"06/17/2023 09:05:49.007"</f>
        <v>06/17/2023 09:05:49.007</v>
      </c>
      <c r="C221" t="str">
        <f t="shared" si="16"/>
        <v>FFDFD3C0</v>
      </c>
      <c r="D221" t="s">
        <v>123</v>
      </c>
      <c r="E221">
        <v>8</v>
      </c>
      <c r="H221">
        <v>173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"09:05:48.734"</f>
        <v>09:05:48.734</v>
      </c>
      <c r="T221" t="str">
        <f>"09:05:48.334"</f>
        <v>09:05:48.334</v>
      </c>
      <c r="U221" t="str">
        <f t="shared" si="14"/>
        <v>AA4C7D</v>
      </c>
      <c r="V221">
        <v>0</v>
      </c>
      <c r="W221">
        <v>0</v>
      </c>
      <c r="X221">
        <v>4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175</v>
      </c>
      <c r="AG221">
        <v>0</v>
      </c>
      <c r="AH221">
        <v>3</v>
      </c>
      <c r="AI221">
        <v>2</v>
      </c>
      <c r="AJ221">
        <v>0</v>
      </c>
      <c r="AK221" t="s">
        <v>292</v>
      </c>
      <c r="AL221">
        <v>40.441403000000001</v>
      </c>
      <c r="AM221" t="s">
        <v>293</v>
      </c>
      <c r="AN221">
        <v>-78.765255999999994</v>
      </c>
      <c r="AO221">
        <v>100</v>
      </c>
      <c r="AP221">
        <v>3400</v>
      </c>
      <c r="AQ221" t="s">
        <v>129</v>
      </c>
      <c r="AR221">
        <v>-111</v>
      </c>
      <c r="AS221">
        <v>37</v>
      </c>
      <c r="AT221">
        <v>768</v>
      </c>
      <c r="BB221" t="str">
        <f t="shared" si="15"/>
        <v>1200</v>
      </c>
      <c r="BC221">
        <v>1</v>
      </c>
      <c r="BD221" t="str">
        <f t="shared" si="17"/>
        <v xml:space="preserve">N7628Y  </v>
      </c>
      <c r="BE221">
        <v>1</v>
      </c>
      <c r="BG221">
        <v>0</v>
      </c>
      <c r="BH221">
        <v>0</v>
      </c>
      <c r="BI221">
        <v>0</v>
      </c>
      <c r="BJ221">
        <v>3325</v>
      </c>
      <c r="BK221">
        <v>-75</v>
      </c>
      <c r="BL221" t="s">
        <v>178</v>
      </c>
      <c r="BM221">
        <v>1</v>
      </c>
      <c r="BN221">
        <v>1</v>
      </c>
      <c r="BO221">
        <v>1</v>
      </c>
      <c r="BP221">
        <v>0</v>
      </c>
      <c r="BS221">
        <v>0</v>
      </c>
      <c r="BT221">
        <v>0</v>
      </c>
      <c r="BU221">
        <v>0</v>
      </c>
      <c r="CE221" t="str">
        <f>"09:05:48.740"</f>
        <v>09:05:48.740</v>
      </c>
      <c r="CF221">
        <v>740249143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7</v>
      </c>
      <c r="CY221">
        <v>7</v>
      </c>
      <c r="CZ221" t="s">
        <v>131</v>
      </c>
      <c r="DA221">
        <v>151</v>
      </c>
      <c r="DB221">
        <v>1</v>
      </c>
      <c r="DC221" t="s">
        <v>132</v>
      </c>
      <c r="DD221" t="s">
        <v>133</v>
      </c>
      <c r="DG221">
        <v>3280765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"06/17/2023 09:05:49.007"</f>
        <v>06/17/2023 09:05:49.007</v>
      </c>
      <c r="C222" t="str">
        <f t="shared" si="16"/>
        <v>FFDFD3C0</v>
      </c>
      <c r="D222" t="s">
        <v>138</v>
      </c>
      <c r="E222">
        <v>8</v>
      </c>
      <c r="F222">
        <v>1008</v>
      </c>
      <c r="G222" t="s">
        <v>124</v>
      </c>
      <c r="J222" t="s">
        <v>140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"09:05:48.734"</f>
        <v>09:05:48.734</v>
      </c>
      <c r="T222" t="str">
        <f>"09:05:48.334"</f>
        <v>09:05:48.334</v>
      </c>
      <c r="U222" t="str">
        <f t="shared" si="14"/>
        <v>AA4C7D</v>
      </c>
      <c r="V222">
        <v>0</v>
      </c>
      <c r="W222">
        <v>0</v>
      </c>
      <c r="X222">
        <v>4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175</v>
      </c>
      <c r="AG222">
        <v>0</v>
      </c>
      <c r="AH222">
        <v>3</v>
      </c>
      <c r="AI222">
        <v>2</v>
      </c>
      <c r="AJ222">
        <v>0</v>
      </c>
      <c r="AK222" t="s">
        <v>292</v>
      </c>
      <c r="AL222">
        <v>40.441403000000001</v>
      </c>
      <c r="AM222" t="s">
        <v>293</v>
      </c>
      <c r="AN222">
        <v>-78.765255999999994</v>
      </c>
      <c r="AO222">
        <v>100</v>
      </c>
      <c r="AP222">
        <v>3400</v>
      </c>
      <c r="AQ222" t="s">
        <v>129</v>
      </c>
      <c r="AR222">
        <v>-111</v>
      </c>
      <c r="AS222">
        <v>37</v>
      </c>
      <c r="AT222">
        <v>768</v>
      </c>
      <c r="BB222" t="str">
        <f t="shared" si="15"/>
        <v>1200</v>
      </c>
      <c r="BC222">
        <v>1</v>
      </c>
      <c r="BD222" t="str">
        <f t="shared" si="17"/>
        <v xml:space="preserve">N7628Y  </v>
      </c>
      <c r="BE222">
        <v>1</v>
      </c>
      <c r="BG222">
        <v>0</v>
      </c>
      <c r="BH222">
        <v>0</v>
      </c>
      <c r="BI222">
        <v>0</v>
      </c>
      <c r="BJ222">
        <v>3325</v>
      </c>
      <c r="BK222">
        <v>-75</v>
      </c>
      <c r="BL222" t="s">
        <v>178</v>
      </c>
      <c r="BM222">
        <v>1</v>
      </c>
      <c r="BN222">
        <v>1</v>
      </c>
      <c r="BO222">
        <v>1</v>
      </c>
      <c r="BP222">
        <v>0</v>
      </c>
      <c r="BS222">
        <v>0</v>
      </c>
      <c r="BT222">
        <v>0</v>
      </c>
      <c r="BU222">
        <v>0</v>
      </c>
      <c r="CE222" t="str">
        <f>"09:05:48.740"</f>
        <v>09:05:48.740</v>
      </c>
      <c r="CF222">
        <v>740249143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7</v>
      </c>
      <c r="CY222">
        <v>7</v>
      </c>
      <c r="CZ222" t="s">
        <v>131</v>
      </c>
      <c r="DA222">
        <v>151</v>
      </c>
      <c r="DB222">
        <v>1</v>
      </c>
      <c r="DC222" t="s">
        <v>132</v>
      </c>
      <c r="DD222" t="s">
        <v>133</v>
      </c>
      <c r="DG222">
        <v>3280765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"06/17/2023 09:05:49.023"</f>
        <v>06/17/2023 09:05:49.023</v>
      </c>
      <c r="C223" t="str">
        <f t="shared" si="16"/>
        <v>FFDFD3C0</v>
      </c>
      <c r="D223" t="s">
        <v>138</v>
      </c>
      <c r="E223">
        <v>3</v>
      </c>
      <c r="F223">
        <v>1003</v>
      </c>
      <c r="G223" t="s">
        <v>139</v>
      </c>
      <c r="J223" t="s">
        <v>140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"09:05:48.734"</f>
        <v>09:05:48.734</v>
      </c>
      <c r="T223" t="str">
        <f>"09:05:48.334"</f>
        <v>09:05:48.334</v>
      </c>
      <c r="U223" t="str">
        <f t="shared" si="14"/>
        <v>AA4C7D</v>
      </c>
      <c r="V223">
        <v>0</v>
      </c>
      <c r="W223">
        <v>0</v>
      </c>
      <c r="X223">
        <v>0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175</v>
      </c>
      <c r="AG223">
        <v>0</v>
      </c>
      <c r="AH223">
        <v>3</v>
      </c>
      <c r="AI223">
        <v>2</v>
      </c>
      <c r="AJ223">
        <v>0</v>
      </c>
      <c r="AK223" t="s">
        <v>292</v>
      </c>
      <c r="AL223">
        <v>40.441403000000001</v>
      </c>
      <c r="AM223" t="s">
        <v>293</v>
      </c>
      <c r="AN223">
        <v>-78.765255999999994</v>
      </c>
      <c r="AO223">
        <v>100</v>
      </c>
      <c r="AP223">
        <v>3400</v>
      </c>
      <c r="AQ223" t="s">
        <v>129</v>
      </c>
      <c r="AR223">
        <v>-111</v>
      </c>
      <c r="AS223">
        <v>37</v>
      </c>
      <c r="AT223">
        <v>768</v>
      </c>
      <c r="BB223" t="str">
        <f t="shared" si="15"/>
        <v>1200</v>
      </c>
      <c r="BC223">
        <v>1</v>
      </c>
      <c r="BD223" t="str">
        <f t="shared" si="17"/>
        <v xml:space="preserve">N7628Y  </v>
      </c>
      <c r="BE223">
        <v>1</v>
      </c>
      <c r="BG223">
        <v>0</v>
      </c>
      <c r="BH223">
        <v>0</v>
      </c>
      <c r="BI223">
        <v>0</v>
      </c>
      <c r="BJ223">
        <v>3325</v>
      </c>
      <c r="BK223">
        <v>-75</v>
      </c>
      <c r="BL223" t="s">
        <v>178</v>
      </c>
      <c r="BM223">
        <v>1</v>
      </c>
      <c r="BN223">
        <v>1</v>
      </c>
      <c r="BO223">
        <v>1</v>
      </c>
      <c r="BP223">
        <v>0</v>
      </c>
      <c r="BS223">
        <v>0</v>
      </c>
      <c r="BT223">
        <v>0</v>
      </c>
      <c r="BU223">
        <v>0</v>
      </c>
      <c r="CE223" t="str">
        <f>"09:05:48.740"</f>
        <v>09:05:48.740</v>
      </c>
      <c r="CF223">
        <v>740249143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7</v>
      </c>
      <c r="CY223">
        <v>7</v>
      </c>
      <c r="CZ223" t="s">
        <v>131</v>
      </c>
      <c r="DA223">
        <v>151</v>
      </c>
      <c r="DB223">
        <v>1</v>
      </c>
      <c r="DC223" t="s">
        <v>132</v>
      </c>
      <c r="DD223" t="s">
        <v>133</v>
      </c>
      <c r="DG223">
        <v>3280765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"06/17/2023 09:05:49.946"</f>
        <v>06/17/2023 09:05:49.946</v>
      </c>
      <c r="C224" t="str">
        <f t="shared" si="16"/>
        <v>FFDFD3C0</v>
      </c>
      <c r="D224" t="s">
        <v>138</v>
      </c>
      <c r="E224">
        <v>3</v>
      </c>
      <c r="F224">
        <v>1003</v>
      </c>
      <c r="G224" t="s">
        <v>139</v>
      </c>
      <c r="J224" t="s">
        <v>140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"09:05:49.711"</f>
        <v>09:05:49.711</v>
      </c>
      <c r="T224" t="str">
        <f>"09:05:49.211"</f>
        <v>09:05:49.211</v>
      </c>
      <c r="U224" t="str">
        <f t="shared" si="14"/>
        <v>AA4C7D</v>
      </c>
      <c r="V224">
        <v>0</v>
      </c>
      <c r="W224">
        <v>0</v>
      </c>
      <c r="X224">
        <v>0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175</v>
      </c>
      <c r="AG224">
        <v>0</v>
      </c>
      <c r="AH224">
        <v>3</v>
      </c>
      <c r="AI224">
        <v>2</v>
      </c>
      <c r="AJ224">
        <v>0</v>
      </c>
      <c r="AK224" t="s">
        <v>294</v>
      </c>
      <c r="AL224">
        <v>40.441553999999996</v>
      </c>
      <c r="AM224" t="s">
        <v>295</v>
      </c>
      <c r="AN224">
        <v>-78.765922000000003</v>
      </c>
      <c r="AO224">
        <v>100</v>
      </c>
      <c r="AP224">
        <v>3400</v>
      </c>
      <c r="AQ224" t="s">
        <v>129</v>
      </c>
      <c r="AR224">
        <v>-113</v>
      </c>
      <c r="AS224">
        <v>30</v>
      </c>
      <c r="AT224">
        <v>640</v>
      </c>
      <c r="BB224" t="str">
        <f t="shared" si="15"/>
        <v>1200</v>
      </c>
      <c r="BC224">
        <v>1</v>
      </c>
      <c r="BD224" t="str">
        <f t="shared" si="17"/>
        <v xml:space="preserve">N7628Y  </v>
      </c>
      <c r="BE224">
        <v>1</v>
      </c>
      <c r="BG224">
        <v>0</v>
      </c>
      <c r="BH224">
        <v>0</v>
      </c>
      <c r="BI224">
        <v>0</v>
      </c>
      <c r="BJ224">
        <v>3325</v>
      </c>
      <c r="BK224">
        <v>-75</v>
      </c>
      <c r="BL224" t="s">
        <v>178</v>
      </c>
      <c r="BM224">
        <v>1</v>
      </c>
      <c r="BN224">
        <v>1</v>
      </c>
      <c r="BO224">
        <v>1</v>
      </c>
      <c r="BP224">
        <v>0</v>
      </c>
      <c r="BS224">
        <v>0</v>
      </c>
      <c r="BT224">
        <v>0</v>
      </c>
      <c r="BU224">
        <v>0</v>
      </c>
      <c r="CE224" t="str">
        <f>"09:05:49.718"</f>
        <v>09:05:49.718</v>
      </c>
      <c r="CF224">
        <v>718387613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7</v>
      </c>
      <c r="CY224">
        <v>7</v>
      </c>
      <c r="CZ224" t="s">
        <v>131</v>
      </c>
      <c r="DA224">
        <v>151</v>
      </c>
      <c r="DB224">
        <v>1</v>
      </c>
      <c r="DC224" t="s">
        <v>132</v>
      </c>
      <c r="DD224" t="s">
        <v>133</v>
      </c>
      <c r="DG224">
        <v>3281154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"06/17/2023 09:05:49.962"</f>
        <v>06/17/2023 09:05:49.962</v>
      </c>
      <c r="C225" t="str">
        <f t="shared" si="16"/>
        <v>FFDFD3C0</v>
      </c>
      <c r="D225" t="s">
        <v>123</v>
      </c>
      <c r="E225">
        <v>8</v>
      </c>
      <c r="H225">
        <v>173</v>
      </c>
      <c r="I225" t="s">
        <v>124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"09:05:49.711"</f>
        <v>09:05:49.711</v>
      </c>
      <c r="T225" t="str">
        <f>"09:05:49.211"</f>
        <v>09:05:49.211</v>
      </c>
      <c r="U225" t="str">
        <f t="shared" si="14"/>
        <v>AA4C7D</v>
      </c>
      <c r="V225">
        <v>0</v>
      </c>
      <c r="W225">
        <v>0</v>
      </c>
      <c r="X225">
        <v>4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175</v>
      </c>
      <c r="AG225">
        <v>0</v>
      </c>
      <c r="AH225">
        <v>3</v>
      </c>
      <c r="AI225">
        <v>2</v>
      </c>
      <c r="AJ225">
        <v>0</v>
      </c>
      <c r="AK225" t="s">
        <v>294</v>
      </c>
      <c r="AL225">
        <v>40.441553999999996</v>
      </c>
      <c r="AM225" t="s">
        <v>295</v>
      </c>
      <c r="AN225">
        <v>-78.765922000000003</v>
      </c>
      <c r="AO225">
        <v>100</v>
      </c>
      <c r="AP225">
        <v>3400</v>
      </c>
      <c r="AQ225" t="s">
        <v>129</v>
      </c>
      <c r="AR225">
        <v>-113</v>
      </c>
      <c r="AS225">
        <v>30</v>
      </c>
      <c r="AT225">
        <v>640</v>
      </c>
      <c r="BB225" t="str">
        <f t="shared" si="15"/>
        <v>1200</v>
      </c>
      <c r="BC225">
        <v>1</v>
      </c>
      <c r="BD225" t="str">
        <f t="shared" si="17"/>
        <v xml:space="preserve">N7628Y  </v>
      </c>
      <c r="BE225">
        <v>1</v>
      </c>
      <c r="BG225">
        <v>0</v>
      </c>
      <c r="BH225">
        <v>0</v>
      </c>
      <c r="BI225">
        <v>0</v>
      </c>
      <c r="BJ225">
        <v>3325</v>
      </c>
      <c r="BK225">
        <v>-75</v>
      </c>
      <c r="BL225" t="s">
        <v>178</v>
      </c>
      <c r="BM225">
        <v>1</v>
      </c>
      <c r="BN225">
        <v>1</v>
      </c>
      <c r="BO225">
        <v>1</v>
      </c>
      <c r="BP225">
        <v>0</v>
      </c>
      <c r="BS225">
        <v>0</v>
      </c>
      <c r="BT225">
        <v>0</v>
      </c>
      <c r="BU225">
        <v>0</v>
      </c>
      <c r="CE225" t="str">
        <f>"09:05:49.718"</f>
        <v>09:05:49.718</v>
      </c>
      <c r="CF225">
        <v>718387613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7</v>
      </c>
      <c r="CY225">
        <v>7</v>
      </c>
      <c r="CZ225" t="s">
        <v>131</v>
      </c>
      <c r="DA225">
        <v>151</v>
      </c>
      <c r="DB225">
        <v>1</v>
      </c>
      <c r="DC225" t="s">
        <v>132</v>
      </c>
      <c r="DD225" t="s">
        <v>133</v>
      </c>
      <c r="DG225">
        <v>3281154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"06/17/2023 09:05:49.962"</f>
        <v>06/17/2023 09:05:49.962</v>
      </c>
      <c r="C226" t="str">
        <f t="shared" si="16"/>
        <v>FFDFD3C0</v>
      </c>
      <c r="D226" t="s">
        <v>138</v>
      </c>
      <c r="E226">
        <v>8</v>
      </c>
      <c r="F226">
        <v>1008</v>
      </c>
      <c r="G226" t="s">
        <v>124</v>
      </c>
      <c r="J226" t="s">
        <v>140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"09:05:49.711"</f>
        <v>09:05:49.711</v>
      </c>
      <c r="T226" t="str">
        <f>"09:05:49.211"</f>
        <v>09:05:49.211</v>
      </c>
      <c r="U226" t="str">
        <f t="shared" si="14"/>
        <v>AA4C7D</v>
      </c>
      <c r="V226">
        <v>0</v>
      </c>
      <c r="W226">
        <v>0</v>
      </c>
      <c r="X226">
        <v>4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175</v>
      </c>
      <c r="AG226">
        <v>0</v>
      </c>
      <c r="AH226">
        <v>3</v>
      </c>
      <c r="AI226">
        <v>2</v>
      </c>
      <c r="AJ226">
        <v>0</v>
      </c>
      <c r="AK226" t="s">
        <v>294</v>
      </c>
      <c r="AL226">
        <v>40.441553999999996</v>
      </c>
      <c r="AM226" t="s">
        <v>295</v>
      </c>
      <c r="AN226">
        <v>-78.765922000000003</v>
      </c>
      <c r="AO226">
        <v>100</v>
      </c>
      <c r="AP226">
        <v>3400</v>
      </c>
      <c r="AQ226" t="s">
        <v>129</v>
      </c>
      <c r="AR226">
        <v>-113</v>
      </c>
      <c r="AS226">
        <v>30</v>
      </c>
      <c r="AT226">
        <v>640</v>
      </c>
      <c r="BB226" t="str">
        <f t="shared" si="15"/>
        <v>1200</v>
      </c>
      <c r="BC226">
        <v>1</v>
      </c>
      <c r="BD226" t="str">
        <f t="shared" si="17"/>
        <v xml:space="preserve">N7628Y  </v>
      </c>
      <c r="BE226">
        <v>1</v>
      </c>
      <c r="BG226">
        <v>0</v>
      </c>
      <c r="BH226">
        <v>0</v>
      </c>
      <c r="BI226">
        <v>0</v>
      </c>
      <c r="BJ226">
        <v>3325</v>
      </c>
      <c r="BK226">
        <v>-75</v>
      </c>
      <c r="BL226" t="s">
        <v>178</v>
      </c>
      <c r="BM226">
        <v>1</v>
      </c>
      <c r="BN226">
        <v>1</v>
      </c>
      <c r="BO226">
        <v>1</v>
      </c>
      <c r="BP226">
        <v>0</v>
      </c>
      <c r="BS226">
        <v>0</v>
      </c>
      <c r="BT226">
        <v>0</v>
      </c>
      <c r="BU226">
        <v>0</v>
      </c>
      <c r="CE226" t="str">
        <f>"09:05:49.718"</f>
        <v>09:05:49.718</v>
      </c>
      <c r="CF226">
        <v>718387613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151</v>
      </c>
      <c r="DB226">
        <v>1</v>
      </c>
      <c r="DC226" t="s">
        <v>132</v>
      </c>
      <c r="DD226" t="s">
        <v>133</v>
      </c>
      <c r="DG226">
        <v>3281154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"06/17/2023 09:05:50.851"</f>
        <v>06/17/2023 09:05:50.851</v>
      </c>
      <c r="C227" t="str">
        <f t="shared" si="16"/>
        <v>FFDFD3C0</v>
      </c>
      <c r="D227" t="s">
        <v>138</v>
      </c>
      <c r="E227">
        <v>3</v>
      </c>
      <c r="F227">
        <v>1003</v>
      </c>
      <c r="G227" t="s">
        <v>139</v>
      </c>
      <c r="J227" t="s">
        <v>140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"09:05:50.586"</f>
        <v>09:05:50.586</v>
      </c>
      <c r="T227" t="str">
        <f>"09:05:50.186"</f>
        <v>09:05:50.186</v>
      </c>
      <c r="U227" t="str">
        <f t="shared" si="14"/>
        <v>AA4C7D</v>
      </c>
      <c r="V227">
        <v>0</v>
      </c>
      <c r="W227">
        <v>0</v>
      </c>
      <c r="X227">
        <v>0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175</v>
      </c>
      <c r="AG227">
        <v>0</v>
      </c>
      <c r="AH227">
        <v>3</v>
      </c>
      <c r="AI227">
        <v>2</v>
      </c>
      <c r="AJ227">
        <v>0</v>
      </c>
      <c r="AK227" t="s">
        <v>134</v>
      </c>
      <c r="AL227">
        <v>40.441597000000002</v>
      </c>
      <c r="AM227" t="s">
        <v>296</v>
      </c>
      <c r="AN227">
        <v>-78.766543999999996</v>
      </c>
      <c r="AO227">
        <v>100</v>
      </c>
      <c r="AP227">
        <v>3400</v>
      </c>
      <c r="AQ227" t="s">
        <v>129</v>
      </c>
      <c r="AR227">
        <v>-116</v>
      </c>
      <c r="AS227">
        <v>21</v>
      </c>
      <c r="AT227">
        <v>384</v>
      </c>
      <c r="BB227" t="str">
        <f t="shared" si="15"/>
        <v>1200</v>
      </c>
      <c r="BC227">
        <v>1</v>
      </c>
      <c r="BD227" t="str">
        <f t="shared" si="17"/>
        <v xml:space="preserve">N7628Y  </v>
      </c>
      <c r="BE227">
        <v>1</v>
      </c>
      <c r="BG227">
        <v>0</v>
      </c>
      <c r="BH227">
        <v>0</v>
      </c>
      <c r="BI227">
        <v>0</v>
      </c>
      <c r="BJ227">
        <v>3325</v>
      </c>
      <c r="BK227">
        <v>-75</v>
      </c>
      <c r="BL227" t="s">
        <v>178</v>
      </c>
      <c r="BM227">
        <v>1</v>
      </c>
      <c r="BN227">
        <v>1</v>
      </c>
      <c r="BO227">
        <v>1</v>
      </c>
      <c r="BP227">
        <v>0</v>
      </c>
      <c r="BS227">
        <v>0</v>
      </c>
      <c r="BT227">
        <v>0</v>
      </c>
      <c r="BU227">
        <v>0</v>
      </c>
      <c r="CE227" t="str">
        <f>"09:05:50.593"</f>
        <v>09:05:50.593</v>
      </c>
      <c r="CF227">
        <v>593305596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151</v>
      </c>
      <c r="DB227">
        <v>1</v>
      </c>
      <c r="DC227" t="s">
        <v>132</v>
      </c>
      <c r="DD227" t="s">
        <v>133</v>
      </c>
      <c r="DG227">
        <v>3281501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"06/17/2023 09:05:50.867"</f>
        <v>06/17/2023 09:05:50.867</v>
      </c>
      <c r="C228" t="str">
        <f t="shared" si="16"/>
        <v>FFDFD3C0</v>
      </c>
      <c r="D228" t="s">
        <v>123</v>
      </c>
      <c r="E228">
        <v>8</v>
      </c>
      <c r="H228">
        <v>173</v>
      </c>
      <c r="I228" t="s">
        <v>124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"09:05:50.586"</f>
        <v>09:05:50.586</v>
      </c>
      <c r="T228" t="str">
        <f>"09:05:50.186"</f>
        <v>09:05:50.186</v>
      </c>
      <c r="U228" t="str">
        <f t="shared" si="14"/>
        <v>AA4C7D</v>
      </c>
      <c r="V228">
        <v>0</v>
      </c>
      <c r="W228">
        <v>0</v>
      </c>
      <c r="X228">
        <v>4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175</v>
      </c>
      <c r="AG228">
        <v>0</v>
      </c>
      <c r="AH228">
        <v>3</v>
      </c>
      <c r="AI228">
        <v>2</v>
      </c>
      <c r="AJ228">
        <v>0</v>
      </c>
      <c r="AK228" t="s">
        <v>134</v>
      </c>
      <c r="AL228">
        <v>40.441597000000002</v>
      </c>
      <c r="AM228" t="s">
        <v>296</v>
      </c>
      <c r="AN228">
        <v>-78.766543999999996</v>
      </c>
      <c r="AO228">
        <v>100</v>
      </c>
      <c r="AP228">
        <v>3400</v>
      </c>
      <c r="AQ228" t="s">
        <v>129</v>
      </c>
      <c r="AR228">
        <v>-116</v>
      </c>
      <c r="AS228">
        <v>21</v>
      </c>
      <c r="AT228">
        <v>384</v>
      </c>
      <c r="BB228" t="str">
        <f t="shared" si="15"/>
        <v>1200</v>
      </c>
      <c r="BC228">
        <v>1</v>
      </c>
      <c r="BD228" t="str">
        <f t="shared" si="17"/>
        <v xml:space="preserve">N7628Y  </v>
      </c>
      <c r="BE228">
        <v>1</v>
      </c>
      <c r="BG228">
        <v>0</v>
      </c>
      <c r="BH228">
        <v>0</v>
      </c>
      <c r="BI228">
        <v>0</v>
      </c>
      <c r="BJ228">
        <v>3325</v>
      </c>
      <c r="BK228">
        <v>-75</v>
      </c>
      <c r="BL228" t="s">
        <v>178</v>
      </c>
      <c r="BM228">
        <v>1</v>
      </c>
      <c r="BN228">
        <v>1</v>
      </c>
      <c r="BO228">
        <v>1</v>
      </c>
      <c r="BP228">
        <v>0</v>
      </c>
      <c r="BS228">
        <v>0</v>
      </c>
      <c r="BT228">
        <v>0</v>
      </c>
      <c r="BU228">
        <v>0</v>
      </c>
      <c r="CE228" t="str">
        <f>"09:05:50.593"</f>
        <v>09:05:50.593</v>
      </c>
      <c r="CF228">
        <v>593305596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131</v>
      </c>
      <c r="DA228">
        <v>151</v>
      </c>
      <c r="DB228">
        <v>1</v>
      </c>
      <c r="DC228" t="s">
        <v>132</v>
      </c>
      <c r="DD228" t="s">
        <v>133</v>
      </c>
      <c r="DG228">
        <v>3281501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"06/17/2023 09:05:50.867"</f>
        <v>06/17/2023 09:05:50.867</v>
      </c>
      <c r="C229" t="str">
        <f t="shared" si="16"/>
        <v>FFDFD3C0</v>
      </c>
      <c r="D229" t="s">
        <v>138</v>
      </c>
      <c r="E229">
        <v>8</v>
      </c>
      <c r="F229">
        <v>1008</v>
      </c>
      <c r="G229" t="s">
        <v>124</v>
      </c>
      <c r="J229" t="s">
        <v>140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"09:05:50.586"</f>
        <v>09:05:50.586</v>
      </c>
      <c r="T229" t="str">
        <f>"09:05:50.186"</f>
        <v>09:05:50.186</v>
      </c>
      <c r="U229" t="str">
        <f t="shared" si="14"/>
        <v>AA4C7D</v>
      </c>
      <c r="V229">
        <v>0</v>
      </c>
      <c r="W229">
        <v>0</v>
      </c>
      <c r="X229">
        <v>4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175</v>
      </c>
      <c r="AG229">
        <v>0</v>
      </c>
      <c r="AH229">
        <v>3</v>
      </c>
      <c r="AI229">
        <v>2</v>
      </c>
      <c r="AJ229">
        <v>0</v>
      </c>
      <c r="AK229" t="s">
        <v>134</v>
      </c>
      <c r="AL229">
        <v>40.441597000000002</v>
      </c>
      <c r="AM229" t="s">
        <v>296</v>
      </c>
      <c r="AN229">
        <v>-78.766543999999996</v>
      </c>
      <c r="AO229">
        <v>100</v>
      </c>
      <c r="AP229">
        <v>3400</v>
      </c>
      <c r="AQ229" t="s">
        <v>129</v>
      </c>
      <c r="AR229">
        <v>-116</v>
      </c>
      <c r="AS229">
        <v>21</v>
      </c>
      <c r="AT229">
        <v>384</v>
      </c>
      <c r="BB229" t="str">
        <f t="shared" si="15"/>
        <v>1200</v>
      </c>
      <c r="BC229">
        <v>1</v>
      </c>
      <c r="BD229" t="str">
        <f t="shared" si="17"/>
        <v xml:space="preserve">N7628Y  </v>
      </c>
      <c r="BE229">
        <v>1</v>
      </c>
      <c r="BG229">
        <v>0</v>
      </c>
      <c r="BH229">
        <v>0</v>
      </c>
      <c r="BI229">
        <v>0</v>
      </c>
      <c r="BJ229">
        <v>3325</v>
      </c>
      <c r="BK229">
        <v>-75</v>
      </c>
      <c r="BL229" t="s">
        <v>178</v>
      </c>
      <c r="BM229">
        <v>1</v>
      </c>
      <c r="BN229">
        <v>1</v>
      </c>
      <c r="BO229">
        <v>1</v>
      </c>
      <c r="BP229">
        <v>0</v>
      </c>
      <c r="BS229">
        <v>0</v>
      </c>
      <c r="BT229">
        <v>0</v>
      </c>
      <c r="BU229">
        <v>0</v>
      </c>
      <c r="CE229" t="str">
        <f>"09:05:50.593"</f>
        <v>09:05:50.593</v>
      </c>
      <c r="CF229">
        <v>593305596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151</v>
      </c>
      <c r="DB229">
        <v>1</v>
      </c>
      <c r="DC229" t="s">
        <v>132</v>
      </c>
      <c r="DD229" t="s">
        <v>133</v>
      </c>
      <c r="DG229">
        <v>3281501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"06/17/2023 09:05:51.867"</f>
        <v>06/17/2023 09:05:51.867</v>
      </c>
      <c r="C230" t="str">
        <f t="shared" si="16"/>
        <v>FFDFD3C0</v>
      </c>
      <c r="D230" t="s">
        <v>123</v>
      </c>
      <c r="E230">
        <v>8</v>
      </c>
      <c r="H230">
        <v>173</v>
      </c>
      <c r="I230" t="s">
        <v>124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"09:05:51.633"</f>
        <v>09:05:51.633</v>
      </c>
      <c r="T230" t="str">
        <f>"09:05:51.133"</f>
        <v>09:05:51.133</v>
      </c>
      <c r="U230" t="str">
        <f t="shared" si="14"/>
        <v>AA4C7D</v>
      </c>
      <c r="V230">
        <v>0</v>
      </c>
      <c r="W230">
        <v>0</v>
      </c>
      <c r="X230">
        <v>4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175</v>
      </c>
      <c r="AG230">
        <v>0</v>
      </c>
      <c r="AH230">
        <v>3</v>
      </c>
      <c r="AI230">
        <v>2</v>
      </c>
      <c r="AJ230">
        <v>0</v>
      </c>
      <c r="AK230" t="s">
        <v>297</v>
      </c>
      <c r="AL230">
        <v>40.441661000000003</v>
      </c>
      <c r="AM230" t="s">
        <v>298</v>
      </c>
      <c r="AN230">
        <v>-78.767358999999999</v>
      </c>
      <c r="AO230">
        <v>100</v>
      </c>
      <c r="AP230">
        <v>3500</v>
      </c>
      <c r="AQ230" t="s">
        <v>129</v>
      </c>
      <c r="AR230">
        <v>-119</v>
      </c>
      <c r="AS230">
        <v>11</v>
      </c>
      <c r="AT230">
        <v>128</v>
      </c>
      <c r="BB230" t="str">
        <f t="shared" si="15"/>
        <v>1200</v>
      </c>
      <c r="BC230">
        <v>1</v>
      </c>
      <c r="BD230" t="str">
        <f t="shared" si="17"/>
        <v xml:space="preserve">N7628Y  </v>
      </c>
      <c r="BE230">
        <v>1</v>
      </c>
      <c r="BG230">
        <v>0</v>
      </c>
      <c r="BH230">
        <v>0</v>
      </c>
      <c r="BI230">
        <v>0</v>
      </c>
      <c r="BJ230">
        <v>3325</v>
      </c>
      <c r="BK230">
        <v>-175</v>
      </c>
      <c r="BL230" t="s">
        <v>178</v>
      </c>
      <c r="BM230">
        <v>1</v>
      </c>
      <c r="BN230">
        <v>1</v>
      </c>
      <c r="BO230">
        <v>1</v>
      </c>
      <c r="BP230">
        <v>0</v>
      </c>
      <c r="BS230">
        <v>0</v>
      </c>
      <c r="BT230">
        <v>0</v>
      </c>
      <c r="BU230">
        <v>0</v>
      </c>
      <c r="CE230" t="str">
        <f>"09:05:51.637"</f>
        <v>09:05:51.637</v>
      </c>
      <c r="CF230">
        <v>636980952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151</v>
      </c>
      <c r="DB230">
        <v>1</v>
      </c>
      <c r="DC230" t="s">
        <v>132</v>
      </c>
      <c r="DD230" t="s">
        <v>133</v>
      </c>
      <c r="DG230">
        <v>3281917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"06/17/2023 09:05:51.867"</f>
        <v>06/17/2023 09:05:51.867</v>
      </c>
      <c r="C231" t="str">
        <f t="shared" si="16"/>
        <v>FFDFD3C0</v>
      </c>
      <c r="D231" t="s">
        <v>138</v>
      </c>
      <c r="E231">
        <v>8</v>
      </c>
      <c r="F231">
        <v>1008</v>
      </c>
      <c r="G231" t="s">
        <v>124</v>
      </c>
      <c r="J231" t="s">
        <v>140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"09:05:51.633"</f>
        <v>09:05:51.633</v>
      </c>
      <c r="T231" t="str">
        <f>"09:05:51.133"</f>
        <v>09:05:51.133</v>
      </c>
      <c r="U231" t="str">
        <f t="shared" si="14"/>
        <v>AA4C7D</v>
      </c>
      <c r="V231">
        <v>0</v>
      </c>
      <c r="W231">
        <v>0</v>
      </c>
      <c r="X231">
        <v>4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175</v>
      </c>
      <c r="AG231">
        <v>0</v>
      </c>
      <c r="AH231">
        <v>3</v>
      </c>
      <c r="AI231">
        <v>2</v>
      </c>
      <c r="AJ231">
        <v>0</v>
      </c>
      <c r="AK231" t="s">
        <v>297</v>
      </c>
      <c r="AL231">
        <v>40.441661000000003</v>
      </c>
      <c r="AM231" t="s">
        <v>298</v>
      </c>
      <c r="AN231">
        <v>-78.767358999999999</v>
      </c>
      <c r="AO231">
        <v>100</v>
      </c>
      <c r="AP231">
        <v>3500</v>
      </c>
      <c r="AQ231" t="s">
        <v>129</v>
      </c>
      <c r="AR231">
        <v>-119</v>
      </c>
      <c r="AS231">
        <v>11</v>
      </c>
      <c r="AT231">
        <v>128</v>
      </c>
      <c r="BB231" t="str">
        <f t="shared" si="15"/>
        <v>1200</v>
      </c>
      <c r="BC231">
        <v>1</v>
      </c>
      <c r="BD231" t="str">
        <f t="shared" si="17"/>
        <v xml:space="preserve">N7628Y  </v>
      </c>
      <c r="BE231">
        <v>1</v>
      </c>
      <c r="BG231">
        <v>0</v>
      </c>
      <c r="BH231">
        <v>0</v>
      </c>
      <c r="BI231">
        <v>0</v>
      </c>
      <c r="BJ231">
        <v>3325</v>
      </c>
      <c r="BK231">
        <v>-175</v>
      </c>
      <c r="BL231" t="s">
        <v>178</v>
      </c>
      <c r="BM231">
        <v>1</v>
      </c>
      <c r="BN231">
        <v>1</v>
      </c>
      <c r="BO231">
        <v>1</v>
      </c>
      <c r="BP231">
        <v>0</v>
      </c>
      <c r="BS231">
        <v>0</v>
      </c>
      <c r="BT231">
        <v>0</v>
      </c>
      <c r="BU231">
        <v>0</v>
      </c>
      <c r="CE231" t="str">
        <f>"09:05:51.637"</f>
        <v>09:05:51.637</v>
      </c>
      <c r="CF231">
        <v>636980952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151</v>
      </c>
      <c r="DB231">
        <v>1</v>
      </c>
      <c r="DC231" t="s">
        <v>132</v>
      </c>
      <c r="DD231" t="s">
        <v>133</v>
      </c>
      <c r="DG231">
        <v>3281917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"06/17/2023 09:05:51.867"</f>
        <v>06/17/2023 09:05:51.867</v>
      </c>
      <c r="C232" t="str">
        <f t="shared" si="16"/>
        <v>FFDFD3C0</v>
      </c>
      <c r="D232" t="s">
        <v>138</v>
      </c>
      <c r="E232">
        <v>3</v>
      </c>
      <c r="F232">
        <v>1003</v>
      </c>
      <c r="G232" t="s">
        <v>139</v>
      </c>
      <c r="J232" t="s">
        <v>140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"09:05:51.633"</f>
        <v>09:05:51.633</v>
      </c>
      <c r="T232" t="str">
        <f>"09:05:51.133"</f>
        <v>09:05:51.133</v>
      </c>
      <c r="U232" t="str">
        <f t="shared" si="14"/>
        <v>AA4C7D</v>
      </c>
      <c r="V232">
        <v>0</v>
      </c>
      <c r="W232">
        <v>0</v>
      </c>
      <c r="X232">
        <v>0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175</v>
      </c>
      <c r="AG232">
        <v>0</v>
      </c>
      <c r="AH232">
        <v>3</v>
      </c>
      <c r="AI232">
        <v>2</v>
      </c>
      <c r="AJ232">
        <v>0</v>
      </c>
      <c r="AK232" t="s">
        <v>297</v>
      </c>
      <c r="AL232">
        <v>40.441661000000003</v>
      </c>
      <c r="AM232" t="s">
        <v>298</v>
      </c>
      <c r="AN232">
        <v>-78.767358999999999</v>
      </c>
      <c r="AO232">
        <v>100</v>
      </c>
      <c r="AP232">
        <v>3500</v>
      </c>
      <c r="AQ232" t="s">
        <v>129</v>
      </c>
      <c r="AR232">
        <v>-119</v>
      </c>
      <c r="AS232">
        <v>11</v>
      </c>
      <c r="AT232">
        <v>128</v>
      </c>
      <c r="BB232" t="str">
        <f t="shared" si="15"/>
        <v>1200</v>
      </c>
      <c r="BC232">
        <v>1</v>
      </c>
      <c r="BD232" t="str">
        <f t="shared" si="17"/>
        <v xml:space="preserve">N7628Y  </v>
      </c>
      <c r="BE232">
        <v>1</v>
      </c>
      <c r="BG232">
        <v>0</v>
      </c>
      <c r="BH232">
        <v>0</v>
      </c>
      <c r="BI232">
        <v>0</v>
      </c>
      <c r="BJ232">
        <v>3325</v>
      </c>
      <c r="BK232">
        <v>-175</v>
      </c>
      <c r="BL232" t="s">
        <v>178</v>
      </c>
      <c r="BM232">
        <v>1</v>
      </c>
      <c r="BN232">
        <v>1</v>
      </c>
      <c r="BO232">
        <v>1</v>
      </c>
      <c r="BP232">
        <v>0</v>
      </c>
      <c r="BS232">
        <v>0</v>
      </c>
      <c r="BT232">
        <v>0</v>
      </c>
      <c r="BU232">
        <v>0</v>
      </c>
      <c r="CE232" t="str">
        <f>"09:05:51.637"</f>
        <v>09:05:51.637</v>
      </c>
      <c r="CF232">
        <v>636980952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151</v>
      </c>
      <c r="DB232">
        <v>1</v>
      </c>
      <c r="DC232" t="s">
        <v>132</v>
      </c>
      <c r="DD232" t="s">
        <v>133</v>
      </c>
      <c r="DG232">
        <v>3281917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"06/17/2023 09:05:52.914"</f>
        <v>06/17/2023 09:05:52.914</v>
      </c>
      <c r="C233" t="str">
        <f t="shared" si="16"/>
        <v>FFDFD3C0</v>
      </c>
      <c r="D233" t="s">
        <v>123</v>
      </c>
      <c r="E233">
        <v>8</v>
      </c>
      <c r="H233">
        <v>173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"09:05:52.641"</f>
        <v>09:05:52.641</v>
      </c>
      <c r="T233" t="str">
        <f>"09:05:52.141"</f>
        <v>09:05:52.141</v>
      </c>
      <c r="U233" t="str">
        <f t="shared" si="14"/>
        <v>AA4C7D</v>
      </c>
      <c r="V233">
        <v>0</v>
      </c>
      <c r="W233">
        <v>0</v>
      </c>
      <c r="X233">
        <v>4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175</v>
      </c>
      <c r="AG233">
        <v>0</v>
      </c>
      <c r="AH233">
        <v>3</v>
      </c>
      <c r="AI233">
        <v>2</v>
      </c>
      <c r="AJ233">
        <v>0</v>
      </c>
      <c r="AK233" t="s">
        <v>134</v>
      </c>
      <c r="AL233">
        <v>40.441597000000002</v>
      </c>
      <c r="AM233" t="s">
        <v>299</v>
      </c>
      <c r="AN233">
        <v>-78.768045999999998</v>
      </c>
      <c r="AO233">
        <v>100</v>
      </c>
      <c r="AP233">
        <v>3400</v>
      </c>
      <c r="AQ233" t="s">
        <v>129</v>
      </c>
      <c r="AR233">
        <v>-121</v>
      </c>
      <c r="AS233">
        <v>0</v>
      </c>
      <c r="AT233">
        <v>0</v>
      </c>
      <c r="BB233" t="str">
        <f t="shared" si="15"/>
        <v>1200</v>
      </c>
      <c r="BC233">
        <v>1</v>
      </c>
      <c r="BD233" t="str">
        <f t="shared" si="17"/>
        <v xml:space="preserve">N7628Y  </v>
      </c>
      <c r="BE233">
        <v>1</v>
      </c>
      <c r="BG233">
        <v>0</v>
      </c>
      <c r="BH233">
        <v>0</v>
      </c>
      <c r="BI233">
        <v>0</v>
      </c>
      <c r="BJ233">
        <v>3325</v>
      </c>
      <c r="BK233">
        <v>-75</v>
      </c>
      <c r="BL233" t="s">
        <v>178</v>
      </c>
      <c r="BM233">
        <v>1</v>
      </c>
      <c r="BN233">
        <v>1</v>
      </c>
      <c r="BO233">
        <v>1</v>
      </c>
      <c r="BP233">
        <v>0</v>
      </c>
      <c r="BS233">
        <v>0</v>
      </c>
      <c r="BT233">
        <v>0</v>
      </c>
      <c r="BU233">
        <v>0</v>
      </c>
      <c r="CE233" t="str">
        <f>"09:05:52.648"</f>
        <v>09:05:52.648</v>
      </c>
      <c r="CF233">
        <v>647893157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6</v>
      </c>
      <c r="CY233">
        <v>7</v>
      </c>
      <c r="CZ233" t="s">
        <v>131</v>
      </c>
      <c r="DA233">
        <v>163</v>
      </c>
      <c r="DB233">
        <v>1</v>
      </c>
      <c r="DC233" t="s">
        <v>136</v>
      </c>
      <c r="DD233" t="s">
        <v>137</v>
      </c>
      <c r="DG233">
        <v>616841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"06/17/2023 09:05:52.914"</f>
        <v>06/17/2023 09:05:52.914</v>
      </c>
      <c r="C234" t="str">
        <f t="shared" si="16"/>
        <v>FFDFD3C0</v>
      </c>
      <c r="D234" t="s">
        <v>138</v>
      </c>
      <c r="E234">
        <v>8</v>
      </c>
      <c r="F234">
        <v>1008</v>
      </c>
      <c r="G234" t="s">
        <v>124</v>
      </c>
      <c r="J234" t="s">
        <v>140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"09:05:52.641"</f>
        <v>09:05:52.641</v>
      </c>
      <c r="T234" t="str">
        <f>"09:05:52.141"</f>
        <v>09:05:52.141</v>
      </c>
      <c r="U234" t="str">
        <f t="shared" si="14"/>
        <v>AA4C7D</v>
      </c>
      <c r="V234">
        <v>0</v>
      </c>
      <c r="W234">
        <v>0</v>
      </c>
      <c r="X234">
        <v>4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175</v>
      </c>
      <c r="AG234">
        <v>0</v>
      </c>
      <c r="AH234">
        <v>3</v>
      </c>
      <c r="AI234">
        <v>2</v>
      </c>
      <c r="AJ234">
        <v>0</v>
      </c>
      <c r="AK234" t="s">
        <v>134</v>
      </c>
      <c r="AL234">
        <v>40.441597000000002</v>
      </c>
      <c r="AM234" t="s">
        <v>299</v>
      </c>
      <c r="AN234">
        <v>-78.768045999999998</v>
      </c>
      <c r="AO234">
        <v>100</v>
      </c>
      <c r="AP234">
        <v>3400</v>
      </c>
      <c r="AQ234" t="s">
        <v>129</v>
      </c>
      <c r="AR234">
        <v>-121</v>
      </c>
      <c r="AS234">
        <v>0</v>
      </c>
      <c r="AT234">
        <v>0</v>
      </c>
      <c r="BB234" t="str">
        <f t="shared" si="15"/>
        <v>1200</v>
      </c>
      <c r="BC234">
        <v>1</v>
      </c>
      <c r="BD234" t="str">
        <f t="shared" si="17"/>
        <v xml:space="preserve">N7628Y  </v>
      </c>
      <c r="BE234">
        <v>1</v>
      </c>
      <c r="BG234">
        <v>0</v>
      </c>
      <c r="BH234">
        <v>0</v>
      </c>
      <c r="BI234">
        <v>0</v>
      </c>
      <c r="BJ234">
        <v>3325</v>
      </c>
      <c r="BK234">
        <v>-75</v>
      </c>
      <c r="BL234" t="s">
        <v>178</v>
      </c>
      <c r="BM234">
        <v>1</v>
      </c>
      <c r="BN234">
        <v>1</v>
      </c>
      <c r="BO234">
        <v>1</v>
      </c>
      <c r="BP234">
        <v>0</v>
      </c>
      <c r="BS234">
        <v>0</v>
      </c>
      <c r="BT234">
        <v>0</v>
      </c>
      <c r="BU234">
        <v>0</v>
      </c>
      <c r="CE234" t="str">
        <f>"09:05:52.648"</f>
        <v>09:05:52.648</v>
      </c>
      <c r="CF234">
        <v>647893157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131</v>
      </c>
      <c r="DA234">
        <v>163</v>
      </c>
      <c r="DB234">
        <v>1</v>
      </c>
      <c r="DC234" t="s">
        <v>136</v>
      </c>
      <c r="DD234" t="s">
        <v>137</v>
      </c>
      <c r="DG234">
        <v>616841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"06/17/2023 09:05:52.929"</f>
        <v>06/17/2023 09:05:52.929</v>
      </c>
      <c r="C235" t="str">
        <f t="shared" si="16"/>
        <v>FFDFD3C0</v>
      </c>
      <c r="D235" t="s">
        <v>138</v>
      </c>
      <c r="E235">
        <v>3</v>
      </c>
      <c r="F235">
        <v>1003</v>
      </c>
      <c r="G235" t="s">
        <v>139</v>
      </c>
      <c r="J235" t="s">
        <v>140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"09:05:52.641"</f>
        <v>09:05:52.641</v>
      </c>
      <c r="T235" t="str">
        <f>"09:05:52.141"</f>
        <v>09:05:52.141</v>
      </c>
      <c r="U235" t="str">
        <f t="shared" si="14"/>
        <v>AA4C7D</v>
      </c>
      <c r="V235">
        <v>0</v>
      </c>
      <c r="W235">
        <v>0</v>
      </c>
      <c r="X235">
        <v>0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175</v>
      </c>
      <c r="AG235">
        <v>0</v>
      </c>
      <c r="AH235">
        <v>3</v>
      </c>
      <c r="AI235">
        <v>2</v>
      </c>
      <c r="AJ235">
        <v>0</v>
      </c>
      <c r="AK235" t="s">
        <v>134</v>
      </c>
      <c r="AL235">
        <v>40.441597000000002</v>
      </c>
      <c r="AM235" t="s">
        <v>299</v>
      </c>
      <c r="AN235">
        <v>-78.768045999999998</v>
      </c>
      <c r="AO235">
        <v>100</v>
      </c>
      <c r="AP235">
        <v>3400</v>
      </c>
      <c r="AQ235" t="s">
        <v>129</v>
      </c>
      <c r="AR235">
        <v>-121</v>
      </c>
      <c r="AS235">
        <v>0</v>
      </c>
      <c r="AT235">
        <v>0</v>
      </c>
      <c r="BB235" t="str">
        <f t="shared" si="15"/>
        <v>1200</v>
      </c>
      <c r="BC235">
        <v>1</v>
      </c>
      <c r="BD235" t="str">
        <f t="shared" si="17"/>
        <v xml:space="preserve">N7628Y  </v>
      </c>
      <c r="BE235">
        <v>1</v>
      </c>
      <c r="BG235">
        <v>0</v>
      </c>
      <c r="BH235">
        <v>0</v>
      </c>
      <c r="BI235">
        <v>0</v>
      </c>
      <c r="BJ235">
        <v>3325</v>
      </c>
      <c r="BK235">
        <v>-75</v>
      </c>
      <c r="BL235" t="s">
        <v>178</v>
      </c>
      <c r="BM235">
        <v>1</v>
      </c>
      <c r="BN235">
        <v>1</v>
      </c>
      <c r="BO235">
        <v>1</v>
      </c>
      <c r="BP235">
        <v>0</v>
      </c>
      <c r="BS235">
        <v>0</v>
      </c>
      <c r="BT235">
        <v>0</v>
      </c>
      <c r="BU235">
        <v>0</v>
      </c>
      <c r="CE235" t="str">
        <f>"09:05:52.648"</f>
        <v>09:05:52.648</v>
      </c>
      <c r="CF235">
        <v>647888126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6</v>
      </c>
      <c r="CY235">
        <v>7</v>
      </c>
      <c r="CZ235" t="s">
        <v>131</v>
      </c>
      <c r="DA235">
        <v>151</v>
      </c>
      <c r="DB235">
        <v>1</v>
      </c>
      <c r="DC235" t="s">
        <v>132</v>
      </c>
      <c r="DD235" t="s">
        <v>133</v>
      </c>
      <c r="DG235">
        <v>3282326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"06/17/2023 09:05:53.898"</f>
        <v>06/17/2023 09:05:53.898</v>
      </c>
      <c r="C236" t="str">
        <f t="shared" si="16"/>
        <v>FFDFD3C0</v>
      </c>
      <c r="D236" t="s">
        <v>138</v>
      </c>
      <c r="E236">
        <v>3</v>
      </c>
      <c r="F236">
        <v>1003</v>
      </c>
      <c r="G236" t="s">
        <v>139</v>
      </c>
      <c r="J236" t="s">
        <v>140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"09:05:53.633"</f>
        <v>09:05:53.633</v>
      </c>
      <c r="T236" t="str">
        <f>"09:05:53.233"</f>
        <v>09:05:53.233</v>
      </c>
      <c r="U236" t="str">
        <f t="shared" si="14"/>
        <v>AA4C7D</v>
      </c>
      <c r="V236">
        <v>0</v>
      </c>
      <c r="W236">
        <v>0</v>
      </c>
      <c r="X236">
        <v>0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175</v>
      </c>
      <c r="AG236">
        <v>0</v>
      </c>
      <c r="AH236">
        <v>3</v>
      </c>
      <c r="AI236">
        <v>2</v>
      </c>
      <c r="AJ236">
        <v>0</v>
      </c>
      <c r="AK236" t="s">
        <v>294</v>
      </c>
      <c r="AL236">
        <v>40.441553999999996</v>
      </c>
      <c r="AM236" t="s">
        <v>300</v>
      </c>
      <c r="AN236">
        <v>-78.768797000000006</v>
      </c>
      <c r="AO236">
        <v>100</v>
      </c>
      <c r="AP236">
        <v>3500</v>
      </c>
      <c r="AQ236" t="s">
        <v>129</v>
      </c>
      <c r="AR236">
        <v>-122</v>
      </c>
      <c r="AS236">
        <v>-12</v>
      </c>
      <c r="AT236">
        <v>192</v>
      </c>
      <c r="BB236" t="str">
        <f t="shared" si="15"/>
        <v>1200</v>
      </c>
      <c r="BC236">
        <v>1</v>
      </c>
      <c r="BD236" t="str">
        <f t="shared" si="17"/>
        <v xml:space="preserve">N7628Y  </v>
      </c>
      <c r="BE236">
        <v>1</v>
      </c>
      <c r="BG236">
        <v>0</v>
      </c>
      <c r="BH236">
        <v>0</v>
      </c>
      <c r="BI236">
        <v>0</v>
      </c>
      <c r="BJ236">
        <v>3325</v>
      </c>
      <c r="BK236">
        <v>-175</v>
      </c>
      <c r="BL236" t="s">
        <v>178</v>
      </c>
      <c r="BM236">
        <v>1</v>
      </c>
      <c r="BN236">
        <v>1</v>
      </c>
      <c r="BO236">
        <v>1</v>
      </c>
      <c r="BP236">
        <v>0</v>
      </c>
      <c r="BS236">
        <v>0</v>
      </c>
      <c r="BT236">
        <v>0</v>
      </c>
      <c r="BU236">
        <v>0</v>
      </c>
      <c r="CE236" t="str">
        <f>"09:05:53.637"</f>
        <v>09:05:53.637</v>
      </c>
      <c r="CF236">
        <v>637495527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6</v>
      </c>
      <c r="CY236">
        <v>7</v>
      </c>
      <c r="CZ236" t="s">
        <v>131</v>
      </c>
      <c r="DA236">
        <v>151</v>
      </c>
      <c r="DB236">
        <v>1</v>
      </c>
      <c r="DC236" t="s">
        <v>132</v>
      </c>
      <c r="DD236" t="s">
        <v>133</v>
      </c>
      <c r="DG236">
        <v>3282719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"06/17/2023 09:05:53.914"</f>
        <v>06/17/2023 09:05:53.914</v>
      </c>
      <c r="C237" t="str">
        <f t="shared" si="16"/>
        <v>FFDFD3C0</v>
      </c>
      <c r="D237" t="s">
        <v>123</v>
      </c>
      <c r="E237">
        <v>8</v>
      </c>
      <c r="H237">
        <v>173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"09:05:53.633"</f>
        <v>09:05:53.633</v>
      </c>
      <c r="T237" t="str">
        <f>"09:05:53.233"</f>
        <v>09:05:53.233</v>
      </c>
      <c r="U237" t="str">
        <f t="shared" si="14"/>
        <v>AA4C7D</v>
      </c>
      <c r="V237">
        <v>0</v>
      </c>
      <c r="W237">
        <v>0</v>
      </c>
      <c r="X237">
        <v>4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175</v>
      </c>
      <c r="AG237">
        <v>0</v>
      </c>
      <c r="AH237">
        <v>3</v>
      </c>
      <c r="AI237">
        <v>2</v>
      </c>
      <c r="AJ237">
        <v>0</v>
      </c>
      <c r="AK237" t="s">
        <v>294</v>
      </c>
      <c r="AL237">
        <v>40.441553999999996</v>
      </c>
      <c r="AM237" t="s">
        <v>300</v>
      </c>
      <c r="AN237">
        <v>-78.768797000000006</v>
      </c>
      <c r="AO237">
        <v>100</v>
      </c>
      <c r="AP237">
        <v>3500</v>
      </c>
      <c r="AQ237" t="s">
        <v>129</v>
      </c>
      <c r="AR237">
        <v>-122</v>
      </c>
      <c r="AS237">
        <v>-12</v>
      </c>
      <c r="AT237">
        <v>192</v>
      </c>
      <c r="BB237" t="str">
        <f t="shared" si="15"/>
        <v>1200</v>
      </c>
      <c r="BC237">
        <v>1</v>
      </c>
      <c r="BD237" t="str">
        <f t="shared" si="17"/>
        <v xml:space="preserve">N7628Y  </v>
      </c>
      <c r="BE237">
        <v>1</v>
      </c>
      <c r="BG237">
        <v>0</v>
      </c>
      <c r="BH237">
        <v>0</v>
      </c>
      <c r="BI237">
        <v>0</v>
      </c>
      <c r="BJ237">
        <v>3325</v>
      </c>
      <c r="BK237">
        <v>-175</v>
      </c>
      <c r="BL237" t="s">
        <v>178</v>
      </c>
      <c r="BM237">
        <v>1</v>
      </c>
      <c r="BN237">
        <v>1</v>
      </c>
      <c r="BO237">
        <v>1</v>
      </c>
      <c r="BP237">
        <v>0</v>
      </c>
      <c r="BS237">
        <v>0</v>
      </c>
      <c r="BT237">
        <v>0</v>
      </c>
      <c r="BU237">
        <v>0</v>
      </c>
      <c r="CE237" t="str">
        <f>"09:05:53.638"</f>
        <v>09:05:53.638</v>
      </c>
      <c r="CF237">
        <v>637500375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131</v>
      </c>
      <c r="DA237">
        <v>163</v>
      </c>
      <c r="DB237">
        <v>1</v>
      </c>
      <c r="DC237" t="s">
        <v>136</v>
      </c>
      <c r="DD237" t="s">
        <v>137</v>
      </c>
      <c r="DG237">
        <v>617171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"06/17/2023 09:05:53.929"</f>
        <v>06/17/2023 09:05:53.929</v>
      </c>
      <c r="C238" t="str">
        <f t="shared" si="16"/>
        <v>FFDFD3C0</v>
      </c>
      <c r="D238" t="s">
        <v>138</v>
      </c>
      <c r="E238">
        <v>8</v>
      </c>
      <c r="F238">
        <v>1008</v>
      </c>
      <c r="G238" t="s">
        <v>124</v>
      </c>
      <c r="J238" t="s">
        <v>140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"09:05:53.633"</f>
        <v>09:05:53.633</v>
      </c>
      <c r="T238" t="str">
        <f>"09:05:53.233"</f>
        <v>09:05:53.233</v>
      </c>
      <c r="U238" t="str">
        <f t="shared" si="14"/>
        <v>AA4C7D</v>
      </c>
      <c r="V238">
        <v>0</v>
      </c>
      <c r="W238">
        <v>0</v>
      </c>
      <c r="X238">
        <v>4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175</v>
      </c>
      <c r="AG238">
        <v>0</v>
      </c>
      <c r="AH238">
        <v>3</v>
      </c>
      <c r="AI238">
        <v>2</v>
      </c>
      <c r="AJ238">
        <v>0</v>
      </c>
      <c r="AK238" t="s">
        <v>294</v>
      </c>
      <c r="AL238">
        <v>40.441553999999996</v>
      </c>
      <c r="AM238" t="s">
        <v>300</v>
      </c>
      <c r="AN238">
        <v>-78.768797000000006</v>
      </c>
      <c r="AO238">
        <v>100</v>
      </c>
      <c r="AP238">
        <v>3500</v>
      </c>
      <c r="AQ238" t="s">
        <v>129</v>
      </c>
      <c r="AR238">
        <v>-122</v>
      </c>
      <c r="AS238">
        <v>-12</v>
      </c>
      <c r="AT238">
        <v>192</v>
      </c>
      <c r="BB238" t="str">
        <f t="shared" si="15"/>
        <v>1200</v>
      </c>
      <c r="BC238">
        <v>1</v>
      </c>
      <c r="BD238" t="str">
        <f t="shared" si="17"/>
        <v xml:space="preserve">N7628Y  </v>
      </c>
      <c r="BE238">
        <v>1</v>
      </c>
      <c r="BG238">
        <v>0</v>
      </c>
      <c r="BH238">
        <v>0</v>
      </c>
      <c r="BI238">
        <v>0</v>
      </c>
      <c r="BJ238">
        <v>3325</v>
      </c>
      <c r="BK238">
        <v>-175</v>
      </c>
      <c r="BL238" t="s">
        <v>178</v>
      </c>
      <c r="BM238">
        <v>1</v>
      </c>
      <c r="BN238">
        <v>1</v>
      </c>
      <c r="BO238">
        <v>1</v>
      </c>
      <c r="BP238">
        <v>0</v>
      </c>
      <c r="BS238">
        <v>0</v>
      </c>
      <c r="BT238">
        <v>0</v>
      </c>
      <c r="BU238">
        <v>0</v>
      </c>
      <c r="CE238" t="str">
        <f>"09:05:53.638"</f>
        <v>09:05:53.638</v>
      </c>
      <c r="CF238">
        <v>637500375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131</v>
      </c>
      <c r="DA238">
        <v>163</v>
      </c>
      <c r="DB238">
        <v>1</v>
      </c>
      <c r="DC238" t="s">
        <v>136</v>
      </c>
      <c r="DD238" t="s">
        <v>137</v>
      </c>
      <c r="DG238">
        <v>617171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"06/17/2023 09:05:54.820"</f>
        <v>06/17/2023 09:05:54.820</v>
      </c>
      <c r="C239" t="str">
        <f t="shared" si="16"/>
        <v>FFDFD3C0</v>
      </c>
      <c r="D239" t="s">
        <v>138</v>
      </c>
      <c r="E239">
        <v>3</v>
      </c>
      <c r="F239">
        <v>1003</v>
      </c>
      <c r="G239" t="s">
        <v>139</v>
      </c>
      <c r="J239" t="s">
        <v>140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"09:05:54.570"</f>
        <v>09:05:54.570</v>
      </c>
      <c r="T239" t="str">
        <f>"09:05:54.170"</f>
        <v>09:05:54.170</v>
      </c>
      <c r="U239" t="str">
        <f t="shared" si="14"/>
        <v>AA4C7D</v>
      </c>
      <c r="V239">
        <v>0</v>
      </c>
      <c r="W239">
        <v>0</v>
      </c>
      <c r="X239">
        <v>0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175</v>
      </c>
      <c r="AG239">
        <v>0</v>
      </c>
      <c r="AH239">
        <v>3</v>
      </c>
      <c r="AI239">
        <v>2</v>
      </c>
      <c r="AJ239">
        <v>0</v>
      </c>
      <c r="AK239" t="s">
        <v>292</v>
      </c>
      <c r="AL239">
        <v>40.441403000000001</v>
      </c>
      <c r="AM239" t="s">
        <v>301</v>
      </c>
      <c r="AN239">
        <v>-78.769462000000004</v>
      </c>
      <c r="AO239">
        <v>100</v>
      </c>
      <c r="AP239">
        <v>3500</v>
      </c>
      <c r="AQ239" t="s">
        <v>129</v>
      </c>
      <c r="AR239">
        <v>-122</v>
      </c>
      <c r="AS239">
        <v>-24</v>
      </c>
      <c r="AT239">
        <v>128</v>
      </c>
      <c r="BB239" t="str">
        <f t="shared" si="15"/>
        <v>1200</v>
      </c>
      <c r="BC239">
        <v>1</v>
      </c>
      <c r="BD239" t="str">
        <f t="shared" si="17"/>
        <v xml:space="preserve">N7628Y  </v>
      </c>
      <c r="BE239">
        <v>1</v>
      </c>
      <c r="BG239">
        <v>0</v>
      </c>
      <c r="BH239">
        <v>0</v>
      </c>
      <c r="BI239">
        <v>0</v>
      </c>
      <c r="BJ239">
        <v>3350</v>
      </c>
      <c r="BK239">
        <v>-150</v>
      </c>
      <c r="BL239" t="s">
        <v>178</v>
      </c>
      <c r="BM239">
        <v>1</v>
      </c>
      <c r="BN239">
        <v>1</v>
      </c>
      <c r="BO239">
        <v>1</v>
      </c>
      <c r="BP239">
        <v>0</v>
      </c>
      <c r="BS239">
        <v>0</v>
      </c>
      <c r="BT239">
        <v>0</v>
      </c>
      <c r="BU239">
        <v>0</v>
      </c>
      <c r="CE239" t="str">
        <f>"09:05:54.571"</f>
        <v>09:05:54.571</v>
      </c>
      <c r="CF239">
        <v>571396813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6</v>
      </c>
      <c r="CY239">
        <v>7</v>
      </c>
      <c r="CZ239" t="s">
        <v>131</v>
      </c>
      <c r="DA239">
        <v>151</v>
      </c>
      <c r="DB239">
        <v>1</v>
      </c>
      <c r="DC239" t="s">
        <v>132</v>
      </c>
      <c r="DD239" t="s">
        <v>133</v>
      </c>
      <c r="DG239">
        <v>3283130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"06/17/2023 09:05:54.820"</f>
        <v>06/17/2023 09:05:54.820</v>
      </c>
      <c r="C240" t="str">
        <f t="shared" si="16"/>
        <v>FFDFD3C0</v>
      </c>
      <c r="D240" t="s">
        <v>123</v>
      </c>
      <c r="E240">
        <v>8</v>
      </c>
      <c r="H240">
        <v>173</v>
      </c>
      <c r="I240" t="s">
        <v>124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"09:05:54.570"</f>
        <v>09:05:54.570</v>
      </c>
      <c r="T240" t="str">
        <f>"09:05:54.170"</f>
        <v>09:05:54.170</v>
      </c>
      <c r="U240" t="str">
        <f t="shared" si="14"/>
        <v>AA4C7D</v>
      </c>
      <c r="V240">
        <v>0</v>
      </c>
      <c r="W240">
        <v>0</v>
      </c>
      <c r="X240">
        <v>4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175</v>
      </c>
      <c r="AG240">
        <v>0</v>
      </c>
      <c r="AH240">
        <v>3</v>
      </c>
      <c r="AI240">
        <v>2</v>
      </c>
      <c r="AJ240">
        <v>0</v>
      </c>
      <c r="AK240" t="s">
        <v>292</v>
      </c>
      <c r="AL240">
        <v>40.441403000000001</v>
      </c>
      <c r="AM240" t="s">
        <v>301</v>
      </c>
      <c r="AN240">
        <v>-78.769462000000004</v>
      </c>
      <c r="AO240">
        <v>100</v>
      </c>
      <c r="AP240">
        <v>3500</v>
      </c>
      <c r="AQ240" t="s">
        <v>129</v>
      </c>
      <c r="AR240">
        <v>-122</v>
      </c>
      <c r="AS240">
        <v>-24</v>
      </c>
      <c r="AT240">
        <v>128</v>
      </c>
      <c r="BB240" t="str">
        <f t="shared" si="15"/>
        <v>1200</v>
      </c>
      <c r="BC240">
        <v>1</v>
      </c>
      <c r="BD240" t="str">
        <f t="shared" si="17"/>
        <v xml:space="preserve">N7628Y  </v>
      </c>
      <c r="BE240">
        <v>1</v>
      </c>
      <c r="BG240">
        <v>0</v>
      </c>
      <c r="BH240">
        <v>0</v>
      </c>
      <c r="BI240">
        <v>0</v>
      </c>
      <c r="BJ240">
        <v>3350</v>
      </c>
      <c r="BK240">
        <v>-150</v>
      </c>
      <c r="BL240" t="s">
        <v>178</v>
      </c>
      <c r="BM240">
        <v>1</v>
      </c>
      <c r="BN240">
        <v>1</v>
      </c>
      <c r="BO240">
        <v>1</v>
      </c>
      <c r="BP240">
        <v>0</v>
      </c>
      <c r="BS240">
        <v>0</v>
      </c>
      <c r="BT240">
        <v>0</v>
      </c>
      <c r="BU240">
        <v>0</v>
      </c>
      <c r="CE240" t="str">
        <f>"09:05:54.571"</f>
        <v>09:05:54.571</v>
      </c>
      <c r="CF240">
        <v>571401476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6</v>
      </c>
      <c r="CY240">
        <v>7</v>
      </c>
      <c r="CZ240" t="s">
        <v>131</v>
      </c>
      <c r="DA240">
        <v>163</v>
      </c>
      <c r="DB240">
        <v>1</v>
      </c>
      <c r="DC240" t="s">
        <v>136</v>
      </c>
      <c r="DD240" t="s">
        <v>137</v>
      </c>
      <c r="DG240">
        <v>617533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"06/17/2023 09:05:54.820"</f>
        <v>06/17/2023 09:05:54.820</v>
      </c>
      <c r="C241" t="str">
        <f t="shared" si="16"/>
        <v>FFDFD3C0</v>
      </c>
      <c r="D241" t="s">
        <v>138</v>
      </c>
      <c r="E241">
        <v>8</v>
      </c>
      <c r="F241">
        <v>1008</v>
      </c>
      <c r="G241" t="s">
        <v>124</v>
      </c>
      <c r="J241" t="s">
        <v>140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"09:05:54.570"</f>
        <v>09:05:54.570</v>
      </c>
      <c r="T241" t="str">
        <f>"09:05:54.170"</f>
        <v>09:05:54.170</v>
      </c>
      <c r="U241" t="str">
        <f t="shared" si="14"/>
        <v>AA4C7D</v>
      </c>
      <c r="V241">
        <v>0</v>
      </c>
      <c r="W241">
        <v>0</v>
      </c>
      <c r="X241">
        <v>4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175</v>
      </c>
      <c r="AG241">
        <v>0</v>
      </c>
      <c r="AH241">
        <v>3</v>
      </c>
      <c r="AI241">
        <v>2</v>
      </c>
      <c r="AJ241">
        <v>0</v>
      </c>
      <c r="AK241" t="s">
        <v>292</v>
      </c>
      <c r="AL241">
        <v>40.441403000000001</v>
      </c>
      <c r="AM241" t="s">
        <v>301</v>
      </c>
      <c r="AN241">
        <v>-78.769462000000004</v>
      </c>
      <c r="AO241">
        <v>100</v>
      </c>
      <c r="AP241">
        <v>3500</v>
      </c>
      <c r="AQ241" t="s">
        <v>129</v>
      </c>
      <c r="AR241">
        <v>-122</v>
      </c>
      <c r="AS241">
        <v>-24</v>
      </c>
      <c r="AT241">
        <v>128</v>
      </c>
      <c r="BB241" t="str">
        <f t="shared" si="15"/>
        <v>1200</v>
      </c>
      <c r="BC241">
        <v>1</v>
      </c>
      <c r="BD241" t="str">
        <f t="shared" si="17"/>
        <v xml:space="preserve">N7628Y  </v>
      </c>
      <c r="BE241">
        <v>1</v>
      </c>
      <c r="BG241">
        <v>0</v>
      </c>
      <c r="BH241">
        <v>0</v>
      </c>
      <c r="BI241">
        <v>0</v>
      </c>
      <c r="BJ241">
        <v>3350</v>
      </c>
      <c r="BK241">
        <v>-150</v>
      </c>
      <c r="BL241" t="s">
        <v>178</v>
      </c>
      <c r="BM241">
        <v>1</v>
      </c>
      <c r="BN241">
        <v>1</v>
      </c>
      <c r="BO241">
        <v>1</v>
      </c>
      <c r="BP241">
        <v>0</v>
      </c>
      <c r="BS241">
        <v>0</v>
      </c>
      <c r="BT241">
        <v>0</v>
      </c>
      <c r="BU241">
        <v>0</v>
      </c>
      <c r="CE241" t="str">
        <f>"09:05:54.571"</f>
        <v>09:05:54.571</v>
      </c>
      <c r="CF241">
        <v>571401476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6</v>
      </c>
      <c r="CY241">
        <v>7</v>
      </c>
      <c r="CZ241" t="s">
        <v>131</v>
      </c>
      <c r="DA241">
        <v>163</v>
      </c>
      <c r="DB241">
        <v>1</v>
      </c>
      <c r="DC241" t="s">
        <v>136</v>
      </c>
      <c r="DD241" t="s">
        <v>137</v>
      </c>
      <c r="DG241">
        <v>617533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"06/17/2023 09:05:55.862"</f>
        <v>06/17/2023 09:05:55.862</v>
      </c>
      <c r="C242" t="str">
        <f t="shared" si="16"/>
        <v>FFDFD3C0</v>
      </c>
      <c r="D242" t="s">
        <v>123</v>
      </c>
      <c r="E242">
        <v>8</v>
      </c>
      <c r="H242">
        <v>173</v>
      </c>
      <c r="I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"09:05:55.648"</f>
        <v>09:05:55.648</v>
      </c>
      <c r="T242" t="str">
        <f>"09:05:55.248"</f>
        <v>09:05:55.248</v>
      </c>
      <c r="U242" t="str">
        <f t="shared" si="14"/>
        <v>AA4C7D</v>
      </c>
      <c r="V242">
        <v>0</v>
      </c>
      <c r="W242">
        <v>0</v>
      </c>
      <c r="X242">
        <v>4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175</v>
      </c>
      <c r="AG242">
        <v>0</v>
      </c>
      <c r="AH242">
        <v>3</v>
      </c>
      <c r="AI242">
        <v>2</v>
      </c>
      <c r="AJ242">
        <v>0</v>
      </c>
      <c r="AK242" t="s">
        <v>290</v>
      </c>
      <c r="AL242">
        <v>40.441231999999999</v>
      </c>
      <c r="AM242" t="s">
        <v>302</v>
      </c>
      <c r="AN242">
        <v>-78.770278000000005</v>
      </c>
      <c r="AO242">
        <v>100</v>
      </c>
      <c r="AP242">
        <v>3500</v>
      </c>
      <c r="AQ242" t="s">
        <v>129</v>
      </c>
      <c r="AR242">
        <v>-121</v>
      </c>
      <c r="AS242">
        <v>-36</v>
      </c>
      <c r="AT242">
        <v>-64</v>
      </c>
      <c r="BB242" t="str">
        <f t="shared" si="15"/>
        <v>1200</v>
      </c>
      <c r="BC242">
        <v>1</v>
      </c>
      <c r="BD242" t="str">
        <f t="shared" si="17"/>
        <v xml:space="preserve">N7628Y  </v>
      </c>
      <c r="BE242">
        <v>1</v>
      </c>
      <c r="BG242">
        <v>0</v>
      </c>
      <c r="BH242">
        <v>0</v>
      </c>
      <c r="BI242">
        <v>0</v>
      </c>
      <c r="BJ242">
        <v>3350</v>
      </c>
      <c r="BK242">
        <v>-150</v>
      </c>
      <c r="BL242" t="s">
        <v>178</v>
      </c>
      <c r="BM242">
        <v>1</v>
      </c>
      <c r="BN242">
        <v>1</v>
      </c>
      <c r="BO242">
        <v>1</v>
      </c>
      <c r="BP242">
        <v>0</v>
      </c>
      <c r="BS242">
        <v>0</v>
      </c>
      <c r="BT242">
        <v>0</v>
      </c>
      <c r="BU242">
        <v>0</v>
      </c>
      <c r="CE242" t="str">
        <f>"09:05:55.651"</f>
        <v>09:05:55.651</v>
      </c>
      <c r="CF242">
        <v>651117579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6</v>
      </c>
      <c r="CY242">
        <v>7</v>
      </c>
      <c r="CZ242" t="s">
        <v>131</v>
      </c>
      <c r="DA242">
        <v>151</v>
      </c>
      <c r="DB242">
        <v>1</v>
      </c>
      <c r="DC242" t="s">
        <v>132</v>
      </c>
      <c r="DD242" t="s">
        <v>133</v>
      </c>
      <c r="DG242">
        <v>3283548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"06/17/2023 09:05:55.893"</f>
        <v>06/17/2023 09:05:55.893</v>
      </c>
      <c r="C243" t="str">
        <f t="shared" si="16"/>
        <v>FFDFD3C0</v>
      </c>
      <c r="D243" t="s">
        <v>138</v>
      </c>
      <c r="E243">
        <v>8</v>
      </c>
      <c r="F243">
        <v>1008</v>
      </c>
      <c r="G243" t="s">
        <v>124</v>
      </c>
      <c r="J243" t="s">
        <v>140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"09:05:55.648"</f>
        <v>09:05:55.648</v>
      </c>
      <c r="T243" t="str">
        <f>"09:05:55.248"</f>
        <v>09:05:55.248</v>
      </c>
      <c r="U243" t="str">
        <f t="shared" si="14"/>
        <v>AA4C7D</v>
      </c>
      <c r="V243">
        <v>0</v>
      </c>
      <c r="W243">
        <v>0</v>
      </c>
      <c r="X243">
        <v>4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175</v>
      </c>
      <c r="AG243">
        <v>0</v>
      </c>
      <c r="AH243">
        <v>3</v>
      </c>
      <c r="AI243">
        <v>2</v>
      </c>
      <c r="AJ243">
        <v>0</v>
      </c>
      <c r="AK243" t="s">
        <v>290</v>
      </c>
      <c r="AL243">
        <v>40.441231999999999</v>
      </c>
      <c r="AM243" t="s">
        <v>302</v>
      </c>
      <c r="AN243">
        <v>-78.770278000000005</v>
      </c>
      <c r="AO243">
        <v>100</v>
      </c>
      <c r="AP243">
        <v>3500</v>
      </c>
      <c r="AQ243" t="s">
        <v>129</v>
      </c>
      <c r="AR243">
        <v>-121</v>
      </c>
      <c r="AS243">
        <v>-36</v>
      </c>
      <c r="AT243">
        <v>-64</v>
      </c>
      <c r="BB243" t="str">
        <f t="shared" si="15"/>
        <v>1200</v>
      </c>
      <c r="BC243">
        <v>1</v>
      </c>
      <c r="BD243" t="str">
        <f t="shared" si="17"/>
        <v xml:space="preserve">N7628Y  </v>
      </c>
      <c r="BE243">
        <v>1</v>
      </c>
      <c r="BG243">
        <v>0</v>
      </c>
      <c r="BH243">
        <v>0</v>
      </c>
      <c r="BI243">
        <v>0</v>
      </c>
      <c r="BJ243">
        <v>3350</v>
      </c>
      <c r="BK243">
        <v>-150</v>
      </c>
      <c r="BL243" t="s">
        <v>178</v>
      </c>
      <c r="BM243">
        <v>1</v>
      </c>
      <c r="BN243">
        <v>1</v>
      </c>
      <c r="BO243">
        <v>1</v>
      </c>
      <c r="BP243">
        <v>0</v>
      </c>
      <c r="BS243">
        <v>0</v>
      </c>
      <c r="BT243">
        <v>0</v>
      </c>
      <c r="BU243">
        <v>0</v>
      </c>
      <c r="CE243" t="str">
        <f>"09:05:55.651"</f>
        <v>09:05:55.651</v>
      </c>
      <c r="CF243">
        <v>651117579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6</v>
      </c>
      <c r="CY243">
        <v>7</v>
      </c>
      <c r="CZ243" t="s">
        <v>131</v>
      </c>
      <c r="DA243">
        <v>151</v>
      </c>
      <c r="DB243">
        <v>1</v>
      </c>
      <c r="DC243" t="s">
        <v>132</v>
      </c>
      <c r="DD243" t="s">
        <v>133</v>
      </c>
      <c r="DG243">
        <v>3283548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"06/17/2023 09:05:55.893"</f>
        <v>06/17/2023 09:05:55.893</v>
      </c>
      <c r="C244" t="str">
        <f t="shared" si="16"/>
        <v>FFDFD3C0</v>
      </c>
      <c r="D244" t="s">
        <v>138</v>
      </c>
      <c r="E244">
        <v>3</v>
      </c>
      <c r="F244">
        <v>1003</v>
      </c>
      <c r="G244" t="s">
        <v>139</v>
      </c>
      <c r="J244" t="s">
        <v>140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"09:05:55.648"</f>
        <v>09:05:55.648</v>
      </c>
      <c r="T244" t="str">
        <f>"09:05:55.248"</f>
        <v>09:05:55.248</v>
      </c>
      <c r="U244" t="str">
        <f t="shared" si="14"/>
        <v>AA4C7D</v>
      </c>
      <c r="V244">
        <v>0</v>
      </c>
      <c r="W244">
        <v>0</v>
      </c>
      <c r="X244">
        <v>0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175</v>
      </c>
      <c r="AG244">
        <v>0</v>
      </c>
      <c r="AH244">
        <v>3</v>
      </c>
      <c r="AI244">
        <v>2</v>
      </c>
      <c r="AJ244">
        <v>0</v>
      </c>
      <c r="AK244" t="s">
        <v>290</v>
      </c>
      <c r="AL244">
        <v>40.441231999999999</v>
      </c>
      <c r="AM244" t="s">
        <v>302</v>
      </c>
      <c r="AN244">
        <v>-78.770278000000005</v>
      </c>
      <c r="AO244">
        <v>100</v>
      </c>
      <c r="AP244">
        <v>3500</v>
      </c>
      <c r="AQ244" t="s">
        <v>129</v>
      </c>
      <c r="AR244">
        <v>-121</v>
      </c>
      <c r="AS244">
        <v>-36</v>
      </c>
      <c r="AT244">
        <v>-64</v>
      </c>
      <c r="BB244" t="str">
        <f t="shared" si="15"/>
        <v>1200</v>
      </c>
      <c r="BC244">
        <v>1</v>
      </c>
      <c r="BD244" t="str">
        <f t="shared" si="17"/>
        <v xml:space="preserve">N7628Y  </v>
      </c>
      <c r="BE244">
        <v>1</v>
      </c>
      <c r="BG244">
        <v>0</v>
      </c>
      <c r="BH244">
        <v>0</v>
      </c>
      <c r="BI244">
        <v>0</v>
      </c>
      <c r="BJ244">
        <v>3350</v>
      </c>
      <c r="BK244">
        <v>-150</v>
      </c>
      <c r="BL244" t="s">
        <v>178</v>
      </c>
      <c r="BM244">
        <v>1</v>
      </c>
      <c r="BN244">
        <v>1</v>
      </c>
      <c r="BO244">
        <v>1</v>
      </c>
      <c r="BP244">
        <v>0</v>
      </c>
      <c r="BS244">
        <v>0</v>
      </c>
      <c r="BT244">
        <v>0</v>
      </c>
      <c r="BU244">
        <v>0</v>
      </c>
      <c r="CE244" t="str">
        <f>"09:05:55.651"</f>
        <v>09:05:55.651</v>
      </c>
      <c r="CF244">
        <v>651117579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6</v>
      </c>
      <c r="CY244">
        <v>7</v>
      </c>
      <c r="CZ244" t="s">
        <v>131</v>
      </c>
      <c r="DA244">
        <v>151</v>
      </c>
      <c r="DB244">
        <v>1</v>
      </c>
      <c r="DC244" t="s">
        <v>132</v>
      </c>
      <c r="DD244" t="s">
        <v>133</v>
      </c>
      <c r="DG244">
        <v>3283548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"06/17/2023 09:05:56.877"</f>
        <v>06/17/2023 09:05:56.877</v>
      </c>
      <c r="C245" t="str">
        <f t="shared" si="16"/>
        <v>FFDFD3C0</v>
      </c>
      <c r="D245" t="s">
        <v>123</v>
      </c>
      <c r="E245">
        <v>8</v>
      </c>
      <c r="H245">
        <v>173</v>
      </c>
      <c r="I245" t="s">
        <v>124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"09:05:56.617"</f>
        <v>09:05:56.617</v>
      </c>
      <c r="T245" t="str">
        <f>"09:05:56.217"</f>
        <v>09:05:56.217</v>
      </c>
      <c r="U245" t="str">
        <f t="shared" si="14"/>
        <v>AA4C7D</v>
      </c>
      <c r="V245">
        <v>0</v>
      </c>
      <c r="W245">
        <v>0</v>
      </c>
      <c r="X245">
        <v>4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175</v>
      </c>
      <c r="AG245">
        <v>0</v>
      </c>
      <c r="AH245">
        <v>3</v>
      </c>
      <c r="AI245">
        <v>2</v>
      </c>
      <c r="AJ245">
        <v>0</v>
      </c>
      <c r="AK245" t="s">
        <v>303</v>
      </c>
      <c r="AL245">
        <v>40.440953</v>
      </c>
      <c r="AM245" t="s">
        <v>304</v>
      </c>
      <c r="AN245">
        <v>-78.770964000000006</v>
      </c>
      <c r="AO245">
        <v>100</v>
      </c>
      <c r="AP245">
        <v>3500</v>
      </c>
      <c r="AQ245" t="s">
        <v>129</v>
      </c>
      <c r="AR245">
        <v>-119</v>
      </c>
      <c r="AS245">
        <v>-50</v>
      </c>
      <c r="AT245">
        <v>-64</v>
      </c>
      <c r="BB245" t="str">
        <f t="shared" si="15"/>
        <v>1200</v>
      </c>
      <c r="BC245">
        <v>1</v>
      </c>
      <c r="BD245" t="str">
        <f t="shared" si="17"/>
        <v xml:space="preserve">N7628Y  </v>
      </c>
      <c r="BE245">
        <v>1</v>
      </c>
      <c r="BG245">
        <v>0</v>
      </c>
      <c r="BH245">
        <v>0</v>
      </c>
      <c r="BI245">
        <v>0</v>
      </c>
      <c r="BJ245">
        <v>3350</v>
      </c>
      <c r="BK245">
        <v>-150</v>
      </c>
      <c r="BL245" t="s">
        <v>178</v>
      </c>
      <c r="BM245">
        <v>1</v>
      </c>
      <c r="BN245">
        <v>1</v>
      </c>
      <c r="BO245">
        <v>1</v>
      </c>
      <c r="BP245">
        <v>0</v>
      </c>
      <c r="BS245">
        <v>0</v>
      </c>
      <c r="BT245">
        <v>0</v>
      </c>
      <c r="BU245">
        <v>0</v>
      </c>
      <c r="CE245" t="str">
        <f>"09:05:56.621"</f>
        <v>09:05:56.621</v>
      </c>
      <c r="CF245">
        <v>621064110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6</v>
      </c>
      <c r="CY245">
        <v>7</v>
      </c>
      <c r="CZ245" t="s">
        <v>131</v>
      </c>
      <c r="DA245">
        <v>151</v>
      </c>
      <c r="DB245">
        <v>1</v>
      </c>
      <c r="DC245" t="s">
        <v>132</v>
      </c>
      <c r="DD245" t="s">
        <v>133</v>
      </c>
      <c r="DG245">
        <v>3283960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"06/17/2023 09:05:56.877"</f>
        <v>06/17/2023 09:05:56.877</v>
      </c>
      <c r="C246" t="str">
        <f t="shared" si="16"/>
        <v>FFDFD3C0</v>
      </c>
      <c r="D246" t="s">
        <v>138</v>
      </c>
      <c r="E246">
        <v>8</v>
      </c>
      <c r="F246">
        <v>1008</v>
      </c>
      <c r="G246" t="s">
        <v>124</v>
      </c>
      <c r="J246" t="s">
        <v>140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"09:05:56.617"</f>
        <v>09:05:56.617</v>
      </c>
      <c r="T246" t="str">
        <f>"09:05:56.217"</f>
        <v>09:05:56.217</v>
      </c>
      <c r="U246" t="str">
        <f t="shared" si="14"/>
        <v>AA4C7D</v>
      </c>
      <c r="V246">
        <v>0</v>
      </c>
      <c r="W246">
        <v>0</v>
      </c>
      <c r="X246">
        <v>4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175</v>
      </c>
      <c r="AG246">
        <v>0</v>
      </c>
      <c r="AH246">
        <v>3</v>
      </c>
      <c r="AI246">
        <v>2</v>
      </c>
      <c r="AJ246">
        <v>0</v>
      </c>
      <c r="AK246" t="s">
        <v>303</v>
      </c>
      <c r="AL246">
        <v>40.440953</v>
      </c>
      <c r="AM246" t="s">
        <v>304</v>
      </c>
      <c r="AN246">
        <v>-78.770964000000006</v>
      </c>
      <c r="AO246">
        <v>100</v>
      </c>
      <c r="AP246">
        <v>3500</v>
      </c>
      <c r="AQ246" t="s">
        <v>129</v>
      </c>
      <c r="AR246">
        <v>-119</v>
      </c>
      <c r="AS246">
        <v>-50</v>
      </c>
      <c r="AT246">
        <v>-64</v>
      </c>
      <c r="BB246" t="str">
        <f t="shared" si="15"/>
        <v>1200</v>
      </c>
      <c r="BC246">
        <v>1</v>
      </c>
      <c r="BD246" t="str">
        <f t="shared" si="17"/>
        <v xml:space="preserve">N7628Y  </v>
      </c>
      <c r="BE246">
        <v>1</v>
      </c>
      <c r="BG246">
        <v>0</v>
      </c>
      <c r="BH246">
        <v>0</v>
      </c>
      <c r="BI246">
        <v>0</v>
      </c>
      <c r="BJ246">
        <v>3350</v>
      </c>
      <c r="BK246">
        <v>-150</v>
      </c>
      <c r="BL246" t="s">
        <v>178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>"09:05:56.621"</f>
        <v>09:05:56.621</v>
      </c>
      <c r="CF246">
        <v>621064110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6</v>
      </c>
      <c r="CY246">
        <v>7</v>
      </c>
      <c r="CZ246" t="s">
        <v>131</v>
      </c>
      <c r="DA246">
        <v>151</v>
      </c>
      <c r="DB246">
        <v>1</v>
      </c>
      <c r="DC246" t="s">
        <v>132</v>
      </c>
      <c r="DD246" t="s">
        <v>133</v>
      </c>
      <c r="DG246">
        <v>3283960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"06/17/2023 09:05:56.893"</f>
        <v>06/17/2023 09:05:56.893</v>
      </c>
      <c r="C247" t="str">
        <f t="shared" si="16"/>
        <v>FFDFD3C0</v>
      </c>
      <c r="D247" t="s">
        <v>138</v>
      </c>
      <c r="E247">
        <v>3</v>
      </c>
      <c r="F247">
        <v>1003</v>
      </c>
      <c r="G247" t="s">
        <v>139</v>
      </c>
      <c r="J247" t="s">
        <v>140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"09:05:56.617"</f>
        <v>09:05:56.617</v>
      </c>
      <c r="T247" t="str">
        <f>"09:05:56.217"</f>
        <v>09:05:56.217</v>
      </c>
      <c r="U247" t="str">
        <f t="shared" si="14"/>
        <v>AA4C7D</v>
      </c>
      <c r="V247">
        <v>0</v>
      </c>
      <c r="W247">
        <v>0</v>
      </c>
      <c r="X247">
        <v>0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175</v>
      </c>
      <c r="AG247">
        <v>0</v>
      </c>
      <c r="AH247">
        <v>3</v>
      </c>
      <c r="AI247">
        <v>2</v>
      </c>
      <c r="AJ247">
        <v>0</v>
      </c>
      <c r="AK247" t="s">
        <v>303</v>
      </c>
      <c r="AL247">
        <v>40.440953</v>
      </c>
      <c r="AM247" t="s">
        <v>304</v>
      </c>
      <c r="AN247">
        <v>-78.770964000000006</v>
      </c>
      <c r="AO247">
        <v>100</v>
      </c>
      <c r="AP247">
        <v>3500</v>
      </c>
      <c r="AQ247" t="s">
        <v>129</v>
      </c>
      <c r="AR247">
        <v>-119</v>
      </c>
      <c r="AS247">
        <v>-50</v>
      </c>
      <c r="AT247">
        <v>-64</v>
      </c>
      <c r="BB247" t="str">
        <f t="shared" si="15"/>
        <v>1200</v>
      </c>
      <c r="BC247">
        <v>1</v>
      </c>
      <c r="BD247" t="str">
        <f t="shared" si="17"/>
        <v xml:space="preserve">N7628Y  </v>
      </c>
      <c r="BE247">
        <v>1</v>
      </c>
      <c r="BG247">
        <v>0</v>
      </c>
      <c r="BH247">
        <v>0</v>
      </c>
      <c r="BI247">
        <v>0</v>
      </c>
      <c r="BJ247">
        <v>3350</v>
      </c>
      <c r="BK247">
        <v>-150</v>
      </c>
      <c r="BL247" t="s">
        <v>178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>"09:05:56.621"</f>
        <v>09:05:56.621</v>
      </c>
      <c r="CF247">
        <v>621064110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6</v>
      </c>
      <c r="CY247">
        <v>7</v>
      </c>
      <c r="CZ247" t="s">
        <v>131</v>
      </c>
      <c r="DA247">
        <v>151</v>
      </c>
      <c r="DB247">
        <v>1</v>
      </c>
      <c r="DC247" t="s">
        <v>132</v>
      </c>
      <c r="DD247" t="s">
        <v>133</v>
      </c>
      <c r="DG247">
        <v>3283960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"06/17/2023 09:05:57.815"</f>
        <v>06/17/2023 09:05:57.815</v>
      </c>
      <c r="C248" t="str">
        <f t="shared" si="16"/>
        <v>FFDFD3C0</v>
      </c>
      <c r="D248" t="s">
        <v>138</v>
      </c>
      <c r="E248">
        <v>3</v>
      </c>
      <c r="F248">
        <v>1003</v>
      </c>
      <c r="G248" t="s">
        <v>139</v>
      </c>
      <c r="J248" t="s">
        <v>140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"09:05:57.547"</f>
        <v>09:05:57.547</v>
      </c>
      <c r="T248" t="str">
        <f>"09:05:57.147"</f>
        <v>09:05:57.147</v>
      </c>
      <c r="U248" t="str">
        <f t="shared" si="14"/>
        <v>AA4C7D</v>
      </c>
      <c r="V248">
        <v>0</v>
      </c>
      <c r="W248">
        <v>0</v>
      </c>
      <c r="X248">
        <v>0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175</v>
      </c>
      <c r="AG248">
        <v>0</v>
      </c>
      <c r="AH248">
        <v>3</v>
      </c>
      <c r="AI248">
        <v>2</v>
      </c>
      <c r="AJ248">
        <v>0</v>
      </c>
      <c r="AK248" t="s">
        <v>305</v>
      </c>
      <c r="AL248">
        <v>40.440674000000001</v>
      </c>
      <c r="AM248" t="s">
        <v>306</v>
      </c>
      <c r="AN248">
        <v>-78.771608000000001</v>
      </c>
      <c r="AO248">
        <v>100</v>
      </c>
      <c r="AP248">
        <v>3500</v>
      </c>
      <c r="AQ248" t="s">
        <v>129</v>
      </c>
      <c r="AR248">
        <v>-116</v>
      </c>
      <c r="AS248">
        <v>-64</v>
      </c>
      <c r="AT248">
        <v>-448</v>
      </c>
      <c r="BB248" t="str">
        <f t="shared" si="15"/>
        <v>1200</v>
      </c>
      <c r="BC248">
        <v>1</v>
      </c>
      <c r="BD248" t="str">
        <f t="shared" si="17"/>
        <v xml:space="preserve">N7628Y  </v>
      </c>
      <c r="BE248">
        <v>1</v>
      </c>
      <c r="BG248">
        <v>0</v>
      </c>
      <c r="BH248">
        <v>0</v>
      </c>
      <c r="BI248">
        <v>0</v>
      </c>
      <c r="BJ248">
        <v>3325</v>
      </c>
      <c r="BK248">
        <v>-175</v>
      </c>
      <c r="BL248" t="s">
        <v>178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>"09:05:57.553"</f>
        <v>09:05:57.553</v>
      </c>
      <c r="CF248">
        <v>553326984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6</v>
      </c>
      <c r="CY248">
        <v>7</v>
      </c>
      <c r="CZ248" t="s">
        <v>131</v>
      </c>
      <c r="DA248">
        <v>151</v>
      </c>
      <c r="DB248">
        <v>1</v>
      </c>
      <c r="DC248" t="s">
        <v>132</v>
      </c>
      <c r="DD248" t="s">
        <v>133</v>
      </c>
      <c r="DG248">
        <v>3284345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"06/17/2023 09:05:57.830"</f>
        <v>06/17/2023 09:05:57.830</v>
      </c>
      <c r="C249" t="str">
        <f t="shared" si="16"/>
        <v>FFDFD3C0</v>
      </c>
      <c r="D249" t="s">
        <v>123</v>
      </c>
      <c r="E249">
        <v>8</v>
      </c>
      <c r="H249">
        <v>173</v>
      </c>
      <c r="I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"09:05:57.547"</f>
        <v>09:05:57.547</v>
      </c>
      <c r="T249" t="str">
        <f>"09:05:57.147"</f>
        <v>09:05:57.147</v>
      </c>
      <c r="U249" t="str">
        <f t="shared" si="14"/>
        <v>AA4C7D</v>
      </c>
      <c r="V249">
        <v>0</v>
      </c>
      <c r="W249">
        <v>0</v>
      </c>
      <c r="X249">
        <v>4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175</v>
      </c>
      <c r="AG249">
        <v>0</v>
      </c>
      <c r="AH249">
        <v>3</v>
      </c>
      <c r="AI249">
        <v>2</v>
      </c>
      <c r="AJ249">
        <v>0</v>
      </c>
      <c r="AK249" t="s">
        <v>305</v>
      </c>
      <c r="AL249">
        <v>40.440674000000001</v>
      </c>
      <c r="AM249" t="s">
        <v>306</v>
      </c>
      <c r="AN249">
        <v>-78.771608000000001</v>
      </c>
      <c r="AO249">
        <v>100</v>
      </c>
      <c r="AP249">
        <v>3500</v>
      </c>
      <c r="AQ249" t="s">
        <v>129</v>
      </c>
      <c r="AR249">
        <v>-116</v>
      </c>
      <c r="AS249">
        <v>-64</v>
      </c>
      <c r="AT249">
        <v>-448</v>
      </c>
      <c r="BB249" t="str">
        <f t="shared" si="15"/>
        <v>1200</v>
      </c>
      <c r="BC249">
        <v>1</v>
      </c>
      <c r="BD249" t="str">
        <f t="shared" si="17"/>
        <v xml:space="preserve">N7628Y  </v>
      </c>
      <c r="BE249">
        <v>1</v>
      </c>
      <c r="BG249">
        <v>0</v>
      </c>
      <c r="BH249">
        <v>0</v>
      </c>
      <c r="BI249">
        <v>0</v>
      </c>
      <c r="BJ249">
        <v>3325</v>
      </c>
      <c r="BK249">
        <v>-175</v>
      </c>
      <c r="BL249" t="s">
        <v>178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>"09:05:57.553"</f>
        <v>09:05:57.553</v>
      </c>
      <c r="CF249">
        <v>553330978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131</v>
      </c>
      <c r="DA249">
        <v>163</v>
      </c>
      <c r="DB249">
        <v>1</v>
      </c>
      <c r="DC249" t="s">
        <v>136</v>
      </c>
      <c r="DD249" t="s">
        <v>137</v>
      </c>
      <c r="DG249">
        <v>618714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"06/17/2023 09:05:57.830"</f>
        <v>06/17/2023 09:05:57.830</v>
      </c>
      <c r="C250" t="str">
        <f t="shared" si="16"/>
        <v>FFDFD3C0</v>
      </c>
      <c r="D250" t="s">
        <v>138</v>
      </c>
      <c r="E250">
        <v>8</v>
      </c>
      <c r="F250">
        <v>1008</v>
      </c>
      <c r="G250" t="s">
        <v>124</v>
      </c>
      <c r="J250" t="s">
        <v>140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"09:05:57.547"</f>
        <v>09:05:57.547</v>
      </c>
      <c r="T250" t="str">
        <f>"09:05:57.147"</f>
        <v>09:05:57.147</v>
      </c>
      <c r="U250" t="str">
        <f t="shared" si="14"/>
        <v>AA4C7D</v>
      </c>
      <c r="V250">
        <v>0</v>
      </c>
      <c r="W250">
        <v>0</v>
      </c>
      <c r="X250">
        <v>4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175</v>
      </c>
      <c r="AG250">
        <v>0</v>
      </c>
      <c r="AH250">
        <v>3</v>
      </c>
      <c r="AI250">
        <v>2</v>
      </c>
      <c r="AJ250">
        <v>0</v>
      </c>
      <c r="AK250" t="s">
        <v>305</v>
      </c>
      <c r="AL250">
        <v>40.440674000000001</v>
      </c>
      <c r="AM250" t="s">
        <v>306</v>
      </c>
      <c r="AN250">
        <v>-78.771608000000001</v>
      </c>
      <c r="AO250">
        <v>100</v>
      </c>
      <c r="AP250">
        <v>3500</v>
      </c>
      <c r="AQ250" t="s">
        <v>129</v>
      </c>
      <c r="AR250">
        <v>-116</v>
      </c>
      <c r="AS250">
        <v>-64</v>
      </c>
      <c r="AT250">
        <v>-448</v>
      </c>
      <c r="BB250" t="str">
        <f t="shared" si="15"/>
        <v>1200</v>
      </c>
      <c r="BC250">
        <v>1</v>
      </c>
      <c r="BD250" t="str">
        <f t="shared" si="17"/>
        <v xml:space="preserve">N7628Y  </v>
      </c>
      <c r="BE250">
        <v>1</v>
      </c>
      <c r="BG250">
        <v>0</v>
      </c>
      <c r="BH250">
        <v>0</v>
      </c>
      <c r="BI250">
        <v>0</v>
      </c>
      <c r="BJ250">
        <v>3325</v>
      </c>
      <c r="BK250">
        <v>-175</v>
      </c>
      <c r="BL250" t="s">
        <v>178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"09:05:57.553"</f>
        <v>09:05:57.553</v>
      </c>
      <c r="CF250">
        <v>553330978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6</v>
      </c>
      <c r="CY250">
        <v>7</v>
      </c>
      <c r="CZ250" t="s">
        <v>131</v>
      </c>
      <c r="DA250">
        <v>163</v>
      </c>
      <c r="DB250">
        <v>1</v>
      </c>
      <c r="DC250" t="s">
        <v>136</v>
      </c>
      <c r="DD250" t="s">
        <v>137</v>
      </c>
      <c r="DG250">
        <v>618714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"06/17/2023 09:05:58.721"</f>
        <v>06/17/2023 09:05:58.721</v>
      </c>
      <c r="C251" t="str">
        <f t="shared" si="16"/>
        <v>FFDFD3C0</v>
      </c>
      <c r="D251" t="s">
        <v>138</v>
      </c>
      <c r="E251">
        <v>3</v>
      </c>
      <c r="F251">
        <v>1003</v>
      </c>
      <c r="G251" t="s">
        <v>139</v>
      </c>
      <c r="J251" t="s">
        <v>140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"09:05:58.477"</f>
        <v>09:05:58.477</v>
      </c>
      <c r="T251" t="str">
        <f>"09:05:58.077"</f>
        <v>09:05:58.077</v>
      </c>
      <c r="U251" t="str">
        <f t="shared" si="14"/>
        <v>AA4C7D</v>
      </c>
      <c r="V251">
        <v>0</v>
      </c>
      <c r="W251">
        <v>0</v>
      </c>
      <c r="X251">
        <v>0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175</v>
      </c>
      <c r="AG251">
        <v>0</v>
      </c>
      <c r="AH251">
        <v>3</v>
      </c>
      <c r="AI251">
        <v>2</v>
      </c>
      <c r="AJ251">
        <v>0</v>
      </c>
      <c r="AK251" t="s">
        <v>307</v>
      </c>
      <c r="AL251">
        <v>40.440351999999997</v>
      </c>
      <c r="AM251" t="s">
        <v>308</v>
      </c>
      <c r="AN251">
        <v>-78.772229999999993</v>
      </c>
      <c r="AO251">
        <v>100</v>
      </c>
      <c r="AP251">
        <v>3400</v>
      </c>
      <c r="AQ251" t="s">
        <v>129</v>
      </c>
      <c r="AR251">
        <v>-110</v>
      </c>
      <c r="AS251">
        <v>-79</v>
      </c>
      <c r="AT251">
        <v>-960</v>
      </c>
      <c r="BB251" t="str">
        <f t="shared" si="15"/>
        <v>1200</v>
      </c>
      <c r="BC251">
        <v>1</v>
      </c>
      <c r="BD251" t="str">
        <f t="shared" si="17"/>
        <v xml:space="preserve">N7628Y  </v>
      </c>
      <c r="BE251">
        <v>1</v>
      </c>
      <c r="BG251">
        <v>0</v>
      </c>
      <c r="BH251">
        <v>0</v>
      </c>
      <c r="BI251">
        <v>0</v>
      </c>
      <c r="BJ251">
        <v>3325</v>
      </c>
      <c r="BK251">
        <v>-75</v>
      </c>
      <c r="BL251" t="s">
        <v>178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>"09:05:58.481"</f>
        <v>09:05:58.481</v>
      </c>
      <c r="CF251">
        <v>480674517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131</v>
      </c>
      <c r="DA251">
        <v>151</v>
      </c>
      <c r="DB251">
        <v>1</v>
      </c>
      <c r="DC251" t="s">
        <v>132</v>
      </c>
      <c r="DD251" t="s">
        <v>133</v>
      </c>
      <c r="DG251">
        <v>3284755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"06/17/2023 09:05:58.721"</f>
        <v>06/17/2023 09:05:58.721</v>
      </c>
      <c r="C252" t="str">
        <f t="shared" si="16"/>
        <v>FFDFD3C0</v>
      </c>
      <c r="D252" t="s">
        <v>123</v>
      </c>
      <c r="E252">
        <v>8</v>
      </c>
      <c r="H252">
        <v>173</v>
      </c>
      <c r="I252" t="s">
        <v>124</v>
      </c>
      <c r="J252" t="s">
        <v>125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"09:05:58.477"</f>
        <v>09:05:58.477</v>
      </c>
      <c r="T252" t="str">
        <f>"09:05:58.077"</f>
        <v>09:05:58.077</v>
      </c>
      <c r="U252" t="str">
        <f t="shared" si="14"/>
        <v>AA4C7D</v>
      </c>
      <c r="V252">
        <v>0</v>
      </c>
      <c r="W252">
        <v>0</v>
      </c>
      <c r="X252">
        <v>4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175</v>
      </c>
      <c r="AG252">
        <v>0</v>
      </c>
      <c r="AH252">
        <v>3</v>
      </c>
      <c r="AI252">
        <v>2</v>
      </c>
      <c r="AJ252">
        <v>0</v>
      </c>
      <c r="AK252" t="s">
        <v>307</v>
      </c>
      <c r="AL252">
        <v>40.440351999999997</v>
      </c>
      <c r="AM252" t="s">
        <v>308</v>
      </c>
      <c r="AN252">
        <v>-78.772229999999993</v>
      </c>
      <c r="AO252">
        <v>100</v>
      </c>
      <c r="AP252">
        <v>3400</v>
      </c>
      <c r="AQ252" t="s">
        <v>129</v>
      </c>
      <c r="AR252">
        <v>-110</v>
      </c>
      <c r="AS252">
        <v>-79</v>
      </c>
      <c r="AT252">
        <v>-960</v>
      </c>
      <c r="BB252" t="str">
        <f t="shared" si="15"/>
        <v>1200</v>
      </c>
      <c r="BC252">
        <v>1</v>
      </c>
      <c r="BD252" t="str">
        <f t="shared" si="17"/>
        <v xml:space="preserve">N7628Y  </v>
      </c>
      <c r="BE252">
        <v>1</v>
      </c>
      <c r="BG252">
        <v>0</v>
      </c>
      <c r="BH252">
        <v>0</v>
      </c>
      <c r="BI252">
        <v>0</v>
      </c>
      <c r="BJ252">
        <v>3325</v>
      </c>
      <c r="BK252">
        <v>-75</v>
      </c>
      <c r="BL252" t="s">
        <v>178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>"09:05:58.481"</f>
        <v>09:05:58.481</v>
      </c>
      <c r="CF252">
        <v>480678254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6</v>
      </c>
      <c r="CY252">
        <v>7</v>
      </c>
      <c r="CZ252" t="s">
        <v>131</v>
      </c>
      <c r="DA252">
        <v>163</v>
      </c>
      <c r="DB252">
        <v>1</v>
      </c>
      <c r="DC252" t="s">
        <v>136</v>
      </c>
      <c r="DD252" t="s">
        <v>137</v>
      </c>
      <c r="DG252">
        <v>619102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>"06/17/2023 09:05:58.737"</f>
        <v>06/17/2023 09:05:58.737</v>
      </c>
      <c r="C253" t="str">
        <f t="shared" si="16"/>
        <v>FFDFD3C0</v>
      </c>
      <c r="D253" t="s">
        <v>138</v>
      </c>
      <c r="E253">
        <v>8</v>
      </c>
      <c r="F253">
        <v>1008</v>
      </c>
      <c r="G253" t="s">
        <v>124</v>
      </c>
      <c r="J253" t="s">
        <v>140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"09:05:58.477"</f>
        <v>09:05:58.477</v>
      </c>
      <c r="T253" t="str">
        <f>"09:05:58.077"</f>
        <v>09:05:58.077</v>
      </c>
      <c r="U253" t="str">
        <f t="shared" si="14"/>
        <v>AA4C7D</v>
      </c>
      <c r="V253">
        <v>0</v>
      </c>
      <c r="W253">
        <v>0</v>
      </c>
      <c r="X253">
        <v>4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175</v>
      </c>
      <c r="AG253">
        <v>0</v>
      </c>
      <c r="AH253">
        <v>3</v>
      </c>
      <c r="AI253">
        <v>2</v>
      </c>
      <c r="AJ253">
        <v>0</v>
      </c>
      <c r="AK253" t="s">
        <v>307</v>
      </c>
      <c r="AL253">
        <v>40.440351999999997</v>
      </c>
      <c r="AM253" t="s">
        <v>308</v>
      </c>
      <c r="AN253">
        <v>-78.772229999999993</v>
      </c>
      <c r="AO253">
        <v>100</v>
      </c>
      <c r="AP253">
        <v>3400</v>
      </c>
      <c r="AQ253" t="s">
        <v>129</v>
      </c>
      <c r="AR253">
        <v>-110</v>
      </c>
      <c r="AS253">
        <v>-79</v>
      </c>
      <c r="AT253">
        <v>-960</v>
      </c>
      <c r="BB253" t="str">
        <f t="shared" si="15"/>
        <v>1200</v>
      </c>
      <c r="BC253">
        <v>1</v>
      </c>
      <c r="BD253" t="str">
        <f t="shared" si="17"/>
        <v xml:space="preserve">N7628Y  </v>
      </c>
      <c r="BE253">
        <v>1</v>
      </c>
      <c r="BG253">
        <v>0</v>
      </c>
      <c r="BH253">
        <v>0</v>
      </c>
      <c r="BI253">
        <v>0</v>
      </c>
      <c r="BJ253">
        <v>3325</v>
      </c>
      <c r="BK253">
        <v>-75</v>
      </c>
      <c r="BL253" t="s">
        <v>178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>"09:05:58.481"</f>
        <v>09:05:58.481</v>
      </c>
      <c r="CF253">
        <v>480678254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6</v>
      </c>
      <c r="CY253">
        <v>7</v>
      </c>
      <c r="CZ253" t="s">
        <v>131</v>
      </c>
      <c r="DA253">
        <v>163</v>
      </c>
      <c r="DB253">
        <v>1</v>
      </c>
      <c r="DC253" t="s">
        <v>136</v>
      </c>
      <c r="DD253" t="s">
        <v>137</v>
      </c>
      <c r="DG253">
        <v>619102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>"06/17/2023 09:05:59.784"</f>
        <v>06/17/2023 09:05:59.784</v>
      </c>
      <c r="C254" t="str">
        <f t="shared" si="16"/>
        <v>FFDFD3C0</v>
      </c>
      <c r="D254" t="s">
        <v>123</v>
      </c>
      <c r="E254">
        <v>8</v>
      </c>
      <c r="H254">
        <v>173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"09:05:59.484"</f>
        <v>09:05:59.484</v>
      </c>
      <c r="T254" t="str">
        <f>"09:05:59.084"</f>
        <v>09:05:59.084</v>
      </c>
      <c r="U254" t="str">
        <f t="shared" si="14"/>
        <v>AA4C7D</v>
      </c>
      <c r="V254">
        <v>0</v>
      </c>
      <c r="W254">
        <v>0</v>
      </c>
      <c r="X254">
        <v>4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175</v>
      </c>
      <c r="AG254">
        <v>0</v>
      </c>
      <c r="AH254">
        <v>3</v>
      </c>
      <c r="AI254">
        <v>2</v>
      </c>
      <c r="AJ254">
        <v>0</v>
      </c>
      <c r="AK254" t="s">
        <v>280</v>
      </c>
      <c r="AL254">
        <v>40.439923</v>
      </c>
      <c r="AM254" t="s">
        <v>309</v>
      </c>
      <c r="AN254">
        <v>-78.772852</v>
      </c>
      <c r="AO254">
        <v>100</v>
      </c>
      <c r="AP254">
        <v>3400</v>
      </c>
      <c r="AQ254" t="s">
        <v>129</v>
      </c>
      <c r="AR254">
        <v>-103</v>
      </c>
      <c r="AS254">
        <v>-94</v>
      </c>
      <c r="AT254">
        <v>-1152</v>
      </c>
      <c r="BB254" t="str">
        <f t="shared" si="15"/>
        <v>1200</v>
      </c>
      <c r="BC254">
        <v>1</v>
      </c>
      <c r="BD254" t="str">
        <f t="shared" si="17"/>
        <v xml:space="preserve">N7628Y  </v>
      </c>
      <c r="BE254">
        <v>1</v>
      </c>
      <c r="BG254">
        <v>0</v>
      </c>
      <c r="BH254">
        <v>0</v>
      </c>
      <c r="BI254">
        <v>0</v>
      </c>
      <c r="BJ254">
        <v>3300</v>
      </c>
      <c r="BK254">
        <v>-100</v>
      </c>
      <c r="BL254" t="s">
        <v>178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>"09:05:59.490"</f>
        <v>09:05:59.490</v>
      </c>
      <c r="CF254">
        <v>489946790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6</v>
      </c>
      <c r="CY254">
        <v>7</v>
      </c>
      <c r="CZ254" t="s">
        <v>131</v>
      </c>
      <c r="DA254">
        <v>163</v>
      </c>
      <c r="DB254">
        <v>1</v>
      </c>
      <c r="DC254" t="s">
        <v>136</v>
      </c>
      <c r="DD254" t="s">
        <v>137</v>
      </c>
      <c r="DG254">
        <v>619525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>"06/17/2023 09:05:59.784"</f>
        <v>06/17/2023 09:05:59.784</v>
      </c>
      <c r="C255" t="str">
        <f t="shared" si="16"/>
        <v>FFDFD3C0</v>
      </c>
      <c r="D255" t="s">
        <v>138</v>
      </c>
      <c r="E255">
        <v>8</v>
      </c>
      <c r="F255">
        <v>1008</v>
      </c>
      <c r="G255" t="s">
        <v>124</v>
      </c>
      <c r="J255" t="s">
        <v>140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"09:05:59.484"</f>
        <v>09:05:59.484</v>
      </c>
      <c r="T255" t="str">
        <f>"09:05:59.084"</f>
        <v>09:05:59.084</v>
      </c>
      <c r="U255" t="str">
        <f t="shared" si="14"/>
        <v>AA4C7D</v>
      </c>
      <c r="V255">
        <v>0</v>
      </c>
      <c r="W255">
        <v>0</v>
      </c>
      <c r="X255">
        <v>4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175</v>
      </c>
      <c r="AG255">
        <v>0</v>
      </c>
      <c r="AH255">
        <v>3</v>
      </c>
      <c r="AI255">
        <v>2</v>
      </c>
      <c r="AJ255">
        <v>0</v>
      </c>
      <c r="AK255" t="s">
        <v>280</v>
      </c>
      <c r="AL255">
        <v>40.439923</v>
      </c>
      <c r="AM255" t="s">
        <v>309</v>
      </c>
      <c r="AN255">
        <v>-78.772852</v>
      </c>
      <c r="AO255">
        <v>100</v>
      </c>
      <c r="AP255">
        <v>3400</v>
      </c>
      <c r="AQ255" t="s">
        <v>129</v>
      </c>
      <c r="AR255">
        <v>-103</v>
      </c>
      <c r="AS255">
        <v>-94</v>
      </c>
      <c r="AT255">
        <v>-1152</v>
      </c>
      <c r="BB255" t="str">
        <f t="shared" si="15"/>
        <v>1200</v>
      </c>
      <c r="BC255">
        <v>1</v>
      </c>
      <c r="BD255" t="str">
        <f t="shared" si="17"/>
        <v xml:space="preserve">N7628Y  </v>
      </c>
      <c r="BE255">
        <v>1</v>
      </c>
      <c r="BG255">
        <v>0</v>
      </c>
      <c r="BH255">
        <v>0</v>
      </c>
      <c r="BI255">
        <v>0</v>
      </c>
      <c r="BJ255">
        <v>3300</v>
      </c>
      <c r="BK255">
        <v>-100</v>
      </c>
      <c r="BL255" t="s">
        <v>178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>"09:05:59.490"</f>
        <v>09:05:59.490</v>
      </c>
      <c r="CF255">
        <v>489946790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131</v>
      </c>
      <c r="DA255">
        <v>163</v>
      </c>
      <c r="DB255">
        <v>1</v>
      </c>
      <c r="DC255" t="s">
        <v>136</v>
      </c>
      <c r="DD255" t="s">
        <v>137</v>
      </c>
      <c r="DG255">
        <v>619525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>"06/17/2023 09:05:59.784"</f>
        <v>06/17/2023 09:05:59.784</v>
      </c>
      <c r="C256" t="str">
        <f t="shared" si="16"/>
        <v>FFDFD3C0</v>
      </c>
      <c r="D256" t="s">
        <v>138</v>
      </c>
      <c r="E256">
        <v>3</v>
      </c>
      <c r="F256">
        <v>1003</v>
      </c>
      <c r="G256" t="s">
        <v>139</v>
      </c>
      <c r="J256" t="s">
        <v>140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"09:05:59.484"</f>
        <v>09:05:59.484</v>
      </c>
      <c r="T256" t="str">
        <f>"09:05:59.084"</f>
        <v>09:05:59.084</v>
      </c>
      <c r="U256" t="str">
        <f t="shared" si="14"/>
        <v>AA4C7D</v>
      </c>
      <c r="V256">
        <v>0</v>
      </c>
      <c r="W256">
        <v>0</v>
      </c>
      <c r="X256">
        <v>0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175</v>
      </c>
      <c r="AG256">
        <v>0</v>
      </c>
      <c r="AH256">
        <v>3</v>
      </c>
      <c r="AI256">
        <v>2</v>
      </c>
      <c r="AJ256">
        <v>0</v>
      </c>
      <c r="AK256" t="s">
        <v>280</v>
      </c>
      <c r="AL256">
        <v>40.439923</v>
      </c>
      <c r="AM256" t="s">
        <v>309</v>
      </c>
      <c r="AN256">
        <v>-78.772852</v>
      </c>
      <c r="AO256">
        <v>100</v>
      </c>
      <c r="AP256">
        <v>3400</v>
      </c>
      <c r="AQ256" t="s">
        <v>129</v>
      </c>
      <c r="AR256">
        <v>-103</v>
      </c>
      <c r="AS256">
        <v>-94</v>
      </c>
      <c r="AT256">
        <v>-1152</v>
      </c>
      <c r="BB256" t="str">
        <f t="shared" si="15"/>
        <v>1200</v>
      </c>
      <c r="BC256">
        <v>1</v>
      </c>
      <c r="BD256" t="str">
        <f t="shared" si="17"/>
        <v xml:space="preserve">N7628Y  </v>
      </c>
      <c r="BE256">
        <v>1</v>
      </c>
      <c r="BG256">
        <v>0</v>
      </c>
      <c r="BH256">
        <v>0</v>
      </c>
      <c r="BI256">
        <v>0</v>
      </c>
      <c r="BJ256">
        <v>3300</v>
      </c>
      <c r="BK256">
        <v>-100</v>
      </c>
      <c r="BL256" t="s">
        <v>178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>"09:05:59.490"</f>
        <v>09:05:59.490</v>
      </c>
      <c r="CF256">
        <v>489943293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6</v>
      </c>
      <c r="CY256">
        <v>7</v>
      </c>
      <c r="CZ256" t="s">
        <v>131</v>
      </c>
      <c r="DA256">
        <v>151</v>
      </c>
      <c r="DB256">
        <v>1</v>
      </c>
      <c r="DC256" t="s">
        <v>132</v>
      </c>
      <c r="DD256" t="s">
        <v>133</v>
      </c>
      <c r="DG256">
        <v>3285202</v>
      </c>
      <c r="DI256">
        <v>0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"06/17/2023 09:06:00.632"</f>
        <v>06/17/2023 09:06:00.632</v>
      </c>
      <c r="C257" t="str">
        <f t="shared" si="16"/>
        <v>FFDFD3C0</v>
      </c>
      <c r="D257" t="s">
        <v>123</v>
      </c>
      <c r="E257">
        <v>8</v>
      </c>
      <c r="H257">
        <v>173</v>
      </c>
      <c r="I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"09:06:00.367"</f>
        <v>09:06:00.367</v>
      </c>
      <c r="T257" t="str">
        <f>"09:05:59.967"</f>
        <v>09:05:59.967</v>
      </c>
      <c r="U257" t="str">
        <f t="shared" si="14"/>
        <v>AA4C7D</v>
      </c>
      <c r="V257">
        <v>0</v>
      </c>
      <c r="W257">
        <v>0</v>
      </c>
      <c r="X257">
        <v>4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175</v>
      </c>
      <c r="AG257">
        <v>0</v>
      </c>
      <c r="AH257">
        <v>3</v>
      </c>
      <c r="AI257">
        <v>2</v>
      </c>
      <c r="AJ257">
        <v>0</v>
      </c>
      <c r="AK257" t="s">
        <v>310</v>
      </c>
      <c r="AL257">
        <v>40.439494000000003</v>
      </c>
      <c r="AM257" t="s">
        <v>311</v>
      </c>
      <c r="AN257">
        <v>-78.773366999999993</v>
      </c>
      <c r="AO257">
        <v>100</v>
      </c>
      <c r="AP257">
        <v>3400</v>
      </c>
      <c r="AQ257" t="s">
        <v>129</v>
      </c>
      <c r="AR257">
        <v>-97</v>
      </c>
      <c r="AS257">
        <v>-105</v>
      </c>
      <c r="AT257">
        <v>-1280</v>
      </c>
      <c r="BB257" t="str">
        <f t="shared" si="15"/>
        <v>1200</v>
      </c>
      <c r="BC257">
        <v>1</v>
      </c>
      <c r="BD257" t="str">
        <f t="shared" si="17"/>
        <v xml:space="preserve">N7628Y  </v>
      </c>
      <c r="BE257">
        <v>1</v>
      </c>
      <c r="BG257">
        <v>0</v>
      </c>
      <c r="BH257">
        <v>0</v>
      </c>
      <c r="BI257">
        <v>0</v>
      </c>
      <c r="BJ257">
        <v>3275</v>
      </c>
      <c r="BK257">
        <v>-125</v>
      </c>
      <c r="BL257" t="s">
        <v>178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>"09:06:00.373"</f>
        <v>09:06:00.373</v>
      </c>
      <c r="CF257">
        <v>373053550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6</v>
      </c>
      <c r="CY257">
        <v>7</v>
      </c>
      <c r="CZ257" t="s">
        <v>131</v>
      </c>
      <c r="DA257">
        <v>151</v>
      </c>
      <c r="DB257">
        <v>1</v>
      </c>
      <c r="DC257" t="s">
        <v>132</v>
      </c>
      <c r="DD257" t="s">
        <v>133</v>
      </c>
      <c r="DG257">
        <v>3285572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"06/17/2023 09:06:00.632"</f>
        <v>06/17/2023 09:06:00.632</v>
      </c>
      <c r="C258" t="str">
        <f t="shared" si="16"/>
        <v>FFDFD3C0</v>
      </c>
      <c r="D258" t="s">
        <v>138</v>
      </c>
      <c r="E258">
        <v>8</v>
      </c>
      <c r="F258">
        <v>1008</v>
      </c>
      <c r="G258" t="s">
        <v>124</v>
      </c>
      <c r="J258" t="s">
        <v>140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"09:06:00.367"</f>
        <v>09:06:00.367</v>
      </c>
      <c r="T258" t="str">
        <f>"09:05:59.967"</f>
        <v>09:05:59.967</v>
      </c>
      <c r="U258" t="str">
        <f t="shared" ref="U258:U277" si="18">"AA4C7D"</f>
        <v>AA4C7D</v>
      </c>
      <c r="V258">
        <v>0</v>
      </c>
      <c r="W258">
        <v>0</v>
      </c>
      <c r="X258">
        <v>4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175</v>
      </c>
      <c r="AG258">
        <v>0</v>
      </c>
      <c r="AH258">
        <v>3</v>
      </c>
      <c r="AI258">
        <v>2</v>
      </c>
      <c r="AJ258">
        <v>0</v>
      </c>
      <c r="AK258" t="s">
        <v>310</v>
      </c>
      <c r="AL258">
        <v>40.439494000000003</v>
      </c>
      <c r="AM258" t="s">
        <v>311</v>
      </c>
      <c r="AN258">
        <v>-78.773366999999993</v>
      </c>
      <c r="AO258">
        <v>100</v>
      </c>
      <c r="AP258">
        <v>3400</v>
      </c>
      <c r="AQ258" t="s">
        <v>129</v>
      </c>
      <c r="AR258">
        <v>-97</v>
      </c>
      <c r="AS258">
        <v>-105</v>
      </c>
      <c r="AT258">
        <v>-1280</v>
      </c>
      <c r="BB258" t="str">
        <f t="shared" si="15"/>
        <v>1200</v>
      </c>
      <c r="BC258">
        <v>1</v>
      </c>
      <c r="BD258" t="str">
        <f t="shared" si="17"/>
        <v xml:space="preserve">N7628Y  </v>
      </c>
      <c r="BE258">
        <v>1</v>
      </c>
      <c r="BG258">
        <v>0</v>
      </c>
      <c r="BH258">
        <v>0</v>
      </c>
      <c r="BI258">
        <v>0</v>
      </c>
      <c r="BJ258">
        <v>3275</v>
      </c>
      <c r="BK258">
        <v>-125</v>
      </c>
      <c r="BL258" t="s">
        <v>178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>"09:06:00.373"</f>
        <v>09:06:00.373</v>
      </c>
      <c r="CF258">
        <v>373053550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6</v>
      </c>
      <c r="CY258">
        <v>7</v>
      </c>
      <c r="CZ258" t="s">
        <v>131</v>
      </c>
      <c r="DA258">
        <v>151</v>
      </c>
      <c r="DB258">
        <v>1</v>
      </c>
      <c r="DC258" t="s">
        <v>132</v>
      </c>
      <c r="DD258" t="s">
        <v>133</v>
      </c>
      <c r="DG258">
        <v>3285572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"06/17/2023 09:06:00.648"</f>
        <v>06/17/2023 09:06:00.648</v>
      </c>
      <c r="C259" t="str">
        <f t="shared" si="16"/>
        <v>FFDFD3C0</v>
      </c>
      <c r="D259" t="s">
        <v>138</v>
      </c>
      <c r="E259">
        <v>3</v>
      </c>
      <c r="F259">
        <v>1003</v>
      </c>
      <c r="G259" t="s">
        <v>139</v>
      </c>
      <c r="J259" t="s">
        <v>140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"09:06:00.367"</f>
        <v>09:06:00.367</v>
      </c>
      <c r="T259" t="str">
        <f>"09:05:59.967"</f>
        <v>09:05:59.967</v>
      </c>
      <c r="U259" t="str">
        <f t="shared" si="18"/>
        <v>AA4C7D</v>
      </c>
      <c r="V259">
        <v>0</v>
      </c>
      <c r="W259">
        <v>0</v>
      </c>
      <c r="X259">
        <v>0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175</v>
      </c>
      <c r="AG259">
        <v>0</v>
      </c>
      <c r="AH259">
        <v>3</v>
      </c>
      <c r="AI259">
        <v>2</v>
      </c>
      <c r="AJ259">
        <v>0</v>
      </c>
      <c r="AK259" t="s">
        <v>310</v>
      </c>
      <c r="AL259">
        <v>40.439494000000003</v>
      </c>
      <c r="AM259" t="s">
        <v>311</v>
      </c>
      <c r="AN259">
        <v>-78.773366999999993</v>
      </c>
      <c r="AO259">
        <v>100</v>
      </c>
      <c r="AP259">
        <v>3400</v>
      </c>
      <c r="AQ259" t="s">
        <v>129</v>
      </c>
      <c r="AR259">
        <v>-97</v>
      </c>
      <c r="AS259">
        <v>-105</v>
      </c>
      <c r="AT259">
        <v>-1280</v>
      </c>
      <c r="BB259" t="str">
        <f t="shared" ref="BB259:BB277" si="19">"1200"</f>
        <v>1200</v>
      </c>
      <c r="BC259">
        <v>1</v>
      </c>
      <c r="BD259" t="str">
        <f t="shared" si="17"/>
        <v xml:space="preserve">N7628Y  </v>
      </c>
      <c r="BE259">
        <v>1</v>
      </c>
      <c r="BG259">
        <v>0</v>
      </c>
      <c r="BH259">
        <v>0</v>
      </c>
      <c r="BI259">
        <v>0</v>
      </c>
      <c r="BJ259">
        <v>3275</v>
      </c>
      <c r="BK259">
        <v>-125</v>
      </c>
      <c r="BL259" t="s">
        <v>178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>"09:06:00.373"</f>
        <v>09:06:00.373</v>
      </c>
      <c r="CF259">
        <v>373053550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131</v>
      </c>
      <c r="DA259">
        <v>151</v>
      </c>
      <c r="DB259">
        <v>1</v>
      </c>
      <c r="DC259" t="s">
        <v>132</v>
      </c>
      <c r="DD259" t="s">
        <v>133</v>
      </c>
      <c r="DG259">
        <v>3285572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"06/17/2023 09:06:01.529"</f>
        <v>06/17/2023 09:06:01.529</v>
      </c>
      <c r="C260" t="str">
        <f t="shared" si="16"/>
        <v>FFDFD3C0</v>
      </c>
      <c r="D260" t="s">
        <v>123</v>
      </c>
      <c r="E260">
        <v>8</v>
      </c>
      <c r="H260">
        <v>173</v>
      </c>
      <c r="I260" t="s">
        <v>124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"09:06:01.305"</f>
        <v>09:06:01.305</v>
      </c>
      <c r="T260" t="str">
        <f>"09:06:00.905"</f>
        <v>09:06:00.905</v>
      </c>
      <c r="U260" t="str">
        <f t="shared" si="18"/>
        <v>AA4C7D</v>
      </c>
      <c r="V260">
        <v>0</v>
      </c>
      <c r="W260">
        <v>0</v>
      </c>
      <c r="X260">
        <v>4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175</v>
      </c>
      <c r="AG260">
        <v>0</v>
      </c>
      <c r="AH260">
        <v>3</v>
      </c>
      <c r="AI260">
        <v>2</v>
      </c>
      <c r="AJ260">
        <v>0</v>
      </c>
      <c r="AK260" t="s">
        <v>312</v>
      </c>
      <c r="AL260">
        <v>40.438957000000002</v>
      </c>
      <c r="AM260" t="s">
        <v>313</v>
      </c>
      <c r="AN260">
        <v>-78.773838999999995</v>
      </c>
      <c r="AO260">
        <v>100</v>
      </c>
      <c r="AP260">
        <v>3400</v>
      </c>
      <c r="AQ260" t="s">
        <v>129</v>
      </c>
      <c r="AR260">
        <v>-87</v>
      </c>
      <c r="AS260">
        <v>-119</v>
      </c>
      <c r="AT260">
        <v>-1536</v>
      </c>
      <c r="BB260" t="str">
        <f t="shared" si="19"/>
        <v>1200</v>
      </c>
      <c r="BC260">
        <v>1</v>
      </c>
      <c r="BD260" t="str">
        <f t="shared" si="17"/>
        <v xml:space="preserve">N7628Y  </v>
      </c>
      <c r="BE260">
        <v>1</v>
      </c>
      <c r="BG260">
        <v>0</v>
      </c>
      <c r="BH260">
        <v>0</v>
      </c>
      <c r="BI260">
        <v>0</v>
      </c>
      <c r="BJ260">
        <v>3250</v>
      </c>
      <c r="BK260">
        <v>-150</v>
      </c>
      <c r="BL260" t="s">
        <v>178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>"09:06:01.307"</f>
        <v>09:06:01.307</v>
      </c>
      <c r="CF260">
        <v>306954852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151</v>
      </c>
      <c r="DB260">
        <v>1</v>
      </c>
      <c r="DC260" t="s">
        <v>132</v>
      </c>
      <c r="DD260" t="s">
        <v>133</v>
      </c>
      <c r="DG260">
        <v>3285933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"06/17/2023 09:06:01.529"</f>
        <v>06/17/2023 09:06:01.529</v>
      </c>
      <c r="C261" t="str">
        <f t="shared" si="16"/>
        <v>FFDFD3C0</v>
      </c>
      <c r="D261" t="s">
        <v>138</v>
      </c>
      <c r="E261">
        <v>8</v>
      </c>
      <c r="F261">
        <v>1008</v>
      </c>
      <c r="G261" t="s">
        <v>124</v>
      </c>
      <c r="J261" t="s">
        <v>140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"09:06:01.305"</f>
        <v>09:06:01.305</v>
      </c>
      <c r="T261" t="str">
        <f>"09:06:00.905"</f>
        <v>09:06:00.905</v>
      </c>
      <c r="U261" t="str">
        <f t="shared" si="18"/>
        <v>AA4C7D</v>
      </c>
      <c r="V261">
        <v>0</v>
      </c>
      <c r="W261">
        <v>0</v>
      </c>
      <c r="X261">
        <v>4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175</v>
      </c>
      <c r="AG261">
        <v>0</v>
      </c>
      <c r="AH261">
        <v>3</v>
      </c>
      <c r="AI261">
        <v>2</v>
      </c>
      <c r="AJ261">
        <v>0</v>
      </c>
      <c r="AK261" t="s">
        <v>312</v>
      </c>
      <c r="AL261">
        <v>40.438957000000002</v>
      </c>
      <c r="AM261" t="s">
        <v>313</v>
      </c>
      <c r="AN261">
        <v>-78.773838999999995</v>
      </c>
      <c r="AO261">
        <v>100</v>
      </c>
      <c r="AP261">
        <v>3400</v>
      </c>
      <c r="AQ261" t="s">
        <v>129</v>
      </c>
      <c r="AR261">
        <v>-87</v>
      </c>
      <c r="AS261">
        <v>-119</v>
      </c>
      <c r="AT261">
        <v>-1536</v>
      </c>
      <c r="BB261" t="str">
        <f t="shared" si="19"/>
        <v>1200</v>
      </c>
      <c r="BC261">
        <v>1</v>
      </c>
      <c r="BD261" t="str">
        <f t="shared" si="17"/>
        <v xml:space="preserve">N7628Y  </v>
      </c>
      <c r="BE261">
        <v>1</v>
      </c>
      <c r="BG261">
        <v>0</v>
      </c>
      <c r="BH261">
        <v>0</v>
      </c>
      <c r="BI261">
        <v>0</v>
      </c>
      <c r="BJ261">
        <v>3250</v>
      </c>
      <c r="BK261">
        <v>-150</v>
      </c>
      <c r="BL261" t="s">
        <v>178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>"09:06:01.307"</f>
        <v>09:06:01.307</v>
      </c>
      <c r="CF261">
        <v>306954852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151</v>
      </c>
      <c r="DB261">
        <v>1</v>
      </c>
      <c r="DC261" t="s">
        <v>132</v>
      </c>
      <c r="DD261" t="s">
        <v>133</v>
      </c>
      <c r="DG261">
        <v>3285933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"06/17/2023 09:06:01.561"</f>
        <v>06/17/2023 09:06:01.561</v>
      </c>
      <c r="C262" t="str">
        <f t="shared" si="16"/>
        <v>FFDFD3C0</v>
      </c>
      <c r="D262" t="s">
        <v>138</v>
      </c>
      <c r="E262">
        <v>3</v>
      </c>
      <c r="F262">
        <v>1003</v>
      </c>
      <c r="G262" t="s">
        <v>139</v>
      </c>
      <c r="J262" t="s">
        <v>140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"09:06:01.305"</f>
        <v>09:06:01.305</v>
      </c>
      <c r="T262" t="str">
        <f>"09:06:00.905"</f>
        <v>09:06:00.905</v>
      </c>
      <c r="U262" t="str">
        <f t="shared" si="18"/>
        <v>AA4C7D</v>
      </c>
      <c r="V262">
        <v>0</v>
      </c>
      <c r="W262">
        <v>0</v>
      </c>
      <c r="X262">
        <v>0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175</v>
      </c>
      <c r="AG262">
        <v>0</v>
      </c>
      <c r="AH262">
        <v>3</v>
      </c>
      <c r="AI262">
        <v>2</v>
      </c>
      <c r="AJ262">
        <v>0</v>
      </c>
      <c r="AK262" t="s">
        <v>312</v>
      </c>
      <c r="AL262">
        <v>40.438957000000002</v>
      </c>
      <c r="AM262" t="s">
        <v>313</v>
      </c>
      <c r="AN262">
        <v>-78.773838999999995</v>
      </c>
      <c r="AO262">
        <v>100</v>
      </c>
      <c r="AP262">
        <v>3400</v>
      </c>
      <c r="AQ262" t="s">
        <v>129</v>
      </c>
      <c r="AR262">
        <v>-87</v>
      </c>
      <c r="AS262">
        <v>-119</v>
      </c>
      <c r="AT262">
        <v>-1536</v>
      </c>
      <c r="BB262" t="str">
        <f t="shared" si="19"/>
        <v>1200</v>
      </c>
      <c r="BC262">
        <v>1</v>
      </c>
      <c r="BD262" t="str">
        <f t="shared" si="17"/>
        <v xml:space="preserve">N7628Y  </v>
      </c>
      <c r="BE262">
        <v>1</v>
      </c>
      <c r="BG262">
        <v>0</v>
      </c>
      <c r="BH262">
        <v>0</v>
      </c>
      <c r="BI262">
        <v>0</v>
      </c>
      <c r="BJ262">
        <v>3250</v>
      </c>
      <c r="BK262">
        <v>-150</v>
      </c>
      <c r="BL262" t="s">
        <v>178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>"09:06:01.307"</f>
        <v>09:06:01.307</v>
      </c>
      <c r="CF262">
        <v>306954852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151</v>
      </c>
      <c r="DB262">
        <v>1</v>
      </c>
      <c r="DC262" t="s">
        <v>132</v>
      </c>
      <c r="DD262" t="s">
        <v>133</v>
      </c>
      <c r="DG262">
        <v>3285933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"06/17/2023 09:06:02.576"</f>
        <v>06/17/2023 09:06:02.576</v>
      </c>
      <c r="C263" t="str">
        <f t="shared" si="16"/>
        <v>FFDFD3C0</v>
      </c>
      <c r="D263" t="s">
        <v>123</v>
      </c>
      <c r="E263">
        <v>8</v>
      </c>
      <c r="H263">
        <v>173</v>
      </c>
      <c r="I263" t="s">
        <v>124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"09:06:02.336"</f>
        <v>09:06:02.336</v>
      </c>
      <c r="T263" t="str">
        <f>"09:06:01.836"</f>
        <v>09:06:01.836</v>
      </c>
      <c r="U263" t="str">
        <f t="shared" si="18"/>
        <v>AA4C7D</v>
      </c>
      <c r="V263">
        <v>0</v>
      </c>
      <c r="W263">
        <v>0</v>
      </c>
      <c r="X263">
        <v>4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175</v>
      </c>
      <c r="AG263">
        <v>0</v>
      </c>
      <c r="AH263">
        <v>3</v>
      </c>
      <c r="AI263">
        <v>2</v>
      </c>
      <c r="AJ263">
        <v>0</v>
      </c>
      <c r="AK263" t="s">
        <v>314</v>
      </c>
      <c r="AL263">
        <v>40.438291999999997</v>
      </c>
      <c r="AM263" t="s">
        <v>315</v>
      </c>
      <c r="AN263">
        <v>-78.774289999999993</v>
      </c>
      <c r="AO263">
        <v>100</v>
      </c>
      <c r="AP263">
        <v>3400</v>
      </c>
      <c r="AQ263" t="s">
        <v>129</v>
      </c>
      <c r="AR263">
        <v>-78</v>
      </c>
      <c r="AS263">
        <v>-129</v>
      </c>
      <c r="AT263">
        <v>-1984</v>
      </c>
      <c r="BB263" t="str">
        <f t="shared" si="19"/>
        <v>1200</v>
      </c>
      <c r="BC263">
        <v>1</v>
      </c>
      <c r="BD263" t="str">
        <f t="shared" si="17"/>
        <v xml:space="preserve">N7628Y  </v>
      </c>
      <c r="BE263">
        <v>1</v>
      </c>
      <c r="BG263">
        <v>0</v>
      </c>
      <c r="BH263">
        <v>0</v>
      </c>
      <c r="BI263">
        <v>0</v>
      </c>
      <c r="BJ263">
        <v>3250</v>
      </c>
      <c r="BK263">
        <v>-150</v>
      </c>
      <c r="BL263" t="s">
        <v>178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>"09:06:02.338"</f>
        <v>09:06:02.338</v>
      </c>
      <c r="CF263">
        <v>337525929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5</v>
      </c>
      <c r="CY263">
        <v>7</v>
      </c>
      <c r="CZ263" t="s">
        <v>131</v>
      </c>
      <c r="DA263">
        <v>163</v>
      </c>
      <c r="DB263">
        <v>1</v>
      </c>
      <c r="DC263" t="s">
        <v>136</v>
      </c>
      <c r="DD263" t="s">
        <v>137</v>
      </c>
      <c r="DG263">
        <v>620618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"06/17/2023 09:06:02.592"</f>
        <v>06/17/2023 09:06:02.592</v>
      </c>
      <c r="C264" t="str">
        <f t="shared" si="16"/>
        <v>FFDFD3C0</v>
      </c>
      <c r="D264" t="s">
        <v>138</v>
      </c>
      <c r="E264">
        <v>8</v>
      </c>
      <c r="F264">
        <v>1008</v>
      </c>
      <c r="G264" t="s">
        <v>124</v>
      </c>
      <c r="J264" t="s">
        <v>140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"09:06:02.336"</f>
        <v>09:06:02.336</v>
      </c>
      <c r="T264" t="str">
        <f>"09:06:01.836"</f>
        <v>09:06:01.836</v>
      </c>
      <c r="U264" t="str">
        <f t="shared" si="18"/>
        <v>AA4C7D</v>
      </c>
      <c r="V264">
        <v>0</v>
      </c>
      <c r="W264">
        <v>0</v>
      </c>
      <c r="X264">
        <v>4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175</v>
      </c>
      <c r="AG264">
        <v>0</v>
      </c>
      <c r="AH264">
        <v>3</v>
      </c>
      <c r="AI264">
        <v>2</v>
      </c>
      <c r="AJ264">
        <v>0</v>
      </c>
      <c r="AK264" t="s">
        <v>314</v>
      </c>
      <c r="AL264">
        <v>40.438291999999997</v>
      </c>
      <c r="AM264" t="s">
        <v>315</v>
      </c>
      <c r="AN264">
        <v>-78.774289999999993</v>
      </c>
      <c r="AO264">
        <v>100</v>
      </c>
      <c r="AP264">
        <v>3400</v>
      </c>
      <c r="AQ264" t="s">
        <v>129</v>
      </c>
      <c r="AR264">
        <v>-78</v>
      </c>
      <c r="AS264">
        <v>-129</v>
      </c>
      <c r="AT264">
        <v>-1984</v>
      </c>
      <c r="BB264" t="str">
        <f t="shared" si="19"/>
        <v>1200</v>
      </c>
      <c r="BC264">
        <v>1</v>
      </c>
      <c r="BD264" t="str">
        <f t="shared" si="17"/>
        <v xml:space="preserve">N7628Y  </v>
      </c>
      <c r="BE264">
        <v>1</v>
      </c>
      <c r="BG264">
        <v>0</v>
      </c>
      <c r="BH264">
        <v>0</v>
      </c>
      <c r="BI264">
        <v>0</v>
      </c>
      <c r="BJ264">
        <v>3250</v>
      </c>
      <c r="BK264">
        <v>-150</v>
      </c>
      <c r="BL264" t="s">
        <v>178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>"09:06:02.338"</f>
        <v>09:06:02.338</v>
      </c>
      <c r="CF264">
        <v>337525929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5</v>
      </c>
      <c r="CY264">
        <v>7</v>
      </c>
      <c r="CZ264" t="s">
        <v>131</v>
      </c>
      <c r="DA264">
        <v>163</v>
      </c>
      <c r="DB264">
        <v>1</v>
      </c>
      <c r="DC264" t="s">
        <v>136</v>
      </c>
      <c r="DD264" t="s">
        <v>137</v>
      </c>
      <c r="DG264">
        <v>620618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"06/17/2023 09:06:02.623"</f>
        <v>06/17/2023 09:06:02.623</v>
      </c>
      <c r="C265" t="str">
        <f t="shared" si="16"/>
        <v>FFDFD3C0</v>
      </c>
      <c r="D265" t="s">
        <v>138</v>
      </c>
      <c r="E265">
        <v>3</v>
      </c>
      <c r="F265">
        <v>1003</v>
      </c>
      <c r="G265" t="s">
        <v>139</v>
      </c>
      <c r="J265" t="s">
        <v>140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"09:06:02.336"</f>
        <v>09:06:02.336</v>
      </c>
      <c r="T265" t="str">
        <f>"09:06:01.836"</f>
        <v>09:06:01.836</v>
      </c>
      <c r="U265" t="str">
        <f t="shared" si="18"/>
        <v>AA4C7D</v>
      </c>
      <c r="V265">
        <v>0</v>
      </c>
      <c r="W265">
        <v>0</v>
      </c>
      <c r="X265">
        <v>0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175</v>
      </c>
      <c r="AG265">
        <v>0</v>
      </c>
      <c r="AH265">
        <v>3</v>
      </c>
      <c r="AI265">
        <v>2</v>
      </c>
      <c r="AJ265">
        <v>0</v>
      </c>
      <c r="AK265" t="s">
        <v>314</v>
      </c>
      <c r="AL265">
        <v>40.438291999999997</v>
      </c>
      <c r="AM265" t="s">
        <v>315</v>
      </c>
      <c r="AN265">
        <v>-78.774289999999993</v>
      </c>
      <c r="AO265">
        <v>100</v>
      </c>
      <c r="AP265">
        <v>3400</v>
      </c>
      <c r="AQ265" t="s">
        <v>129</v>
      </c>
      <c r="AR265">
        <v>-78</v>
      </c>
      <c r="AS265">
        <v>-129</v>
      </c>
      <c r="AT265">
        <v>-1984</v>
      </c>
      <c r="BB265" t="str">
        <f t="shared" si="19"/>
        <v>1200</v>
      </c>
      <c r="BC265">
        <v>1</v>
      </c>
      <c r="BD265" t="str">
        <f t="shared" si="17"/>
        <v xml:space="preserve">N7628Y  </v>
      </c>
      <c r="BE265">
        <v>1</v>
      </c>
      <c r="BG265">
        <v>0</v>
      </c>
      <c r="BH265">
        <v>0</v>
      </c>
      <c r="BI265">
        <v>0</v>
      </c>
      <c r="BJ265">
        <v>3250</v>
      </c>
      <c r="BK265">
        <v>-150</v>
      </c>
      <c r="BL265" t="s">
        <v>178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>"09:06:02.338"</f>
        <v>09:06:02.338</v>
      </c>
      <c r="CF265">
        <v>337523216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5</v>
      </c>
      <c r="CY265">
        <v>7</v>
      </c>
      <c r="CZ265" t="s">
        <v>131</v>
      </c>
      <c r="DA265">
        <v>151</v>
      </c>
      <c r="DB265">
        <v>1</v>
      </c>
      <c r="DC265" t="s">
        <v>132</v>
      </c>
      <c r="DD265" t="s">
        <v>133</v>
      </c>
      <c r="DG265">
        <v>3286344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"06/17/2023 09:06:03.686"</f>
        <v>06/17/2023 09:06:03.686</v>
      </c>
      <c r="C266" t="str">
        <f t="shared" si="16"/>
        <v>FFDFD3C0</v>
      </c>
      <c r="D266" t="s">
        <v>123</v>
      </c>
      <c r="E266">
        <v>8</v>
      </c>
      <c r="H266">
        <v>173</v>
      </c>
      <c r="I266" t="s">
        <v>124</v>
      </c>
      <c r="J266" t="s">
        <v>125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"09:06:03.383"</f>
        <v>09:06:03.383</v>
      </c>
      <c r="T266" t="str">
        <f>"09:06:02.883"</f>
        <v>09:06:02.883</v>
      </c>
      <c r="U266" t="str">
        <f t="shared" si="18"/>
        <v>AA4C7D</v>
      </c>
      <c r="V266">
        <v>0</v>
      </c>
      <c r="W266">
        <v>0</v>
      </c>
      <c r="X266">
        <v>4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175</v>
      </c>
      <c r="AG266">
        <v>0</v>
      </c>
      <c r="AH266">
        <v>3</v>
      </c>
      <c r="AI266">
        <v>2</v>
      </c>
      <c r="AJ266">
        <v>0</v>
      </c>
      <c r="AK266" t="s">
        <v>316</v>
      </c>
      <c r="AL266">
        <v>40.437604999999998</v>
      </c>
      <c r="AM266" t="s">
        <v>317</v>
      </c>
      <c r="AN266">
        <v>-78.774654999999996</v>
      </c>
      <c r="AO266">
        <v>100</v>
      </c>
      <c r="AP266">
        <v>3300</v>
      </c>
      <c r="AQ266" t="s">
        <v>129</v>
      </c>
      <c r="AR266">
        <v>-62</v>
      </c>
      <c r="AS266">
        <v>-143</v>
      </c>
      <c r="AT266">
        <v>-2752</v>
      </c>
      <c r="BB266" t="str">
        <f t="shared" si="19"/>
        <v>1200</v>
      </c>
      <c r="BC266">
        <v>1</v>
      </c>
      <c r="BD266" t="str">
        <f t="shared" si="17"/>
        <v xml:space="preserve">N7628Y  </v>
      </c>
      <c r="BE266">
        <v>1</v>
      </c>
      <c r="BG266">
        <v>0</v>
      </c>
      <c r="BH266">
        <v>0</v>
      </c>
      <c r="BI266">
        <v>0</v>
      </c>
      <c r="BJ266">
        <v>3200</v>
      </c>
      <c r="BK266">
        <v>-100</v>
      </c>
      <c r="BL266" t="s">
        <v>178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>"09:06:03.388"</f>
        <v>09:06:03.388</v>
      </c>
      <c r="CF266">
        <v>387752641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5</v>
      </c>
      <c r="CY266">
        <v>7</v>
      </c>
      <c r="CZ266" t="s">
        <v>131</v>
      </c>
      <c r="DA266">
        <v>151</v>
      </c>
      <c r="DB266">
        <v>1</v>
      </c>
      <c r="DC266" t="s">
        <v>132</v>
      </c>
      <c r="DD266" t="s">
        <v>133</v>
      </c>
      <c r="DG266">
        <v>3286708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"06/17/2023 09:06:03.686"</f>
        <v>06/17/2023 09:06:03.686</v>
      </c>
      <c r="C267" t="str">
        <f t="shared" si="16"/>
        <v>FFDFD3C0</v>
      </c>
      <c r="D267" t="s">
        <v>138</v>
      </c>
      <c r="E267">
        <v>8</v>
      </c>
      <c r="F267">
        <v>1008</v>
      </c>
      <c r="G267" t="s">
        <v>124</v>
      </c>
      <c r="J267" t="s">
        <v>140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"09:06:03.383"</f>
        <v>09:06:03.383</v>
      </c>
      <c r="T267" t="str">
        <f>"09:06:02.883"</f>
        <v>09:06:02.883</v>
      </c>
      <c r="U267" t="str">
        <f t="shared" si="18"/>
        <v>AA4C7D</v>
      </c>
      <c r="V267">
        <v>0</v>
      </c>
      <c r="W267">
        <v>0</v>
      </c>
      <c r="X267">
        <v>4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175</v>
      </c>
      <c r="AG267">
        <v>0</v>
      </c>
      <c r="AH267">
        <v>3</v>
      </c>
      <c r="AI267">
        <v>2</v>
      </c>
      <c r="AJ267">
        <v>0</v>
      </c>
      <c r="AK267" t="s">
        <v>316</v>
      </c>
      <c r="AL267">
        <v>40.437604999999998</v>
      </c>
      <c r="AM267" t="s">
        <v>317</v>
      </c>
      <c r="AN267">
        <v>-78.774654999999996</v>
      </c>
      <c r="AO267">
        <v>100</v>
      </c>
      <c r="AP267">
        <v>3300</v>
      </c>
      <c r="AQ267" t="s">
        <v>129</v>
      </c>
      <c r="AR267">
        <v>-62</v>
      </c>
      <c r="AS267">
        <v>-143</v>
      </c>
      <c r="AT267">
        <v>-2752</v>
      </c>
      <c r="BB267" t="str">
        <f t="shared" si="19"/>
        <v>1200</v>
      </c>
      <c r="BC267">
        <v>1</v>
      </c>
      <c r="BD267" t="str">
        <f t="shared" si="17"/>
        <v xml:space="preserve">N7628Y  </v>
      </c>
      <c r="BE267">
        <v>1</v>
      </c>
      <c r="BG267">
        <v>0</v>
      </c>
      <c r="BH267">
        <v>0</v>
      </c>
      <c r="BI267">
        <v>0</v>
      </c>
      <c r="BJ267">
        <v>3200</v>
      </c>
      <c r="BK267">
        <v>-100</v>
      </c>
      <c r="BL267" t="s">
        <v>178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>"09:06:03.388"</f>
        <v>09:06:03.388</v>
      </c>
      <c r="CF267">
        <v>387752641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5</v>
      </c>
      <c r="CY267">
        <v>7</v>
      </c>
      <c r="CZ267" t="s">
        <v>131</v>
      </c>
      <c r="DA267">
        <v>151</v>
      </c>
      <c r="DB267">
        <v>1</v>
      </c>
      <c r="DC267" t="s">
        <v>132</v>
      </c>
      <c r="DD267" t="s">
        <v>133</v>
      </c>
      <c r="DG267">
        <v>3286708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"06/17/2023 09:06:03.701"</f>
        <v>06/17/2023 09:06:03.701</v>
      </c>
      <c r="C268" t="str">
        <f t="shared" si="16"/>
        <v>FFDFD3C0</v>
      </c>
      <c r="D268" t="s">
        <v>138</v>
      </c>
      <c r="E268">
        <v>3</v>
      </c>
      <c r="F268">
        <v>1003</v>
      </c>
      <c r="G268" t="s">
        <v>139</v>
      </c>
      <c r="J268" t="s">
        <v>140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"09:06:03.383"</f>
        <v>09:06:03.383</v>
      </c>
      <c r="T268" t="str">
        <f>"09:06:02.883"</f>
        <v>09:06:02.883</v>
      </c>
      <c r="U268" t="str">
        <f t="shared" si="18"/>
        <v>AA4C7D</v>
      </c>
      <c r="V268">
        <v>0</v>
      </c>
      <c r="W268">
        <v>0</v>
      </c>
      <c r="X268">
        <v>0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175</v>
      </c>
      <c r="AG268">
        <v>0</v>
      </c>
      <c r="AH268">
        <v>3</v>
      </c>
      <c r="AI268">
        <v>2</v>
      </c>
      <c r="AJ268">
        <v>0</v>
      </c>
      <c r="AK268" t="s">
        <v>316</v>
      </c>
      <c r="AL268">
        <v>40.437604999999998</v>
      </c>
      <c r="AM268" t="s">
        <v>317</v>
      </c>
      <c r="AN268">
        <v>-78.774654999999996</v>
      </c>
      <c r="AO268">
        <v>100</v>
      </c>
      <c r="AP268">
        <v>3300</v>
      </c>
      <c r="AQ268" t="s">
        <v>129</v>
      </c>
      <c r="AR268">
        <v>-62</v>
      </c>
      <c r="AS268">
        <v>-143</v>
      </c>
      <c r="AT268">
        <v>-2752</v>
      </c>
      <c r="BB268" t="str">
        <f t="shared" si="19"/>
        <v>1200</v>
      </c>
      <c r="BC268">
        <v>1</v>
      </c>
      <c r="BD268" t="str">
        <f t="shared" si="17"/>
        <v xml:space="preserve">N7628Y  </v>
      </c>
      <c r="BE268">
        <v>1</v>
      </c>
      <c r="BG268">
        <v>0</v>
      </c>
      <c r="BH268">
        <v>0</v>
      </c>
      <c r="BI268">
        <v>0</v>
      </c>
      <c r="BJ268">
        <v>3200</v>
      </c>
      <c r="BK268">
        <v>-100</v>
      </c>
      <c r="BL268" t="s">
        <v>178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>"09:06:03.388"</f>
        <v>09:06:03.388</v>
      </c>
      <c r="CF268">
        <v>387752641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5</v>
      </c>
      <c r="CY268">
        <v>7</v>
      </c>
      <c r="CZ268" t="s">
        <v>131</v>
      </c>
      <c r="DA268">
        <v>151</v>
      </c>
      <c r="DB268">
        <v>1</v>
      </c>
      <c r="DC268" t="s">
        <v>132</v>
      </c>
      <c r="DD268" t="s">
        <v>133</v>
      </c>
      <c r="DG268">
        <v>3286708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"06/17/2023 09:06:04.639"</f>
        <v>06/17/2023 09:06:04.639</v>
      </c>
      <c r="C269" t="str">
        <f t="shared" si="16"/>
        <v>FFDFD3C0</v>
      </c>
      <c r="D269" t="s">
        <v>123</v>
      </c>
      <c r="E269">
        <v>8</v>
      </c>
      <c r="H269">
        <v>173</v>
      </c>
      <c r="I269" t="s">
        <v>124</v>
      </c>
      <c r="J269" t="s">
        <v>125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"09:06:04.367"</f>
        <v>09:06:04.367</v>
      </c>
      <c r="T269" t="str">
        <f>"09:06:03.967"</f>
        <v>09:06:03.967</v>
      </c>
      <c r="U269" t="str">
        <f t="shared" si="18"/>
        <v>AA4C7D</v>
      </c>
      <c r="V269">
        <v>0</v>
      </c>
      <c r="W269">
        <v>0</v>
      </c>
      <c r="X269">
        <v>4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175</v>
      </c>
      <c r="AG269">
        <v>0</v>
      </c>
      <c r="AH269">
        <v>3</v>
      </c>
      <c r="AI269">
        <v>2</v>
      </c>
      <c r="AJ269">
        <v>0</v>
      </c>
      <c r="AK269" t="s">
        <v>318</v>
      </c>
      <c r="AL269">
        <v>40.436875999999998</v>
      </c>
      <c r="AM269" t="s">
        <v>319</v>
      </c>
      <c r="AN269">
        <v>-78.774912</v>
      </c>
      <c r="AO269">
        <v>100</v>
      </c>
      <c r="AP269">
        <v>3300</v>
      </c>
      <c r="AQ269" t="s">
        <v>129</v>
      </c>
      <c r="AR269">
        <v>-45</v>
      </c>
      <c r="AS269">
        <v>-154</v>
      </c>
      <c r="AT269">
        <v>-3648</v>
      </c>
      <c r="BB269" t="str">
        <f t="shared" si="19"/>
        <v>1200</v>
      </c>
      <c r="BC269">
        <v>1</v>
      </c>
      <c r="BD269" t="str">
        <f t="shared" si="17"/>
        <v xml:space="preserve">N7628Y  </v>
      </c>
      <c r="BE269">
        <v>1</v>
      </c>
      <c r="BG269">
        <v>0</v>
      </c>
      <c r="BH269">
        <v>0</v>
      </c>
      <c r="BI269">
        <v>0</v>
      </c>
      <c r="BJ269">
        <v>3125</v>
      </c>
      <c r="BK269">
        <v>-175</v>
      </c>
      <c r="BL269" t="s">
        <v>178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"09:06:04.369"</f>
        <v>09:06:04.369</v>
      </c>
      <c r="CF269">
        <v>369168395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4</v>
      </c>
      <c r="CY269">
        <v>7</v>
      </c>
      <c r="CZ269" t="s">
        <v>131</v>
      </c>
      <c r="DA269">
        <v>151</v>
      </c>
      <c r="DB269">
        <v>1</v>
      </c>
      <c r="DC269" t="s">
        <v>132</v>
      </c>
      <c r="DD269" t="s">
        <v>133</v>
      </c>
      <c r="DG269">
        <v>3287150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"06/17/2023 09:06:04.639"</f>
        <v>06/17/2023 09:06:04.639</v>
      </c>
      <c r="C270" t="str">
        <f t="shared" si="16"/>
        <v>FFDFD3C0</v>
      </c>
      <c r="D270" t="s">
        <v>138</v>
      </c>
      <c r="E270">
        <v>8</v>
      </c>
      <c r="F270">
        <v>1008</v>
      </c>
      <c r="G270" t="s">
        <v>124</v>
      </c>
      <c r="J270" t="s">
        <v>140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"09:06:04.367"</f>
        <v>09:06:04.367</v>
      </c>
      <c r="T270" t="str">
        <f>"09:06:03.967"</f>
        <v>09:06:03.967</v>
      </c>
      <c r="U270" t="str">
        <f t="shared" si="18"/>
        <v>AA4C7D</v>
      </c>
      <c r="V270">
        <v>0</v>
      </c>
      <c r="W270">
        <v>0</v>
      </c>
      <c r="X270">
        <v>4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175</v>
      </c>
      <c r="AG270">
        <v>0</v>
      </c>
      <c r="AH270">
        <v>3</v>
      </c>
      <c r="AI270">
        <v>2</v>
      </c>
      <c r="AJ270">
        <v>0</v>
      </c>
      <c r="AK270" t="s">
        <v>318</v>
      </c>
      <c r="AL270">
        <v>40.436875999999998</v>
      </c>
      <c r="AM270" t="s">
        <v>319</v>
      </c>
      <c r="AN270">
        <v>-78.774912</v>
      </c>
      <c r="AO270">
        <v>100</v>
      </c>
      <c r="AP270">
        <v>3300</v>
      </c>
      <c r="AQ270" t="s">
        <v>129</v>
      </c>
      <c r="AR270">
        <v>-45</v>
      </c>
      <c r="AS270">
        <v>-154</v>
      </c>
      <c r="AT270">
        <v>-3648</v>
      </c>
      <c r="BB270" t="str">
        <f t="shared" si="19"/>
        <v>1200</v>
      </c>
      <c r="BC270">
        <v>1</v>
      </c>
      <c r="BD270" t="str">
        <f t="shared" si="17"/>
        <v xml:space="preserve">N7628Y  </v>
      </c>
      <c r="BE270">
        <v>1</v>
      </c>
      <c r="BG270">
        <v>0</v>
      </c>
      <c r="BH270">
        <v>0</v>
      </c>
      <c r="BI270">
        <v>0</v>
      </c>
      <c r="BJ270">
        <v>3125</v>
      </c>
      <c r="BK270">
        <v>-175</v>
      </c>
      <c r="BL270" t="s">
        <v>178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>"09:06:04.369"</f>
        <v>09:06:04.369</v>
      </c>
      <c r="CF270">
        <v>369168395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4</v>
      </c>
      <c r="CY270">
        <v>7</v>
      </c>
      <c r="CZ270" t="s">
        <v>131</v>
      </c>
      <c r="DA270">
        <v>151</v>
      </c>
      <c r="DB270">
        <v>1</v>
      </c>
      <c r="DC270" t="s">
        <v>132</v>
      </c>
      <c r="DD270" t="s">
        <v>133</v>
      </c>
      <c r="DG270">
        <v>3287150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"06/17/2023 09:06:04.655"</f>
        <v>06/17/2023 09:06:04.655</v>
      </c>
      <c r="C271" t="str">
        <f t="shared" si="16"/>
        <v>FFDFD3C0</v>
      </c>
      <c r="D271" t="s">
        <v>138</v>
      </c>
      <c r="E271">
        <v>3</v>
      </c>
      <c r="F271">
        <v>1003</v>
      </c>
      <c r="G271" t="s">
        <v>139</v>
      </c>
      <c r="J271" t="s">
        <v>140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"09:06:04.367"</f>
        <v>09:06:04.367</v>
      </c>
      <c r="T271" t="str">
        <f>"09:06:03.967"</f>
        <v>09:06:03.967</v>
      </c>
      <c r="U271" t="str">
        <f t="shared" si="18"/>
        <v>AA4C7D</v>
      </c>
      <c r="V271">
        <v>0</v>
      </c>
      <c r="W271">
        <v>0</v>
      </c>
      <c r="X271">
        <v>0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175</v>
      </c>
      <c r="AG271">
        <v>0</v>
      </c>
      <c r="AH271">
        <v>3</v>
      </c>
      <c r="AI271">
        <v>2</v>
      </c>
      <c r="AJ271">
        <v>0</v>
      </c>
      <c r="AK271" t="s">
        <v>318</v>
      </c>
      <c r="AL271">
        <v>40.436875999999998</v>
      </c>
      <c r="AM271" t="s">
        <v>319</v>
      </c>
      <c r="AN271">
        <v>-78.774912</v>
      </c>
      <c r="AO271">
        <v>100</v>
      </c>
      <c r="AP271">
        <v>3300</v>
      </c>
      <c r="AQ271" t="s">
        <v>129</v>
      </c>
      <c r="AR271">
        <v>-45</v>
      </c>
      <c r="AS271">
        <v>-154</v>
      </c>
      <c r="AT271">
        <v>-3648</v>
      </c>
      <c r="BB271" t="str">
        <f t="shared" si="19"/>
        <v>1200</v>
      </c>
      <c r="BC271">
        <v>1</v>
      </c>
      <c r="BD271" t="str">
        <f t="shared" si="17"/>
        <v xml:space="preserve">N7628Y  </v>
      </c>
      <c r="BE271">
        <v>1</v>
      </c>
      <c r="BG271">
        <v>0</v>
      </c>
      <c r="BH271">
        <v>0</v>
      </c>
      <c r="BI271">
        <v>0</v>
      </c>
      <c r="BJ271">
        <v>3125</v>
      </c>
      <c r="BK271">
        <v>-175</v>
      </c>
      <c r="BL271" t="s">
        <v>178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>"09:06:04.369"</f>
        <v>09:06:04.369</v>
      </c>
      <c r="CF271">
        <v>369168395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4</v>
      </c>
      <c r="CY271">
        <v>7</v>
      </c>
      <c r="CZ271" t="s">
        <v>131</v>
      </c>
      <c r="DA271">
        <v>151</v>
      </c>
      <c r="DB271">
        <v>1</v>
      </c>
      <c r="DC271" t="s">
        <v>132</v>
      </c>
      <c r="DD271" t="s">
        <v>133</v>
      </c>
      <c r="DG271">
        <v>3287150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"06/17/2023 09:06:05.804"</f>
        <v>06/17/2023 09:06:05.804</v>
      </c>
      <c r="C272" t="str">
        <f t="shared" si="16"/>
        <v>FFDFD3C0</v>
      </c>
      <c r="D272" t="s">
        <v>123</v>
      </c>
      <c r="E272">
        <v>8</v>
      </c>
      <c r="H272">
        <v>173</v>
      </c>
      <c r="I272" t="s">
        <v>124</v>
      </c>
      <c r="J272" t="s">
        <v>125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"09:06:05.500"</f>
        <v>09:06:05.500</v>
      </c>
      <c r="T272" t="str">
        <f>"09:06:05.000"</f>
        <v>09:06:05.000</v>
      </c>
      <c r="U272" t="str">
        <f t="shared" si="18"/>
        <v>AA4C7D</v>
      </c>
      <c r="V272">
        <v>0</v>
      </c>
      <c r="W272">
        <v>0</v>
      </c>
      <c r="X272">
        <v>4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175</v>
      </c>
      <c r="AG272">
        <v>0</v>
      </c>
      <c r="AH272">
        <v>3</v>
      </c>
      <c r="AI272">
        <v>2</v>
      </c>
      <c r="AJ272">
        <v>0</v>
      </c>
      <c r="AK272" t="s">
        <v>261</v>
      </c>
      <c r="AL272">
        <v>40.436059999999998</v>
      </c>
      <c r="AM272" t="s">
        <v>320</v>
      </c>
      <c r="AN272">
        <v>-78.775041000000002</v>
      </c>
      <c r="AO272">
        <v>100</v>
      </c>
      <c r="AP272">
        <v>3200</v>
      </c>
      <c r="AQ272" t="s">
        <v>129</v>
      </c>
      <c r="AR272">
        <v>-27</v>
      </c>
      <c r="AS272">
        <v>-162</v>
      </c>
      <c r="AT272">
        <v>-4864</v>
      </c>
      <c r="BB272" t="str">
        <f t="shared" si="19"/>
        <v>1200</v>
      </c>
      <c r="BC272">
        <v>1</v>
      </c>
      <c r="BD272" t="str">
        <f t="shared" si="17"/>
        <v xml:space="preserve">N7628Y  </v>
      </c>
      <c r="BE272">
        <v>1</v>
      </c>
      <c r="BG272">
        <v>0</v>
      </c>
      <c r="BH272">
        <v>0</v>
      </c>
      <c r="BI272">
        <v>0</v>
      </c>
      <c r="BJ272">
        <v>3050</v>
      </c>
      <c r="BK272">
        <v>-150</v>
      </c>
      <c r="BL272" t="s">
        <v>178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>"09:06:05.505"</f>
        <v>09:06:05.505</v>
      </c>
      <c r="CF272">
        <v>504597871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3</v>
      </c>
      <c r="CY272">
        <v>7</v>
      </c>
      <c r="CZ272" t="s">
        <v>131</v>
      </c>
      <c r="DA272">
        <v>163</v>
      </c>
      <c r="DB272">
        <v>1</v>
      </c>
      <c r="DC272" t="s">
        <v>136</v>
      </c>
      <c r="DD272" t="s">
        <v>137</v>
      </c>
      <c r="DG272">
        <v>621724</v>
      </c>
      <c r="DI272">
        <v>1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"06/17/2023 09:06:05.804"</f>
        <v>06/17/2023 09:06:05.804</v>
      </c>
      <c r="C273" t="str">
        <f t="shared" si="16"/>
        <v>FFDFD3C0</v>
      </c>
      <c r="D273" t="s">
        <v>138</v>
      </c>
      <c r="E273">
        <v>8</v>
      </c>
      <c r="F273">
        <v>1008</v>
      </c>
      <c r="G273" t="s">
        <v>124</v>
      </c>
      <c r="J273" t="s">
        <v>140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"09:06:05.500"</f>
        <v>09:06:05.500</v>
      </c>
      <c r="T273" t="str">
        <f>"09:06:05.000"</f>
        <v>09:06:05.000</v>
      </c>
      <c r="U273" t="str">
        <f t="shared" si="18"/>
        <v>AA4C7D</v>
      </c>
      <c r="V273">
        <v>0</v>
      </c>
      <c r="W273">
        <v>0</v>
      </c>
      <c r="X273">
        <v>4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175</v>
      </c>
      <c r="AG273">
        <v>0</v>
      </c>
      <c r="AH273">
        <v>3</v>
      </c>
      <c r="AI273">
        <v>2</v>
      </c>
      <c r="AJ273">
        <v>0</v>
      </c>
      <c r="AK273" t="s">
        <v>261</v>
      </c>
      <c r="AL273">
        <v>40.436059999999998</v>
      </c>
      <c r="AM273" t="s">
        <v>320</v>
      </c>
      <c r="AN273">
        <v>-78.775041000000002</v>
      </c>
      <c r="AO273">
        <v>100</v>
      </c>
      <c r="AP273">
        <v>3200</v>
      </c>
      <c r="AQ273" t="s">
        <v>129</v>
      </c>
      <c r="AR273">
        <v>-27</v>
      </c>
      <c r="AS273">
        <v>-162</v>
      </c>
      <c r="AT273">
        <v>-4864</v>
      </c>
      <c r="BB273" t="str">
        <f t="shared" si="19"/>
        <v>1200</v>
      </c>
      <c r="BC273">
        <v>1</v>
      </c>
      <c r="BD273" t="str">
        <f t="shared" si="17"/>
        <v xml:space="preserve">N7628Y  </v>
      </c>
      <c r="BE273">
        <v>1</v>
      </c>
      <c r="BG273">
        <v>0</v>
      </c>
      <c r="BH273">
        <v>0</v>
      </c>
      <c r="BI273">
        <v>0</v>
      </c>
      <c r="BJ273">
        <v>3050</v>
      </c>
      <c r="BK273">
        <v>-150</v>
      </c>
      <c r="BL273" t="s">
        <v>178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>"09:06:05.505"</f>
        <v>09:06:05.505</v>
      </c>
      <c r="CF273">
        <v>504597871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3</v>
      </c>
      <c r="CY273">
        <v>7</v>
      </c>
      <c r="CZ273" t="s">
        <v>131</v>
      </c>
      <c r="DA273">
        <v>163</v>
      </c>
      <c r="DB273">
        <v>1</v>
      </c>
      <c r="DC273" t="s">
        <v>136</v>
      </c>
      <c r="DD273" t="s">
        <v>137</v>
      </c>
      <c r="DG273">
        <v>621724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"06/17/2023 09:06:06.289"</f>
        <v>06/17/2023 09:06:06.289</v>
      </c>
      <c r="C274" t="str">
        <f t="shared" si="16"/>
        <v>FFDFD3C0</v>
      </c>
      <c r="D274" t="s">
        <v>138</v>
      </c>
      <c r="E274">
        <v>3</v>
      </c>
      <c r="F274">
        <v>1003</v>
      </c>
      <c r="G274" t="s">
        <v>139</v>
      </c>
      <c r="J274" t="s">
        <v>140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"09:06:06.008"</f>
        <v>09:06:06.008</v>
      </c>
      <c r="T274" t="str">
        <f>"09:06:05.008"</f>
        <v>09:06:05.008</v>
      </c>
      <c r="U274" t="str">
        <f t="shared" si="18"/>
        <v>AA4C7D</v>
      </c>
      <c r="V274">
        <v>0</v>
      </c>
      <c r="W274">
        <v>0</v>
      </c>
      <c r="X274">
        <v>0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175</v>
      </c>
      <c r="AG274">
        <v>0</v>
      </c>
      <c r="AH274">
        <v>3</v>
      </c>
      <c r="AI274">
        <v>2</v>
      </c>
      <c r="AJ274">
        <v>0</v>
      </c>
      <c r="AK274" t="s">
        <v>321</v>
      </c>
      <c r="AL274">
        <v>40.435631000000001</v>
      </c>
      <c r="AM274" t="s">
        <v>322</v>
      </c>
      <c r="AN274">
        <v>-78.775084000000007</v>
      </c>
      <c r="AO274">
        <v>100</v>
      </c>
      <c r="AP274">
        <v>3200</v>
      </c>
      <c r="AQ274" t="s">
        <v>129</v>
      </c>
      <c r="AR274">
        <v>-27</v>
      </c>
      <c r="AS274">
        <v>-162</v>
      </c>
      <c r="AT274">
        <v>-4864</v>
      </c>
      <c r="BB274" t="str">
        <f t="shared" si="19"/>
        <v>1200</v>
      </c>
      <c r="BC274">
        <v>1</v>
      </c>
      <c r="BD274" t="str">
        <f t="shared" si="17"/>
        <v xml:space="preserve">N7628Y  </v>
      </c>
      <c r="BE274">
        <v>1</v>
      </c>
      <c r="BG274">
        <v>0</v>
      </c>
      <c r="BH274">
        <v>0</v>
      </c>
      <c r="BI274">
        <v>0</v>
      </c>
      <c r="BJ274">
        <v>3050</v>
      </c>
      <c r="BK274">
        <v>-150</v>
      </c>
      <c r="BL274" t="s">
        <v>178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>"09:06:06.011"</f>
        <v>09:06:06.011</v>
      </c>
      <c r="CF274">
        <v>10868801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2</v>
      </c>
      <c r="CY274">
        <v>7</v>
      </c>
      <c r="CZ274" t="s">
        <v>131</v>
      </c>
      <c r="DA274">
        <v>151</v>
      </c>
      <c r="DB274">
        <v>1</v>
      </c>
      <c r="DC274" t="s">
        <v>132</v>
      </c>
      <c r="DD274" t="s">
        <v>133</v>
      </c>
      <c r="DG274">
        <v>3287788</v>
      </c>
      <c r="DI274">
        <v>1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"06/17/2023 09:06:06.835"</f>
        <v>06/17/2023 09:06:06.835</v>
      </c>
      <c r="C275" t="str">
        <f t="shared" si="16"/>
        <v>FFDFD3C0</v>
      </c>
      <c r="D275" t="s">
        <v>123</v>
      </c>
      <c r="E275">
        <v>8</v>
      </c>
      <c r="H275">
        <v>173</v>
      </c>
      <c r="I275" t="s">
        <v>124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"09:06:06.594"</f>
        <v>09:06:06.594</v>
      </c>
      <c r="T275" t="str">
        <f>"09:06:06.094"</f>
        <v>09:06:06.094</v>
      </c>
      <c r="U275" t="str">
        <f t="shared" si="18"/>
        <v>AA4C7D</v>
      </c>
      <c r="V275">
        <v>0</v>
      </c>
      <c r="W275">
        <v>0</v>
      </c>
      <c r="X275">
        <v>4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175</v>
      </c>
      <c r="AG275">
        <v>0</v>
      </c>
      <c r="AH275">
        <v>3</v>
      </c>
      <c r="AI275">
        <v>2</v>
      </c>
      <c r="AJ275">
        <v>0</v>
      </c>
      <c r="AK275" t="s">
        <v>323</v>
      </c>
      <c r="AL275">
        <v>40.435181</v>
      </c>
      <c r="AM275" t="s">
        <v>324</v>
      </c>
      <c r="AN275">
        <v>-78.775019999999998</v>
      </c>
      <c r="AO275">
        <v>100</v>
      </c>
      <c r="AP275">
        <v>3100</v>
      </c>
      <c r="AQ275" t="s">
        <v>129</v>
      </c>
      <c r="AR275">
        <v>-5</v>
      </c>
      <c r="AS275">
        <v>-169</v>
      </c>
      <c r="AT275">
        <v>-6080</v>
      </c>
      <c r="BB275" t="str">
        <f t="shared" si="19"/>
        <v>1200</v>
      </c>
      <c r="BC275">
        <v>1</v>
      </c>
      <c r="BD275" t="str">
        <f t="shared" si="17"/>
        <v xml:space="preserve">N7628Y  </v>
      </c>
      <c r="BE275">
        <v>1</v>
      </c>
      <c r="BG275">
        <v>0</v>
      </c>
      <c r="BH275">
        <v>0</v>
      </c>
      <c r="BI275">
        <v>0</v>
      </c>
      <c r="BJ275">
        <v>2975</v>
      </c>
      <c r="BK275">
        <v>-125</v>
      </c>
      <c r="BL275" t="s">
        <v>178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>"09:06:06.594"</f>
        <v>09:06:06.594</v>
      </c>
      <c r="CF275">
        <v>594149371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1</v>
      </c>
      <c r="CY275">
        <v>7</v>
      </c>
      <c r="CZ275" t="s">
        <v>131</v>
      </c>
      <c r="DA275">
        <v>163</v>
      </c>
      <c r="DB275">
        <v>1</v>
      </c>
      <c r="DC275" t="s">
        <v>136</v>
      </c>
      <c r="DD275" t="s">
        <v>137</v>
      </c>
      <c r="DG275">
        <v>622161</v>
      </c>
      <c r="DI275">
        <v>1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"06/17/2023 09:06:06.835"</f>
        <v>06/17/2023 09:06:06.835</v>
      </c>
      <c r="C276" t="str">
        <f t="shared" si="16"/>
        <v>FFDFD3C0</v>
      </c>
      <c r="D276" t="s">
        <v>138</v>
      </c>
      <c r="E276">
        <v>8</v>
      </c>
      <c r="F276">
        <v>1008</v>
      </c>
      <c r="G276" t="s">
        <v>124</v>
      </c>
      <c r="J276" t="s">
        <v>140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"09:06:06.594"</f>
        <v>09:06:06.594</v>
      </c>
      <c r="T276" t="str">
        <f>"09:06:06.094"</f>
        <v>09:06:06.094</v>
      </c>
      <c r="U276" t="str">
        <f t="shared" si="18"/>
        <v>AA4C7D</v>
      </c>
      <c r="V276">
        <v>0</v>
      </c>
      <c r="W276">
        <v>0</v>
      </c>
      <c r="X276">
        <v>4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175</v>
      </c>
      <c r="AG276">
        <v>0</v>
      </c>
      <c r="AH276">
        <v>3</v>
      </c>
      <c r="AI276">
        <v>2</v>
      </c>
      <c r="AJ276">
        <v>0</v>
      </c>
      <c r="AK276" t="s">
        <v>323</v>
      </c>
      <c r="AL276">
        <v>40.435181</v>
      </c>
      <c r="AM276" t="s">
        <v>324</v>
      </c>
      <c r="AN276">
        <v>-78.775019999999998</v>
      </c>
      <c r="AO276">
        <v>100</v>
      </c>
      <c r="AP276">
        <v>3100</v>
      </c>
      <c r="AQ276" t="s">
        <v>129</v>
      </c>
      <c r="AR276">
        <v>-5</v>
      </c>
      <c r="AS276">
        <v>-169</v>
      </c>
      <c r="AT276">
        <v>-6080</v>
      </c>
      <c r="BB276" t="str">
        <f t="shared" si="19"/>
        <v>1200</v>
      </c>
      <c r="BC276">
        <v>1</v>
      </c>
      <c r="BD276" t="str">
        <f t="shared" si="17"/>
        <v xml:space="preserve">N7628Y  </v>
      </c>
      <c r="BE276">
        <v>1</v>
      </c>
      <c r="BG276">
        <v>0</v>
      </c>
      <c r="BH276">
        <v>0</v>
      </c>
      <c r="BI276">
        <v>0</v>
      </c>
      <c r="BJ276">
        <v>2975</v>
      </c>
      <c r="BK276">
        <v>-125</v>
      </c>
      <c r="BL276" t="s">
        <v>178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>"09:06:06.594"</f>
        <v>09:06:06.594</v>
      </c>
      <c r="CF276">
        <v>594149371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1</v>
      </c>
      <c r="CY276">
        <v>7</v>
      </c>
      <c r="CZ276" t="s">
        <v>131</v>
      </c>
      <c r="DA276">
        <v>163</v>
      </c>
      <c r="DB276">
        <v>1</v>
      </c>
      <c r="DC276" t="s">
        <v>136</v>
      </c>
      <c r="DD276" t="s">
        <v>137</v>
      </c>
      <c r="DG276">
        <v>622161</v>
      </c>
      <c r="DI276">
        <v>1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"06/17/2023 09:06:07.304"</f>
        <v>06/17/2023 09:06:07.304</v>
      </c>
      <c r="C277" t="str">
        <f t="shared" si="16"/>
        <v>FFDFD3C0</v>
      </c>
      <c r="D277" t="s">
        <v>138</v>
      </c>
      <c r="E277">
        <v>3</v>
      </c>
      <c r="F277">
        <v>1003</v>
      </c>
      <c r="G277" t="s">
        <v>139</v>
      </c>
      <c r="J277" t="s">
        <v>140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"09:06:07.031"</f>
        <v>09:06:07.031</v>
      </c>
      <c r="T277" t="str">
        <f>"09:06:06.031"</f>
        <v>09:06:06.031</v>
      </c>
      <c r="U277" t="str">
        <f t="shared" si="18"/>
        <v>AA4C7D</v>
      </c>
      <c r="V277">
        <v>0</v>
      </c>
      <c r="W277">
        <v>0</v>
      </c>
      <c r="X277">
        <v>0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175</v>
      </c>
      <c r="AG277">
        <v>0</v>
      </c>
      <c r="AH277">
        <v>3</v>
      </c>
      <c r="AI277">
        <v>2</v>
      </c>
      <c r="AJ277">
        <v>0</v>
      </c>
      <c r="AK277" t="s">
        <v>256</v>
      </c>
      <c r="AL277">
        <v>40.434752000000003</v>
      </c>
      <c r="AM277" t="s">
        <v>325</v>
      </c>
      <c r="AN277">
        <v>-78.774977000000007</v>
      </c>
      <c r="AO277">
        <v>100</v>
      </c>
      <c r="AP277">
        <v>3000</v>
      </c>
      <c r="AQ277" t="s">
        <v>129</v>
      </c>
      <c r="AR277">
        <v>-5</v>
      </c>
      <c r="AS277">
        <v>-169</v>
      </c>
      <c r="AT277">
        <v>-6080</v>
      </c>
      <c r="BB277" t="str">
        <f t="shared" si="19"/>
        <v>1200</v>
      </c>
      <c r="BC277">
        <v>1</v>
      </c>
      <c r="BD277" t="str">
        <f t="shared" si="17"/>
        <v xml:space="preserve">N7628Y  </v>
      </c>
      <c r="BE277">
        <v>1</v>
      </c>
      <c r="BG277">
        <v>0</v>
      </c>
      <c r="BH277">
        <v>0</v>
      </c>
      <c r="BI277">
        <v>0</v>
      </c>
      <c r="BJ277">
        <v>2975</v>
      </c>
      <c r="BK277">
        <v>-25</v>
      </c>
      <c r="BL277" t="s">
        <v>178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>"09:06:07.032"</f>
        <v>09:06:07.032</v>
      </c>
      <c r="CF277">
        <v>31606797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1</v>
      </c>
      <c r="CY277">
        <v>7</v>
      </c>
      <c r="CZ277" t="s">
        <v>131</v>
      </c>
      <c r="DA277">
        <v>151</v>
      </c>
      <c r="DB277">
        <v>1</v>
      </c>
      <c r="DC277" t="s">
        <v>132</v>
      </c>
      <c r="DD277" t="s">
        <v>133</v>
      </c>
      <c r="DG277">
        <v>3288195</v>
      </c>
      <c r="DI277">
        <v>1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20230617_AA4C7D_518658399_ADSB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2023-06-22T11:54:48Z</dcterms:created>
  <dcterms:modified xsi:type="dcterms:W3CDTF">2023-06-22T11:54:49Z</dcterms:modified>
</cp:coreProperties>
</file>