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todd_gunther_ntsb_gov/Documents/Documents/ERA21LA313/Docket/"/>
    </mc:Choice>
  </mc:AlternateContent>
  <xr:revisionPtr revIDLastSave="2" documentId="13_ncr:1_{0489ACF3-61D1-4019-B036-F4080DBF5AD1}" xr6:coauthVersionLast="47" xr6:coauthVersionMax="47" xr10:uidLastSave="{31693B2A-EA4B-41F8-95C2-C0ED0EF70EAA}"/>
  <bookViews>
    <workbookView xWindow="-108" yWindow="-108" windowWidth="30936" windowHeight="16896" xr2:uid="{116D0C8D-CC08-409B-812C-BA5C03512779}"/>
  </bookViews>
  <sheets>
    <sheet name="2000 lbs" sheetId="4" r:id="rId1"/>
    <sheet name="2300 lbs" sheetId="2" r:id="rId2"/>
  </sheets>
  <definedNames>
    <definedName name="_xlnm.Print_Area" localSheetId="0">'2000 lbs'!$A$1:$J$36</definedName>
    <definedName name="_xlnm.Print_Area" localSheetId="1">'2300 lbs'!$A$1:$J$36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2" l="1"/>
  <c r="D30" i="2" s="1"/>
  <c r="D27" i="2"/>
  <c r="D28" i="2" s="1"/>
  <c r="H21" i="2"/>
  <c r="I10" i="2"/>
  <c r="D10" i="2"/>
  <c r="D11" i="2" s="1"/>
  <c r="D12" i="2" s="1"/>
  <c r="D15" i="2" s="1"/>
  <c r="I9" i="2"/>
  <c r="D9" i="2"/>
  <c r="H21" i="4"/>
  <c r="I22" i="4" s="1"/>
  <c r="D29" i="4"/>
  <c r="D30" i="4" s="1"/>
  <c r="D27" i="4"/>
  <c r="D28" i="4" s="1"/>
  <c r="I10" i="4"/>
  <c r="I9" i="4"/>
  <c r="D10" i="4"/>
  <c r="D11" i="4" s="1"/>
  <c r="D12" i="4" s="1"/>
  <c r="D15" i="4" s="1"/>
  <c r="D9" i="4"/>
  <c r="E35" i="4" l="1"/>
  <c r="I11" i="2"/>
  <c r="I12" i="2" s="1"/>
  <c r="I15" i="2" s="1"/>
  <c r="I16" i="2" s="1"/>
  <c r="I22" i="2" s="1"/>
  <c r="E35" i="2" s="1"/>
  <c r="F16" i="2"/>
  <c r="F22" i="2" s="1"/>
  <c r="E34" i="2" s="1"/>
  <c r="F22" i="4"/>
  <c r="I11" i="4"/>
  <c r="I12" i="4" s="1"/>
  <c r="I15" i="4" s="1"/>
  <c r="I16" i="4" s="1"/>
  <c r="F16" i="4"/>
  <c r="E34" i="4"/>
</calcChain>
</file>

<file path=xl/sharedStrings.xml><?xml version="1.0" encoding="utf-8"?>
<sst xmlns="http://schemas.openxmlformats.org/spreadsheetml/2006/main" count="76" uniqueCount="33">
  <si>
    <t>Ground Run</t>
  </si>
  <si>
    <t>To Clear 50' OBS</t>
  </si>
  <si>
    <r>
      <t>@ 2500 ft. &amp; 50</t>
    </r>
    <r>
      <rPr>
        <sz val="11"/>
        <color theme="1"/>
        <rFont val="Calibri"/>
        <family val="2"/>
      </rPr>
      <t>° F</t>
    </r>
  </si>
  <si>
    <t>@ S.L. &amp; 59° F</t>
  </si>
  <si>
    <t>Wind Knots</t>
  </si>
  <si>
    <t>Head</t>
  </si>
  <si>
    <t>Gross</t>
  </si>
  <si>
    <t>Weight Lbs</t>
  </si>
  <si>
    <t>IAS</t>
  </si>
  <si>
    <t>at 50 Ft. MPH</t>
  </si>
  <si>
    <t>https://aerotoolbox.com/atmcalc/</t>
  </si>
  <si>
    <t>Ground Run 1</t>
  </si>
  <si>
    <t>Ground Run 2</t>
  </si>
  <si>
    <t>Difference</t>
  </si>
  <si>
    <t>∆/ft DA</t>
  </si>
  <si>
    <t>Runway Altitude</t>
  </si>
  <si>
    <t>Altitude Factor</t>
  </si>
  <si>
    <t>Ground Run Correction - Altitude</t>
  </si>
  <si>
    <t>Obst 1</t>
  </si>
  <si>
    <t>Obst 2</t>
  </si>
  <si>
    <t>Obst Correction - Altitude</t>
  </si>
  <si>
    <t>Standard for 600'</t>
  </si>
  <si>
    <t>Increase 10% per 25 above altitude standard temperature</t>
  </si>
  <si>
    <t>Increase temperature factor</t>
  </si>
  <si>
    <t>Expected Ground run</t>
  </si>
  <si>
    <t xml:space="preserve">Expected 50' Obst </t>
  </si>
  <si>
    <t>Wind Factor per kt (grnd)</t>
  </si>
  <si>
    <t>Wind FactorGrnd  =</t>
  </si>
  <si>
    <t>Wind Kts</t>
  </si>
  <si>
    <t>Wind Factor per kt (Climb)</t>
  </si>
  <si>
    <t xml:space="preserve">Wind Factor Climb = </t>
  </si>
  <si>
    <t>Temperature F</t>
  </si>
  <si>
    <t>Distance for temperature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</si>
</sst>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2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2" borderId="3" xfId="0" applyFill="1" applyBorder="1"/>
    <xf numFmtId="0" fontId="0" fillId="2" borderId="5" xfId="0" applyFill="1" applyBorder="1"/>
    <xf numFmtId="0" fontId="0" fillId="2" borderId="4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4" xfId="0" applyFill="1" applyBorder="1"/>
    <xf numFmtId="0" fontId="0" fillId="0" borderId="0" xfId="0" quotePrefix="1"/>
    <xf numFmtId="9" fontId="0" fillId="0" borderId="0" xfId="1" applyFont="1"/>
    <xf numFmtId="9" fontId="0" fillId="0" borderId="0" xfId="0" applyNumberFormat="1"/>
    <xf numFmtId="0" fontId="1" fillId="0" borderId="0" xfId="0" applyFont="1"/>
    <xf numFmtId="1" fontId="0" fillId="0" borderId="0" xfId="0" applyNumberFormat="1"/>
    <xf numFmtId="1" fontId="0" fillId="4" borderId="1" xfId="0" applyNumberFormat="1" applyFill="1" applyBorder="1"/>
    <xf numFmtId="0" fontId="0" fillId="5" borderId="6" xfId="0" applyFill="1" applyBorder="1" applyProtection="1">
      <protection locked="0"/>
    </xf>
    <xf numFmtId="0" fontId="0" fillId="0" borderId="2" xfId="0" quotePrefix="1" applyBorder="1" applyAlignment="1">
      <alignment horizontal="center"/>
    </xf>
    <xf numFmtId="0" fontId="0" fillId="0" borderId="1" xfId="0" quotePrefix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340179</xdr:colOff>
      <xdr:row>24</xdr:row>
      <xdr:rowOff>163285</xdr:rowOff>
    </xdr:from>
    <xdr:ext cx="2493309" cy="118814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A15ACED-3712-410A-8223-060A0C3593A6}"/>
            </a:ext>
          </a:extLst>
        </xdr:cNvPr>
        <xdr:cNvSpPr txBox="1"/>
      </xdr:nvSpPr>
      <xdr:spPr>
        <a:xfrm>
          <a:off x="4082143" y="4925785"/>
          <a:ext cx="2493309" cy="11881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/>
            <a:t>Change numbers in blue cells to view expected performance in yellow cells</a:t>
          </a:r>
        </a:p>
        <a:p>
          <a:endParaRPr lang="en-US" sz="1400" b="1"/>
        </a:p>
        <a:p>
          <a:r>
            <a:rPr lang="en-US" sz="1400" b="1"/>
            <a:t>Based on 2000# and No Flaps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401543</xdr:colOff>
      <xdr:row>23</xdr:row>
      <xdr:rowOff>84043</xdr:rowOff>
    </xdr:from>
    <xdr:ext cx="2493309" cy="118814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8C8F8BC-5470-4118-96D6-72349F775EDC}"/>
            </a:ext>
          </a:extLst>
        </xdr:cNvPr>
        <xdr:cNvSpPr txBox="1"/>
      </xdr:nvSpPr>
      <xdr:spPr>
        <a:xfrm>
          <a:off x="4211543" y="4594411"/>
          <a:ext cx="2493309" cy="11881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400" b="1"/>
            <a:t>Change numbers in blue cells to view expected performance in yellow cells</a:t>
          </a:r>
        </a:p>
        <a:p>
          <a:endParaRPr lang="en-US" sz="1400" b="1"/>
        </a:p>
        <a:p>
          <a:r>
            <a:rPr lang="en-US" sz="1400" b="1"/>
            <a:t>Based on 2300# and No Flaps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EB616-9066-4B8D-B15D-2D12C4748674}">
  <sheetPr>
    <pageSetUpPr fitToPage="1"/>
  </sheetPr>
  <dimension ref="A2:I58"/>
  <sheetViews>
    <sheetView tabSelected="1" zoomScale="102" zoomScaleNormal="102" workbookViewId="0">
      <selection activeCell="D26" sqref="D26"/>
    </sheetView>
  </sheetViews>
  <sheetFormatPr defaultColWidth="9.109375" defaultRowHeight="14.4" x14ac:dyDescent="0.3"/>
  <cols>
    <col min="1" max="1" width="14.44140625" customWidth="1"/>
    <col min="3" max="3" width="14" customWidth="1"/>
    <col min="8" max="8" width="24.109375" bestFit="1" customWidth="1"/>
  </cols>
  <sheetData>
    <row r="2" spans="2:9" x14ac:dyDescent="0.3">
      <c r="B2" s="4" t="s">
        <v>6</v>
      </c>
      <c r="C2" s="4" t="s">
        <v>8</v>
      </c>
      <c r="D2" s="4" t="s">
        <v>5</v>
      </c>
      <c r="E2" s="25" t="s">
        <v>3</v>
      </c>
      <c r="F2" s="26"/>
      <c r="G2" s="26" t="s">
        <v>2</v>
      </c>
      <c r="H2" s="26"/>
    </row>
    <row r="3" spans="2:9" ht="28.8" x14ac:dyDescent="0.3">
      <c r="B3" s="5" t="s">
        <v>7</v>
      </c>
      <c r="C3" s="5" t="s">
        <v>9</v>
      </c>
      <c r="D3" s="5" t="s">
        <v>4</v>
      </c>
      <c r="E3" s="11" t="s">
        <v>0</v>
      </c>
      <c r="F3" s="11" t="s">
        <v>1</v>
      </c>
      <c r="G3" s="11" t="s">
        <v>0</v>
      </c>
      <c r="H3" s="11" t="s">
        <v>1</v>
      </c>
    </row>
    <row r="4" spans="2:9" x14ac:dyDescent="0.3">
      <c r="B4" s="4"/>
      <c r="C4" s="4"/>
      <c r="D4" s="4">
        <v>0</v>
      </c>
      <c r="E4" s="12">
        <v>630</v>
      </c>
      <c r="F4" s="6">
        <v>1095</v>
      </c>
      <c r="G4" s="15">
        <v>755</v>
      </c>
      <c r="H4" s="6">
        <v>1325</v>
      </c>
    </row>
    <row r="5" spans="2:9" x14ac:dyDescent="0.3">
      <c r="B5" s="9">
        <v>2000</v>
      </c>
      <c r="C5" s="9">
        <v>65</v>
      </c>
      <c r="D5" s="9">
        <v>10</v>
      </c>
      <c r="E5" s="13">
        <v>435</v>
      </c>
      <c r="F5" s="7">
        <v>820</v>
      </c>
      <c r="G5" s="16">
        <v>530</v>
      </c>
      <c r="H5" s="7">
        <v>1005</v>
      </c>
    </row>
    <row r="6" spans="2:9" x14ac:dyDescent="0.3">
      <c r="B6" s="10"/>
      <c r="C6" s="10"/>
      <c r="D6" s="10">
        <v>20</v>
      </c>
      <c r="E6" s="14">
        <v>275</v>
      </c>
      <c r="F6" s="8">
        <v>580</v>
      </c>
      <c r="G6" s="17">
        <v>340</v>
      </c>
      <c r="H6" s="8">
        <v>720</v>
      </c>
    </row>
    <row r="9" spans="2:9" x14ac:dyDescent="0.3">
      <c r="B9" t="s">
        <v>11</v>
      </c>
      <c r="D9">
        <f>E4</f>
        <v>630</v>
      </c>
      <c r="H9" t="s">
        <v>18</v>
      </c>
      <c r="I9">
        <f>F4</f>
        <v>1095</v>
      </c>
    </row>
    <row r="10" spans="2:9" x14ac:dyDescent="0.3">
      <c r="B10" t="s">
        <v>12</v>
      </c>
      <c r="D10">
        <f>G4</f>
        <v>755</v>
      </c>
      <c r="H10" t="s">
        <v>19</v>
      </c>
      <c r="I10">
        <f>H4</f>
        <v>1325</v>
      </c>
    </row>
    <row r="11" spans="2:9" x14ac:dyDescent="0.3">
      <c r="B11" t="s">
        <v>13</v>
      </c>
      <c r="D11">
        <f>D10-D9</f>
        <v>125</v>
      </c>
      <c r="H11" t="s">
        <v>13</v>
      </c>
      <c r="I11">
        <f>I10-I9</f>
        <v>230</v>
      </c>
    </row>
    <row r="12" spans="2:9" x14ac:dyDescent="0.3">
      <c r="B12" s="21" t="s">
        <v>14</v>
      </c>
      <c r="D12">
        <f>D11/2500</f>
        <v>0.05</v>
      </c>
      <c r="H12" s="21" t="s">
        <v>14</v>
      </c>
      <c r="I12">
        <f>I11/2500</f>
        <v>9.1999999999999998E-2</v>
      </c>
    </row>
    <row r="14" spans="2:9" x14ac:dyDescent="0.3">
      <c r="B14" t="s">
        <v>15</v>
      </c>
      <c r="D14">
        <v>600</v>
      </c>
    </row>
    <row r="15" spans="2:9" x14ac:dyDescent="0.3">
      <c r="B15" t="s">
        <v>16</v>
      </c>
      <c r="D15">
        <f>D14*D12</f>
        <v>30</v>
      </c>
      <c r="H15" t="s">
        <v>16</v>
      </c>
      <c r="I15">
        <f>D14*I12</f>
        <v>55.199999999999996</v>
      </c>
    </row>
    <row r="16" spans="2:9" x14ac:dyDescent="0.3">
      <c r="B16" t="s">
        <v>17</v>
      </c>
      <c r="C16" s="18"/>
      <c r="F16">
        <f>D9+D15</f>
        <v>660</v>
      </c>
      <c r="H16" t="s">
        <v>20</v>
      </c>
      <c r="I16">
        <f>I15+I9</f>
        <v>1150.2</v>
      </c>
    </row>
    <row r="17" spans="2:9" ht="15" thickBot="1" x14ac:dyDescent="0.35"/>
    <row r="18" spans="2:9" ht="15" thickBot="1" x14ac:dyDescent="0.35">
      <c r="B18" t="s">
        <v>31</v>
      </c>
      <c r="D18" s="24">
        <v>85</v>
      </c>
    </row>
    <row r="19" spans="2:9" x14ac:dyDescent="0.3">
      <c r="B19" t="s">
        <v>21</v>
      </c>
      <c r="D19">
        <v>56.86</v>
      </c>
    </row>
    <row r="20" spans="2:9" x14ac:dyDescent="0.3">
      <c r="B20" t="s">
        <v>22</v>
      </c>
      <c r="D20" s="20"/>
    </row>
    <row r="21" spans="2:9" x14ac:dyDescent="0.3">
      <c r="B21" t="s">
        <v>23</v>
      </c>
      <c r="H21" s="19">
        <f>((D18-D19)/25)*0.1</f>
        <v>0.11255999999999999</v>
      </c>
    </row>
    <row r="22" spans="2:9" x14ac:dyDescent="0.3">
      <c r="B22" t="s">
        <v>32</v>
      </c>
      <c r="F22" s="22">
        <f>F16*(1+H21)</f>
        <v>734.28959999999995</v>
      </c>
      <c r="I22" s="22">
        <f>I16*(1+H21)</f>
        <v>1279.666512</v>
      </c>
    </row>
    <row r="25" spans="2:9" ht="15" thickBot="1" x14ac:dyDescent="0.35"/>
    <row r="26" spans="2:9" ht="15" thickBot="1" x14ac:dyDescent="0.35">
      <c r="B26" t="s">
        <v>28</v>
      </c>
      <c r="D26" s="24">
        <v>0</v>
      </c>
    </row>
    <row r="27" spans="2:9" x14ac:dyDescent="0.3">
      <c r="B27" t="s">
        <v>26</v>
      </c>
      <c r="D27">
        <f>(E4-E5)/10</f>
        <v>19.5</v>
      </c>
    </row>
    <row r="28" spans="2:9" x14ac:dyDescent="0.3">
      <c r="B28" t="s">
        <v>27</v>
      </c>
      <c r="D28">
        <f>(D26*D27)*-1</f>
        <v>0</v>
      </c>
    </row>
    <row r="29" spans="2:9" x14ac:dyDescent="0.3">
      <c r="B29" t="s">
        <v>29</v>
      </c>
      <c r="D29">
        <f>(G4-G5)/10</f>
        <v>22.5</v>
      </c>
    </row>
    <row r="30" spans="2:9" x14ac:dyDescent="0.3">
      <c r="B30" t="s">
        <v>30</v>
      </c>
      <c r="D30">
        <f>(D26*D29)*-1</f>
        <v>0</v>
      </c>
    </row>
    <row r="31" spans="2:9" x14ac:dyDescent="0.3">
      <c r="H31" s="19"/>
    </row>
    <row r="32" spans="2:9" x14ac:dyDescent="0.3">
      <c r="H32" s="19"/>
    </row>
    <row r="34" spans="2:5" x14ac:dyDescent="0.3">
      <c r="B34" s="1" t="s">
        <v>24</v>
      </c>
      <c r="C34" s="1"/>
      <c r="D34" s="1"/>
      <c r="E34" s="23">
        <f>(F22)+D28</f>
        <v>734.28959999999995</v>
      </c>
    </row>
    <row r="35" spans="2:5" x14ac:dyDescent="0.3">
      <c r="B35" s="1" t="s">
        <v>25</v>
      </c>
      <c r="C35" s="1"/>
      <c r="D35" s="1"/>
      <c r="E35" s="23">
        <f>(I22)+D30</f>
        <v>1279.666512</v>
      </c>
    </row>
    <row r="58" spans="1:1" x14ac:dyDescent="0.3">
      <c r="A58" t="s">
        <v>10</v>
      </c>
    </row>
  </sheetData>
  <sheetProtection sheet="1" objects="1" scenarios="1" selectLockedCells="1"/>
  <mergeCells count="2">
    <mergeCell ref="E2:F2"/>
    <mergeCell ref="G2:H2"/>
  </mergeCells>
  <pageMargins left="0.7" right="0.7" top="0.75" bottom="0.75" header="0.3" footer="0.3"/>
  <pageSetup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D9CB6-B994-4AF6-BDDD-85B0888EC654}">
  <sheetPr>
    <pageSetUpPr fitToPage="1"/>
  </sheetPr>
  <dimension ref="A2:I58"/>
  <sheetViews>
    <sheetView zoomScale="102" zoomScaleNormal="102" workbookViewId="0">
      <selection activeCell="D26" sqref="D26"/>
    </sheetView>
  </sheetViews>
  <sheetFormatPr defaultRowHeight="14.4" x14ac:dyDescent="0.3"/>
  <cols>
    <col min="1" max="1" width="14" customWidth="1"/>
    <col min="3" max="3" width="15.88671875" customWidth="1"/>
    <col min="8" max="8" width="24.109375" bestFit="1" customWidth="1"/>
  </cols>
  <sheetData>
    <row r="2" spans="2:9" x14ac:dyDescent="0.3">
      <c r="B2" s="4" t="s">
        <v>6</v>
      </c>
      <c r="C2" s="4" t="s">
        <v>8</v>
      </c>
      <c r="D2" s="4" t="s">
        <v>5</v>
      </c>
      <c r="E2" s="2" t="s">
        <v>3</v>
      </c>
      <c r="F2" s="3"/>
      <c r="G2" s="3" t="s">
        <v>2</v>
      </c>
      <c r="H2" s="3"/>
    </row>
    <row r="3" spans="2:9" ht="28.8" x14ac:dyDescent="0.3">
      <c r="B3" s="5" t="s">
        <v>7</v>
      </c>
      <c r="C3" s="5" t="s">
        <v>9</v>
      </c>
      <c r="D3" s="5" t="s">
        <v>4</v>
      </c>
      <c r="E3" s="11" t="s">
        <v>0</v>
      </c>
      <c r="F3" s="11" t="s">
        <v>1</v>
      </c>
      <c r="G3" s="11" t="s">
        <v>0</v>
      </c>
      <c r="H3" s="11" t="s">
        <v>1</v>
      </c>
    </row>
    <row r="4" spans="2:9" x14ac:dyDescent="0.3">
      <c r="B4" s="4"/>
      <c r="C4" s="4"/>
      <c r="D4" s="4">
        <v>0</v>
      </c>
      <c r="E4" s="12">
        <v>865</v>
      </c>
      <c r="F4" s="6">
        <v>1525</v>
      </c>
      <c r="G4" s="15">
        <v>1040</v>
      </c>
      <c r="H4" s="6">
        <v>1910</v>
      </c>
    </row>
    <row r="5" spans="2:9" x14ac:dyDescent="0.3">
      <c r="B5" s="9">
        <v>2300</v>
      </c>
      <c r="C5" s="9">
        <v>70</v>
      </c>
      <c r="D5" s="9">
        <v>10</v>
      </c>
      <c r="E5" s="13">
        <v>615</v>
      </c>
      <c r="F5" s="7">
        <v>1170</v>
      </c>
      <c r="G5" s="16">
        <v>750</v>
      </c>
      <c r="H5" s="7">
        <v>1485</v>
      </c>
    </row>
    <row r="6" spans="2:9" x14ac:dyDescent="0.3">
      <c r="B6" s="10"/>
      <c r="C6" s="10"/>
      <c r="D6" s="10">
        <v>20</v>
      </c>
      <c r="E6" s="14">
        <v>405</v>
      </c>
      <c r="F6" s="8">
        <v>850</v>
      </c>
      <c r="G6" s="17">
        <v>505</v>
      </c>
      <c r="H6" s="8">
        <v>1100</v>
      </c>
    </row>
    <row r="9" spans="2:9" x14ac:dyDescent="0.3">
      <c r="B9" t="s">
        <v>11</v>
      </c>
      <c r="D9">
        <f>E4</f>
        <v>865</v>
      </c>
      <c r="H9" t="s">
        <v>18</v>
      </c>
      <c r="I9">
        <f>F4</f>
        <v>1525</v>
      </c>
    </row>
    <row r="10" spans="2:9" x14ac:dyDescent="0.3">
      <c r="B10" t="s">
        <v>12</v>
      </c>
      <c r="D10">
        <f>G4</f>
        <v>1040</v>
      </c>
      <c r="H10" t="s">
        <v>19</v>
      </c>
      <c r="I10">
        <f>H4</f>
        <v>1910</v>
      </c>
    </row>
    <row r="11" spans="2:9" x14ac:dyDescent="0.3">
      <c r="B11" t="s">
        <v>13</v>
      </c>
      <c r="D11">
        <f>D10-D9</f>
        <v>175</v>
      </c>
      <c r="H11" t="s">
        <v>13</v>
      </c>
      <c r="I11">
        <f>I10-I9</f>
        <v>385</v>
      </c>
    </row>
    <row r="12" spans="2:9" x14ac:dyDescent="0.3">
      <c r="B12" s="21" t="s">
        <v>14</v>
      </c>
      <c r="D12">
        <f>D11/2500</f>
        <v>7.0000000000000007E-2</v>
      </c>
      <c r="H12" s="21" t="s">
        <v>14</v>
      </c>
      <c r="I12">
        <f>I11/2500</f>
        <v>0.154</v>
      </c>
    </row>
    <row r="14" spans="2:9" x14ac:dyDescent="0.3">
      <c r="B14" t="s">
        <v>15</v>
      </c>
      <c r="D14">
        <v>600</v>
      </c>
    </row>
    <row r="15" spans="2:9" x14ac:dyDescent="0.3">
      <c r="B15" t="s">
        <v>16</v>
      </c>
      <c r="D15">
        <f>D14*D12</f>
        <v>42.000000000000007</v>
      </c>
      <c r="H15" t="s">
        <v>16</v>
      </c>
      <c r="I15">
        <f>D14*I12</f>
        <v>92.4</v>
      </c>
    </row>
    <row r="16" spans="2:9" x14ac:dyDescent="0.3">
      <c r="B16" t="s">
        <v>17</v>
      </c>
      <c r="C16" s="18"/>
      <c r="F16">
        <f>D9+D15</f>
        <v>907</v>
      </c>
      <c r="H16" t="s">
        <v>20</v>
      </c>
      <c r="I16">
        <f>I15+I9</f>
        <v>1617.4</v>
      </c>
    </row>
    <row r="17" spans="2:9" ht="15" thickBot="1" x14ac:dyDescent="0.35"/>
    <row r="18" spans="2:9" ht="15" thickBot="1" x14ac:dyDescent="0.35">
      <c r="B18" t="s">
        <v>31</v>
      </c>
      <c r="D18" s="24">
        <v>85</v>
      </c>
    </row>
    <row r="19" spans="2:9" x14ac:dyDescent="0.3">
      <c r="B19" t="s">
        <v>21</v>
      </c>
      <c r="D19">
        <v>56.86</v>
      </c>
    </row>
    <row r="20" spans="2:9" x14ac:dyDescent="0.3">
      <c r="B20" t="s">
        <v>22</v>
      </c>
      <c r="D20" s="20"/>
    </row>
    <row r="21" spans="2:9" x14ac:dyDescent="0.3">
      <c r="B21" t="s">
        <v>23</v>
      </c>
      <c r="H21" s="19">
        <f>((D18-D19)/25)*0.1</f>
        <v>0.11255999999999999</v>
      </c>
    </row>
    <row r="22" spans="2:9" x14ac:dyDescent="0.3">
      <c r="B22" t="s">
        <v>32</v>
      </c>
      <c r="F22" s="22">
        <f>F16*(1+H21)</f>
        <v>1009.09192</v>
      </c>
      <c r="I22" s="22">
        <f>I16*(1+H21)</f>
        <v>1799.4545440000002</v>
      </c>
    </row>
    <row r="25" spans="2:9" ht="15" thickBot="1" x14ac:dyDescent="0.35"/>
    <row r="26" spans="2:9" ht="15" thickBot="1" x14ac:dyDescent="0.35">
      <c r="B26" t="s">
        <v>28</v>
      </c>
      <c r="D26" s="24">
        <v>0</v>
      </c>
    </row>
    <row r="27" spans="2:9" x14ac:dyDescent="0.3">
      <c r="B27" t="s">
        <v>26</v>
      </c>
      <c r="D27">
        <f>(E4-E5)/10</f>
        <v>25</v>
      </c>
    </row>
    <row r="28" spans="2:9" x14ac:dyDescent="0.3">
      <c r="B28" t="s">
        <v>27</v>
      </c>
      <c r="D28">
        <f>(D26*D27)*-1</f>
        <v>0</v>
      </c>
    </row>
    <row r="29" spans="2:9" x14ac:dyDescent="0.3">
      <c r="B29" t="s">
        <v>29</v>
      </c>
      <c r="D29">
        <f>(G4-G5)/10</f>
        <v>29</v>
      </c>
    </row>
    <row r="30" spans="2:9" x14ac:dyDescent="0.3">
      <c r="B30" t="s">
        <v>30</v>
      </c>
      <c r="D30">
        <f>(D26*D29)*-1</f>
        <v>0</v>
      </c>
    </row>
    <row r="31" spans="2:9" x14ac:dyDescent="0.3">
      <c r="H31" s="19"/>
    </row>
    <row r="32" spans="2:9" x14ac:dyDescent="0.3">
      <c r="H32" s="19"/>
    </row>
    <row r="34" spans="2:5" x14ac:dyDescent="0.3">
      <c r="B34" s="1" t="s">
        <v>24</v>
      </c>
      <c r="C34" s="1"/>
      <c r="D34" s="1"/>
      <c r="E34" s="23">
        <f>(F22)+D28</f>
        <v>1009.09192</v>
      </c>
    </row>
    <row r="35" spans="2:5" x14ac:dyDescent="0.3">
      <c r="B35" s="1" t="s">
        <v>25</v>
      </c>
      <c r="C35" s="1"/>
      <c r="D35" s="1"/>
      <c r="E35" s="23">
        <f>(I22)+D30</f>
        <v>1799.4545440000002</v>
      </c>
    </row>
    <row r="58" spans="1:1" x14ac:dyDescent="0.3">
      <c r="A58" t="s">
        <v>10</v>
      </c>
    </row>
  </sheetData>
  <sheetProtection sheet="1" objects="1" scenarios="1" selectLockedCells="1"/>
  <pageMargins left="0.7" right="0.7" top="0.75" bottom="0.75" header="0.3" footer="0.3"/>
  <pageSetup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2000 lbs</vt:lpstr>
      <vt:lpstr>2300 lbs</vt:lpstr>
      <vt:lpstr>'2000 lbs'!Print_Area</vt:lpstr>
      <vt:lpstr>'2300 lbs'!Print_Area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Grubb</dc:creator>
  <cp:lastModifiedBy>Gunther Todd</cp:lastModifiedBy>
  <cp:lastPrinted>2021-08-05T21:43:05Z</cp:lastPrinted>
  <dcterms:created xsi:type="dcterms:W3CDTF">2021-08-04T18:31:51Z</dcterms:created>
  <dcterms:modified xsi:type="dcterms:W3CDTF">2023-08-22T13:53:01Z</dcterms:modified>
</cp:coreProperties>
</file>