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ccident Investigation\Accident Investigation Access Only\NIRS\2024 NIRS Requests\24-283 ADS-B N9142Q\"/>
    </mc:Choice>
  </mc:AlternateContent>
  <xr:revisionPtr revIDLastSave="0" documentId="8_{AB6B27F3-A18C-4E3B-8585-FE63272BA644}" xr6:coauthVersionLast="47" xr6:coauthVersionMax="47" xr10:uidLastSave="{00000000-0000-0000-0000-000000000000}"/>
  <bookViews>
    <workbookView xWindow="-108" yWindow="-108" windowWidth="23256" windowHeight="12456"/>
  </bookViews>
  <sheets>
    <sheet name="20221206_ACA834_502421253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</calcChain>
</file>

<file path=xl/sharedStrings.xml><?xml version="1.0" encoding="utf-8"?>
<sst xmlns="http://schemas.openxmlformats.org/spreadsheetml/2006/main" count="2873" uniqueCount="214">
  <si>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</si>
  <si>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</si>
  <si>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</si>
  <si>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</si>
  <si>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</si>
  <si>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</si>
  <si>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</si>
  <si>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</si>
  <si>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</si>
  <si>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</si>
  <si>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</si>
  <si>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</si>
  <si>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</si>
  <si>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</si>
  <si>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</si>
  <si>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</si>
  <si>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</si>
  <si>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</si>
  <si>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</si>
  <si>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</si>
  <si>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</si>
  <si>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</si>
  <si>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</si>
  <si>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</si>
  <si>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</si>
  <si>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</si>
  <si>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</si>
  <si>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</si>
  <si>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</si>
  <si>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</si>
  <si>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</si>
  <si>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</si>
  <si>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</si>
  <si>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</si>
  <si>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</si>
  <si>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</si>
  <si>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</si>
  <si>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</si>
  <si>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</si>
  <si>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</si>
  <si>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</si>
  <si>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</si>
  <si>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</si>
  <si>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</si>
  <si>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</si>
  <si>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</si>
  <si>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</si>
  <si>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</si>
  <si>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</si>
  <si>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</si>
  <si>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</si>
  <si>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</si>
  <si>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</si>
  <si>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</si>
  <si>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</si>
  <si>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</si>
  <si>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</si>
  <si>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</si>
  <si>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</si>
  <si>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</si>
  <si>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</si>
  <si>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</si>
  <si>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</si>
  <si>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</si>
  <si>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</si>
  <si>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</si>
  <si>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</si>
  <si>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</si>
  <si>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</si>
  <si>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</si>
  <si>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</si>
  <si>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</si>
  <si>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</si>
  <si>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</si>
  <si>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</si>
  <si>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</si>
  <si>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</si>
  <si>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</si>
  <si>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</si>
  <si>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</si>
  <si>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</si>
  <si>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</si>
  <si>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</si>
  <si>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</si>
  <si>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</si>
  <si>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</si>
  <si>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</si>
  <si>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</si>
  <si>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</si>
  <si>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</si>
  <si>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</si>
  <si>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</si>
  <si>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</si>
  <si>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</si>
  <si>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</si>
  <si>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</si>
  <si>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</si>
  <si>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</si>
  <si>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</si>
  <si>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</si>
  <si>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</si>
  <si>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</si>
  <si>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</si>
  <si>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</si>
  <si>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</si>
  <si>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</si>
  <si>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</si>
  <si>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</si>
  <si>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</si>
  <si>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</si>
  <si>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</si>
  <si>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</si>
  <si>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</si>
  <si>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</si>
  <si>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</si>
  <si>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</si>
  <si>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</si>
  <si>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</si>
  <si>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</si>
  <si>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</si>
  <si>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</si>
  <si>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</si>
  <si>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</si>
  <si>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C1</t>
  </si>
  <si>
    <t>Kansas City</t>
  </si>
  <si>
    <t>EnrouteCTV</t>
  </si>
  <si>
    <t>None</t>
  </si>
  <si>
    <t>035:28:52.42 N</t>
  </si>
  <si>
    <t>097:49:29.50 W</t>
  </si>
  <si>
    <t>GNSS</t>
  </si>
  <si>
    <t>PassiveRanging</t>
  </si>
  <si>
    <t>RS - UAT Radio Channel</t>
  </si>
  <si>
    <t>160-03</t>
  </si>
  <si>
    <t>99F</t>
  </si>
  <si>
    <t>DA</t>
  </si>
  <si>
    <t>Ft Worth</t>
  </si>
  <si>
    <t>Enroute</t>
  </si>
  <si>
    <t>NoneAvailable</t>
  </si>
  <si>
    <t>DC</t>
  </si>
  <si>
    <t>Oklahoma City</t>
  </si>
  <si>
    <t>Terminal</t>
  </si>
  <si>
    <t>Tinker AFB</t>
  </si>
  <si>
    <t>035:28:53.03 N</t>
  </si>
  <si>
    <t>035:28:53.65 N</t>
  </si>
  <si>
    <t>035:28:54.66 N</t>
  </si>
  <si>
    <t>097:49:29.43 W</t>
  </si>
  <si>
    <t>035:28:55.74 N</t>
  </si>
  <si>
    <t>035:28:56.51 N</t>
  </si>
  <si>
    <t>035:28:57.28 N</t>
  </si>
  <si>
    <t>035:28:58.75 N</t>
  </si>
  <si>
    <t>035:28:59.60 N</t>
  </si>
  <si>
    <t>035:29:00.29 N</t>
  </si>
  <si>
    <t>035:29:01.61 N</t>
  </si>
  <si>
    <t>035:29:03.08 N</t>
  </si>
  <si>
    <t>035:29:03.77 N</t>
  </si>
  <si>
    <t>035:29:05.32 N</t>
  </si>
  <si>
    <t>035:29:06.32 N</t>
  </si>
  <si>
    <t>035:29:08.17 N</t>
  </si>
  <si>
    <t>097:49:29.35 W</t>
  </si>
  <si>
    <t>035:29:09.72 N</t>
  </si>
  <si>
    <t>035:29:11.03 N</t>
  </si>
  <si>
    <t>097:49:29.27 W</t>
  </si>
  <si>
    <t>035:29:11.73 N</t>
  </si>
  <si>
    <t>097:49:29.19 W</t>
  </si>
  <si>
    <t>035:29:12.89 N</t>
  </si>
  <si>
    <t>035:29:13.97 N</t>
  </si>
  <si>
    <t>035:29:15.20 N</t>
  </si>
  <si>
    <t>097:49:29.12 W</t>
  </si>
  <si>
    <t>035:29:15.82 N</t>
  </si>
  <si>
    <t>035:29:16.21 N</t>
  </si>
  <si>
    <t>035:29:17.21 N</t>
  </si>
  <si>
    <t>097:49:29.04 W</t>
  </si>
  <si>
    <t>035:29:17.52 N</t>
  </si>
  <si>
    <t>035:29:17.91 N</t>
  </si>
  <si>
    <t>035:29:18.68 N</t>
  </si>
  <si>
    <t>097:49:28.96 W</t>
  </si>
  <si>
    <t>035:29:18.91 N</t>
  </si>
  <si>
    <t>035:29:19.76 N</t>
  </si>
  <si>
    <t>035:29:20.22 N</t>
  </si>
  <si>
    <t>035:29:21.38 N</t>
  </si>
  <si>
    <t>035:29:21.92 N</t>
  </si>
  <si>
    <t>TimeDifferenceOfArrival</t>
  </si>
  <si>
    <t>035:29:23.62 N</t>
  </si>
  <si>
    <t>097:49:29.89 W</t>
  </si>
  <si>
    <t>035:29:24.09 N</t>
  </si>
  <si>
    <t>097:49:30.04 W</t>
  </si>
  <si>
    <t>035:29:25.86 N</t>
  </si>
  <si>
    <t>097:49:30.74 W</t>
  </si>
  <si>
    <t>035:29:26.94 N</t>
  </si>
  <si>
    <t>097:49:31.20 W</t>
  </si>
  <si>
    <t>035:29:27.72 N</t>
  </si>
  <si>
    <t>097:49:31.51 W</t>
  </si>
  <si>
    <t>035:29:28.88 N</t>
  </si>
  <si>
    <t>097:49:31.82 W</t>
  </si>
  <si>
    <t>160-04</t>
  </si>
  <si>
    <t>O44</t>
  </si>
  <si>
    <t>035:29:29.42 N</t>
  </si>
  <si>
    <t>097:49:31.98 W</t>
  </si>
  <si>
    <t>035:29:30.50 N</t>
  </si>
  <si>
    <t>097:49:32.05 W</t>
  </si>
  <si>
    <t>035:29:31.19 N</t>
  </si>
  <si>
    <t>035:29:31.66 N</t>
  </si>
  <si>
    <t>035:29:32.35 N</t>
  </si>
  <si>
    <t>035:29:32.51 N</t>
  </si>
  <si>
    <t>097:49:31.74 W</t>
  </si>
  <si>
    <t>035:29:33.36 N</t>
  </si>
  <si>
    <t>097:49:31.13 W</t>
  </si>
  <si>
    <t>035:29:33.67 N</t>
  </si>
  <si>
    <t>097:49:30.66 W</t>
  </si>
  <si>
    <t>035:29:33.90 N</t>
  </si>
  <si>
    <t>035:29:34.05 N</t>
  </si>
  <si>
    <t>097:49:28.73 W</t>
  </si>
  <si>
    <t>035:29:33.82 N</t>
  </si>
  <si>
    <t>097:49:27.73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</si>
</sst>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51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"12/06/2022 03:15:31.024"</f>
        <v>12/06/2022 03:15:31.024</v>
      </c>
      <c r="C2" t="str">
        <f t="shared" ref="C2:C65" si="0">"FFDDD3C0"</f>
        <v>FFDDD3C0</v>
      </c>
      <c r="D2" t="s">
        <v>123</v>
      </c>
      <c r="E2">
        <v>13</v>
      </c>
      <c r="F2">
        <v>1013</v>
      </c>
      <c r="G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0</v>
      </c>
      <c r="P2">
        <v>1</v>
      </c>
      <c r="Q2">
        <v>0</v>
      </c>
      <c r="S2" t="str">
        <f t="shared" ref="S2:T6" si="1">"03:15:30.797"</f>
        <v>03:15:30.797</v>
      </c>
      <c r="T2" t="str">
        <f t="shared" si="1"/>
        <v>03:15:30.797</v>
      </c>
      <c r="U2" t="str">
        <f t="shared" ref="U2:U65" si="2">"ACA834"</f>
        <v>ACA834</v>
      </c>
      <c r="V2">
        <v>0</v>
      </c>
      <c r="W2">
        <v>0</v>
      </c>
      <c r="X2">
        <v>2</v>
      </c>
      <c r="Y2">
        <v>0</v>
      </c>
      <c r="AA2">
        <v>1</v>
      </c>
      <c r="AB2">
        <v>9</v>
      </c>
      <c r="AC2">
        <v>3</v>
      </c>
      <c r="AD2">
        <v>0</v>
      </c>
      <c r="AE2">
        <v>10</v>
      </c>
      <c r="AF2" t="s">
        <v>126</v>
      </c>
      <c r="AG2">
        <v>0</v>
      </c>
      <c r="AH2">
        <v>3</v>
      </c>
      <c r="AI2">
        <v>2</v>
      </c>
      <c r="AJ2">
        <v>1</v>
      </c>
      <c r="AK2" t="s">
        <v>127</v>
      </c>
      <c r="AL2">
        <v>35.481225999999999</v>
      </c>
      <c r="AM2" t="s">
        <v>128</v>
      </c>
      <c r="AN2">
        <v>-97.824861999999996</v>
      </c>
      <c r="AO2">
        <v>25</v>
      </c>
      <c r="AP2">
        <v>1400</v>
      </c>
      <c r="AQ2" t="s">
        <v>129</v>
      </c>
      <c r="AR2">
        <v>-1</v>
      </c>
      <c r="AS2">
        <v>42</v>
      </c>
      <c r="AT2">
        <v>0</v>
      </c>
      <c r="BB2" t="str">
        <f t="shared" ref="BB2:BB65" si="3">"1200"</f>
        <v>1200</v>
      </c>
      <c r="BC2">
        <v>1</v>
      </c>
      <c r="BD2" t="str">
        <f t="shared" ref="BD2:BD65" si="4">"N9142Q  "</f>
        <v xml:space="preserve">N9142Q  </v>
      </c>
      <c r="BE2">
        <v>1</v>
      </c>
      <c r="BJ2">
        <v>1250</v>
      </c>
      <c r="BK2">
        <v>-150</v>
      </c>
      <c r="BL2" t="s">
        <v>130</v>
      </c>
      <c r="BM2">
        <v>0</v>
      </c>
      <c r="BN2">
        <v>1</v>
      </c>
      <c r="BO2">
        <v>1</v>
      </c>
      <c r="BP2">
        <v>0</v>
      </c>
      <c r="BS2">
        <v>0</v>
      </c>
      <c r="BT2">
        <v>0</v>
      </c>
      <c r="BU2">
        <v>0</v>
      </c>
      <c r="CE2" t="str">
        <f>"03:15:30.806"</f>
        <v>03:15:30.806</v>
      </c>
      <c r="CF2">
        <v>805808074</v>
      </c>
      <c r="CS2">
        <v>0</v>
      </c>
      <c r="CT2">
        <v>2</v>
      </c>
      <c r="CU2">
        <v>0</v>
      </c>
      <c r="CV2">
        <v>2</v>
      </c>
      <c r="CW2">
        <v>0</v>
      </c>
      <c r="CX2">
        <v>5</v>
      </c>
      <c r="CY2">
        <v>7</v>
      </c>
      <c r="CZ2" t="s">
        <v>131</v>
      </c>
      <c r="DA2">
        <v>474</v>
      </c>
      <c r="DB2">
        <v>0</v>
      </c>
      <c r="DC2" t="s">
        <v>132</v>
      </c>
      <c r="DD2" t="s">
        <v>133</v>
      </c>
      <c r="DG2">
        <v>13735912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</row>
    <row r="3" spans="1:123" x14ac:dyDescent="0.3">
      <c r="A3" t="str">
        <f>"12/06/2022 03:15:31.024"</f>
        <v>12/06/2022 03:15:31.024</v>
      </c>
      <c r="C3" t="str">
        <f t="shared" si="0"/>
        <v>FFDDD3C0</v>
      </c>
      <c r="D3" t="s">
        <v>134</v>
      </c>
      <c r="E3">
        <v>3</v>
      </c>
      <c r="H3">
        <v>160</v>
      </c>
      <c r="I3" t="s">
        <v>135</v>
      </c>
      <c r="J3" t="s">
        <v>136</v>
      </c>
      <c r="K3">
        <v>0</v>
      </c>
      <c r="L3">
        <v>3</v>
      </c>
      <c r="M3">
        <v>0</v>
      </c>
      <c r="N3">
        <v>2</v>
      </c>
      <c r="O3">
        <v>0</v>
      </c>
      <c r="P3">
        <v>1</v>
      </c>
      <c r="Q3">
        <v>0</v>
      </c>
      <c r="S3" t="str">
        <f t="shared" si="1"/>
        <v>03:15:30.797</v>
      </c>
      <c r="T3" t="str">
        <f t="shared" si="1"/>
        <v>03:15:30.797</v>
      </c>
      <c r="U3" t="str">
        <f t="shared" si="2"/>
        <v>ACA834</v>
      </c>
      <c r="V3">
        <v>0</v>
      </c>
      <c r="W3">
        <v>0</v>
      </c>
      <c r="X3">
        <v>2</v>
      </c>
      <c r="Y3">
        <v>0</v>
      </c>
      <c r="AA3">
        <v>1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I3">
        <v>2</v>
      </c>
      <c r="AJ3">
        <v>1</v>
      </c>
      <c r="AK3" t="s">
        <v>127</v>
      </c>
      <c r="AL3">
        <v>35.481225999999999</v>
      </c>
      <c r="AM3" t="s">
        <v>128</v>
      </c>
      <c r="AN3">
        <v>-97.824861999999996</v>
      </c>
      <c r="AO3">
        <v>25</v>
      </c>
      <c r="AP3">
        <v>1400</v>
      </c>
      <c r="AQ3" t="s">
        <v>129</v>
      </c>
      <c r="AR3">
        <v>-1</v>
      </c>
      <c r="AS3">
        <v>42</v>
      </c>
      <c r="AT3">
        <v>0</v>
      </c>
      <c r="BB3" t="str">
        <f t="shared" si="3"/>
        <v>1200</v>
      </c>
      <c r="BC3">
        <v>1</v>
      </c>
      <c r="BD3" t="str">
        <f t="shared" si="4"/>
        <v xml:space="preserve">N9142Q  </v>
      </c>
      <c r="BE3">
        <v>1</v>
      </c>
      <c r="BJ3">
        <v>1250</v>
      </c>
      <c r="BK3">
        <v>-150</v>
      </c>
      <c r="BL3" t="s">
        <v>137</v>
      </c>
      <c r="BM3">
        <v>0</v>
      </c>
      <c r="BN3">
        <v>1</v>
      </c>
      <c r="BO3">
        <v>1</v>
      </c>
      <c r="BP3">
        <v>0</v>
      </c>
      <c r="BT3">
        <v>0</v>
      </c>
      <c r="BU3">
        <v>0</v>
      </c>
      <c r="CE3" t="str">
        <f>"03:15:30.806"</f>
        <v>03:15:30.806</v>
      </c>
      <c r="CF3">
        <v>805808074</v>
      </c>
      <c r="CS3">
        <v>0</v>
      </c>
      <c r="CT3">
        <v>2</v>
      </c>
      <c r="CU3">
        <v>0</v>
      </c>
      <c r="CV3">
        <v>2</v>
      </c>
      <c r="CW3">
        <v>0</v>
      </c>
      <c r="CX3">
        <v>5</v>
      </c>
      <c r="CY3">
        <v>7</v>
      </c>
      <c r="CZ3" t="s">
        <v>131</v>
      </c>
      <c r="DA3">
        <v>474</v>
      </c>
      <c r="DB3">
        <v>0</v>
      </c>
      <c r="DC3" t="s">
        <v>132</v>
      </c>
      <c r="DD3" t="s">
        <v>133</v>
      </c>
      <c r="DG3">
        <v>13735912</v>
      </c>
      <c r="DI3">
        <v>0</v>
      </c>
      <c r="DJ3">
        <v>0</v>
      </c>
      <c r="DK3">
        <v>1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3" x14ac:dyDescent="0.3">
      <c r="A4" t="str">
        <f>"12/06/2022 03:15:31.024"</f>
        <v>12/06/2022 03:15:31.024</v>
      </c>
      <c r="C4" t="str">
        <f t="shared" si="0"/>
        <v>FFDDD3C0</v>
      </c>
      <c r="D4" t="s">
        <v>123</v>
      </c>
      <c r="E4">
        <v>14</v>
      </c>
      <c r="F4">
        <v>1014</v>
      </c>
      <c r="G4" t="s">
        <v>135</v>
      </c>
      <c r="J4" t="s">
        <v>125</v>
      </c>
      <c r="K4">
        <v>0</v>
      </c>
      <c r="L4">
        <v>3</v>
      </c>
      <c r="M4">
        <v>0</v>
      </c>
      <c r="N4">
        <v>2</v>
      </c>
      <c r="O4">
        <v>0</v>
      </c>
      <c r="P4">
        <v>1</v>
      </c>
      <c r="Q4">
        <v>0</v>
      </c>
      <c r="S4" t="str">
        <f t="shared" si="1"/>
        <v>03:15:30.797</v>
      </c>
      <c r="T4" t="str">
        <f t="shared" si="1"/>
        <v>03:15:30.797</v>
      </c>
      <c r="U4" t="str">
        <f t="shared" si="2"/>
        <v>ACA834</v>
      </c>
      <c r="V4">
        <v>0</v>
      </c>
      <c r="W4">
        <v>0</v>
      </c>
      <c r="X4">
        <v>2</v>
      </c>
      <c r="Y4">
        <v>0</v>
      </c>
      <c r="AA4">
        <v>1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3</v>
      </c>
      <c r="AI4">
        <v>2</v>
      </c>
      <c r="AJ4">
        <v>1</v>
      </c>
      <c r="AK4" t="s">
        <v>127</v>
      </c>
      <c r="AL4">
        <v>35.481225999999999</v>
      </c>
      <c r="AM4" t="s">
        <v>128</v>
      </c>
      <c r="AN4">
        <v>-97.824861999999996</v>
      </c>
      <c r="AO4">
        <v>25</v>
      </c>
      <c r="AP4">
        <v>1400</v>
      </c>
      <c r="AQ4" t="s">
        <v>129</v>
      </c>
      <c r="AR4">
        <v>-1</v>
      </c>
      <c r="AS4">
        <v>42</v>
      </c>
      <c r="AT4">
        <v>0</v>
      </c>
      <c r="BB4" t="str">
        <f t="shared" si="3"/>
        <v>1200</v>
      </c>
      <c r="BC4">
        <v>1</v>
      </c>
      <c r="BD4" t="str">
        <f t="shared" si="4"/>
        <v xml:space="preserve">N9142Q  </v>
      </c>
      <c r="BE4">
        <v>1</v>
      </c>
      <c r="BJ4">
        <v>1250</v>
      </c>
      <c r="BK4">
        <v>-150</v>
      </c>
      <c r="BL4" t="s">
        <v>130</v>
      </c>
      <c r="BM4">
        <v>0</v>
      </c>
      <c r="BN4">
        <v>1</v>
      </c>
      <c r="BO4">
        <v>1</v>
      </c>
      <c r="BP4">
        <v>0</v>
      </c>
      <c r="BS4">
        <v>0</v>
      </c>
      <c r="BT4">
        <v>0</v>
      </c>
      <c r="BU4">
        <v>0</v>
      </c>
      <c r="CE4" t="str">
        <f>"03:15:30.806"</f>
        <v>03:15:30.806</v>
      </c>
      <c r="CF4">
        <v>805808074</v>
      </c>
      <c r="CS4">
        <v>0</v>
      </c>
      <c r="CT4">
        <v>2</v>
      </c>
      <c r="CU4">
        <v>0</v>
      </c>
      <c r="CV4">
        <v>2</v>
      </c>
      <c r="CW4">
        <v>0</v>
      </c>
      <c r="CX4">
        <v>5</v>
      </c>
      <c r="CY4">
        <v>7</v>
      </c>
      <c r="CZ4" t="s">
        <v>131</v>
      </c>
      <c r="DA4">
        <v>474</v>
      </c>
      <c r="DB4">
        <v>0</v>
      </c>
      <c r="DC4" t="s">
        <v>132</v>
      </c>
      <c r="DD4" t="s">
        <v>133</v>
      </c>
      <c r="DG4">
        <v>13735912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3" x14ac:dyDescent="0.3">
      <c r="A5" t="str">
        <f>"12/06/2022 03:15:31.040"</f>
        <v>12/06/2022 03:15:31.040</v>
      </c>
      <c r="C5" t="str">
        <f t="shared" si="0"/>
        <v>FFDDD3C0</v>
      </c>
      <c r="D5" t="s">
        <v>138</v>
      </c>
      <c r="E5">
        <v>30</v>
      </c>
      <c r="H5">
        <v>119</v>
      </c>
      <c r="I5" t="s">
        <v>139</v>
      </c>
      <c r="J5" t="s">
        <v>140</v>
      </c>
      <c r="K5">
        <v>0</v>
      </c>
      <c r="L5">
        <v>3</v>
      </c>
      <c r="M5">
        <v>0</v>
      </c>
      <c r="N5">
        <v>2</v>
      </c>
      <c r="O5">
        <v>0</v>
      </c>
      <c r="P5">
        <v>1</v>
      </c>
      <c r="Q5">
        <v>0</v>
      </c>
      <c r="S5" t="str">
        <f t="shared" si="1"/>
        <v>03:15:30.797</v>
      </c>
      <c r="T5" t="str">
        <f t="shared" si="1"/>
        <v>03:15:30.797</v>
      </c>
      <c r="U5" t="str">
        <f t="shared" si="2"/>
        <v>ACA834</v>
      </c>
      <c r="V5">
        <v>0</v>
      </c>
      <c r="W5">
        <v>0</v>
      </c>
      <c r="X5">
        <v>2</v>
      </c>
      <c r="Y5">
        <v>0</v>
      </c>
      <c r="AA5">
        <v>1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2</v>
      </c>
      <c r="AJ5">
        <v>1</v>
      </c>
      <c r="AK5" t="s">
        <v>127</v>
      </c>
      <c r="AL5">
        <v>35.481225999999999</v>
      </c>
      <c r="AM5" t="s">
        <v>128</v>
      </c>
      <c r="AN5">
        <v>-97.824861999999996</v>
      </c>
      <c r="AO5">
        <v>25</v>
      </c>
      <c r="AP5">
        <v>1400</v>
      </c>
      <c r="AQ5" t="s">
        <v>129</v>
      </c>
      <c r="AR5">
        <v>-1</v>
      </c>
      <c r="AS5">
        <v>42</v>
      </c>
      <c r="AT5">
        <v>0</v>
      </c>
      <c r="BB5" t="str">
        <f t="shared" si="3"/>
        <v>1200</v>
      </c>
      <c r="BC5">
        <v>1</v>
      </c>
      <c r="BD5" t="str">
        <f t="shared" si="4"/>
        <v xml:space="preserve">N9142Q  </v>
      </c>
      <c r="BE5">
        <v>1</v>
      </c>
      <c r="BJ5">
        <v>1250</v>
      </c>
      <c r="BK5">
        <v>-150</v>
      </c>
      <c r="BL5" t="s">
        <v>137</v>
      </c>
      <c r="BM5">
        <v>0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>"03:15:30.806"</f>
        <v>03:15:30.806</v>
      </c>
      <c r="CF5">
        <v>805808074</v>
      </c>
      <c r="CS5">
        <v>0</v>
      </c>
      <c r="CT5">
        <v>2</v>
      </c>
      <c r="CU5">
        <v>0</v>
      </c>
      <c r="CV5">
        <v>2</v>
      </c>
      <c r="CW5">
        <v>0</v>
      </c>
      <c r="CX5">
        <v>5</v>
      </c>
      <c r="CY5">
        <v>7</v>
      </c>
      <c r="CZ5" t="s">
        <v>131</v>
      </c>
      <c r="DA5">
        <v>474</v>
      </c>
      <c r="DB5">
        <v>0</v>
      </c>
      <c r="DC5" t="s">
        <v>132</v>
      </c>
      <c r="DD5" t="s">
        <v>133</v>
      </c>
      <c r="DG5">
        <v>13735912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3" x14ac:dyDescent="0.3">
      <c r="A6" t="str">
        <f>"12/06/2022 03:15:31.040"</f>
        <v>12/06/2022 03:15:31.040</v>
      </c>
      <c r="C6" t="str">
        <f t="shared" si="0"/>
        <v>FFDDD3C0</v>
      </c>
      <c r="D6" t="s">
        <v>138</v>
      </c>
      <c r="E6">
        <v>31</v>
      </c>
      <c r="H6">
        <v>120</v>
      </c>
      <c r="I6" t="s">
        <v>141</v>
      </c>
      <c r="J6" t="s">
        <v>140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S6" t="str">
        <f t="shared" si="1"/>
        <v>03:15:30.797</v>
      </c>
      <c r="T6" t="str">
        <f t="shared" si="1"/>
        <v>03:15:30.797</v>
      </c>
      <c r="U6" t="str">
        <f t="shared" si="2"/>
        <v>ACA834</v>
      </c>
      <c r="V6">
        <v>0</v>
      </c>
      <c r="W6">
        <v>0</v>
      </c>
      <c r="X6">
        <v>2</v>
      </c>
      <c r="Y6">
        <v>0</v>
      </c>
      <c r="AA6">
        <v>1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1</v>
      </c>
      <c r="AK6" t="s">
        <v>127</v>
      </c>
      <c r="AL6">
        <v>35.481225999999999</v>
      </c>
      <c r="AM6" t="s">
        <v>128</v>
      </c>
      <c r="AN6">
        <v>-97.824861999999996</v>
      </c>
      <c r="AO6">
        <v>25</v>
      </c>
      <c r="AP6">
        <v>1400</v>
      </c>
      <c r="AQ6" t="s">
        <v>129</v>
      </c>
      <c r="AR6">
        <v>-1</v>
      </c>
      <c r="AS6">
        <v>42</v>
      </c>
      <c r="AT6">
        <v>0</v>
      </c>
      <c r="BB6" t="str">
        <f t="shared" si="3"/>
        <v>1200</v>
      </c>
      <c r="BC6">
        <v>1</v>
      </c>
      <c r="BD6" t="str">
        <f t="shared" si="4"/>
        <v xml:space="preserve">N9142Q  </v>
      </c>
      <c r="BE6">
        <v>1</v>
      </c>
      <c r="BJ6">
        <v>1250</v>
      </c>
      <c r="BK6">
        <v>-150</v>
      </c>
      <c r="BL6" t="s">
        <v>137</v>
      </c>
      <c r="BM6">
        <v>0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>"03:15:30.806"</f>
        <v>03:15:30.806</v>
      </c>
      <c r="CF6">
        <v>805808074</v>
      </c>
      <c r="CS6">
        <v>0</v>
      </c>
      <c r="CT6">
        <v>2</v>
      </c>
      <c r="CU6">
        <v>0</v>
      </c>
      <c r="CV6">
        <v>2</v>
      </c>
      <c r="CW6">
        <v>0</v>
      </c>
      <c r="CX6">
        <v>5</v>
      </c>
      <c r="CY6">
        <v>7</v>
      </c>
      <c r="CZ6" t="s">
        <v>131</v>
      </c>
      <c r="DA6">
        <v>474</v>
      </c>
      <c r="DB6">
        <v>0</v>
      </c>
      <c r="DC6" t="s">
        <v>132</v>
      </c>
      <c r="DD6" t="s">
        <v>133</v>
      </c>
      <c r="DG6">
        <v>13735912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3" x14ac:dyDescent="0.3">
      <c r="A7" t="str">
        <f>"12/06/2022 03:15:31.962"</f>
        <v>12/06/2022 03:15:31.962</v>
      </c>
      <c r="C7" t="str">
        <f t="shared" si="0"/>
        <v>FFDDD3C0</v>
      </c>
      <c r="D7" t="s">
        <v>123</v>
      </c>
      <c r="E7">
        <v>13</v>
      </c>
      <c r="F7">
        <v>1013</v>
      </c>
      <c r="G7" t="s">
        <v>124</v>
      </c>
      <c r="J7" t="s">
        <v>125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S7" t="str">
        <f t="shared" ref="S7:T11" si="5">"03:15:31.594"</f>
        <v>03:15:31.594</v>
      </c>
      <c r="T7" t="str">
        <f t="shared" si="5"/>
        <v>03:15:31.594</v>
      </c>
      <c r="U7" t="str">
        <f t="shared" si="2"/>
        <v>ACA834</v>
      </c>
      <c r="V7">
        <v>0</v>
      </c>
      <c r="W7">
        <v>0</v>
      </c>
      <c r="X7">
        <v>2</v>
      </c>
      <c r="Y7">
        <v>0</v>
      </c>
      <c r="AA7">
        <v>1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3</v>
      </c>
      <c r="AI7">
        <v>2</v>
      </c>
      <c r="AJ7">
        <v>0</v>
      </c>
      <c r="AK7" t="s">
        <v>142</v>
      </c>
      <c r="AL7">
        <v>35.481397999999999</v>
      </c>
      <c r="AM7" t="s">
        <v>128</v>
      </c>
      <c r="AN7">
        <v>-97.824861999999996</v>
      </c>
      <c r="AO7">
        <v>25</v>
      </c>
      <c r="AP7">
        <v>1400</v>
      </c>
      <c r="AQ7" t="s">
        <v>129</v>
      </c>
      <c r="AR7">
        <v>0</v>
      </c>
      <c r="AS7">
        <v>45</v>
      </c>
      <c r="AT7">
        <v>0</v>
      </c>
      <c r="BB7" t="str">
        <f t="shared" si="3"/>
        <v>1200</v>
      </c>
      <c r="BC7">
        <v>1</v>
      </c>
      <c r="BD7" t="str">
        <f t="shared" si="4"/>
        <v xml:space="preserve">N9142Q  </v>
      </c>
      <c r="BE7">
        <v>1</v>
      </c>
      <c r="BJ7">
        <v>1250</v>
      </c>
      <c r="BK7">
        <v>-150</v>
      </c>
      <c r="BL7" t="s">
        <v>130</v>
      </c>
      <c r="BM7">
        <v>0</v>
      </c>
      <c r="BN7">
        <v>1</v>
      </c>
      <c r="BO7">
        <v>1</v>
      </c>
      <c r="BP7">
        <v>0</v>
      </c>
      <c r="BS7">
        <v>0</v>
      </c>
      <c r="BT7">
        <v>0</v>
      </c>
      <c r="BU7">
        <v>0</v>
      </c>
      <c r="CE7" t="str">
        <f>"03:15:31.720"</f>
        <v>03:15:31.720</v>
      </c>
      <c r="CF7">
        <v>719558083</v>
      </c>
      <c r="CS7">
        <v>2</v>
      </c>
      <c r="CT7">
        <v>2</v>
      </c>
      <c r="CU7">
        <v>0</v>
      </c>
      <c r="CV7">
        <v>2</v>
      </c>
      <c r="CW7">
        <v>0</v>
      </c>
      <c r="CX7">
        <v>6</v>
      </c>
      <c r="CY7">
        <v>7</v>
      </c>
      <c r="CZ7" t="s">
        <v>131</v>
      </c>
      <c r="DA7">
        <v>474</v>
      </c>
      <c r="DB7">
        <v>0</v>
      </c>
      <c r="DC7" t="s">
        <v>132</v>
      </c>
      <c r="DD7" t="s">
        <v>133</v>
      </c>
      <c r="DG7">
        <v>13736025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3">
      <c r="A8" t="str">
        <f>"12/06/2022 03:15:31.978"</f>
        <v>12/06/2022 03:15:31.978</v>
      </c>
      <c r="C8" t="str">
        <f t="shared" si="0"/>
        <v>FFDDD3C0</v>
      </c>
      <c r="D8" t="s">
        <v>123</v>
      </c>
      <c r="E8">
        <v>14</v>
      </c>
      <c r="F8">
        <v>1014</v>
      </c>
      <c r="G8" t="s">
        <v>135</v>
      </c>
      <c r="J8" t="s">
        <v>125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S8" t="str">
        <f t="shared" si="5"/>
        <v>03:15:31.594</v>
      </c>
      <c r="T8" t="str">
        <f t="shared" si="5"/>
        <v>03:15:31.594</v>
      </c>
      <c r="U8" t="str">
        <f t="shared" si="2"/>
        <v>ACA834</v>
      </c>
      <c r="V8">
        <v>0</v>
      </c>
      <c r="W8">
        <v>0</v>
      </c>
      <c r="X8">
        <v>2</v>
      </c>
      <c r="Y8">
        <v>0</v>
      </c>
      <c r="AA8">
        <v>1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3</v>
      </c>
      <c r="AI8">
        <v>2</v>
      </c>
      <c r="AJ8">
        <v>0</v>
      </c>
      <c r="AK8" t="s">
        <v>142</v>
      </c>
      <c r="AL8">
        <v>35.481397999999999</v>
      </c>
      <c r="AM8" t="s">
        <v>128</v>
      </c>
      <c r="AN8">
        <v>-97.824861999999996</v>
      </c>
      <c r="AO8">
        <v>25</v>
      </c>
      <c r="AP8">
        <v>1400</v>
      </c>
      <c r="AQ8" t="s">
        <v>129</v>
      </c>
      <c r="AR8">
        <v>0</v>
      </c>
      <c r="AS8">
        <v>45</v>
      </c>
      <c r="AT8">
        <v>0</v>
      </c>
      <c r="BB8" t="str">
        <f t="shared" si="3"/>
        <v>1200</v>
      </c>
      <c r="BC8">
        <v>1</v>
      </c>
      <c r="BD8" t="str">
        <f t="shared" si="4"/>
        <v xml:space="preserve">N9142Q  </v>
      </c>
      <c r="BE8">
        <v>1</v>
      </c>
      <c r="BJ8">
        <v>1250</v>
      </c>
      <c r="BK8">
        <v>-150</v>
      </c>
      <c r="BL8" t="s">
        <v>130</v>
      </c>
      <c r="BM8">
        <v>0</v>
      </c>
      <c r="BN8">
        <v>1</v>
      </c>
      <c r="BO8">
        <v>1</v>
      </c>
      <c r="BP8">
        <v>0</v>
      </c>
      <c r="BS8">
        <v>0</v>
      </c>
      <c r="BT8">
        <v>0</v>
      </c>
      <c r="BU8">
        <v>0</v>
      </c>
      <c r="CE8" t="str">
        <f>"03:15:31.720"</f>
        <v>03:15:31.720</v>
      </c>
      <c r="CF8">
        <v>719558083</v>
      </c>
      <c r="CS8">
        <v>2</v>
      </c>
      <c r="CT8">
        <v>2</v>
      </c>
      <c r="CU8">
        <v>0</v>
      </c>
      <c r="CV8">
        <v>2</v>
      </c>
      <c r="CW8">
        <v>0</v>
      </c>
      <c r="CX8">
        <v>6</v>
      </c>
      <c r="CY8">
        <v>7</v>
      </c>
      <c r="CZ8" t="s">
        <v>131</v>
      </c>
      <c r="DA8">
        <v>474</v>
      </c>
      <c r="DB8">
        <v>0</v>
      </c>
      <c r="DC8" t="s">
        <v>132</v>
      </c>
      <c r="DD8" t="s">
        <v>133</v>
      </c>
      <c r="DG8">
        <v>13736025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3">
      <c r="A9" t="str">
        <f>"12/06/2022 03:15:31.993"</f>
        <v>12/06/2022 03:15:31.993</v>
      </c>
      <c r="C9" t="str">
        <f t="shared" si="0"/>
        <v>FFDDD3C0</v>
      </c>
      <c r="D9" t="s">
        <v>138</v>
      </c>
      <c r="E9">
        <v>30</v>
      </c>
      <c r="H9">
        <v>119</v>
      </c>
      <c r="I9" t="s">
        <v>139</v>
      </c>
      <c r="J9" t="s">
        <v>140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S9" t="str">
        <f t="shared" si="5"/>
        <v>03:15:31.594</v>
      </c>
      <c r="T9" t="str">
        <f t="shared" si="5"/>
        <v>03:15:31.594</v>
      </c>
      <c r="U9" t="str">
        <f t="shared" si="2"/>
        <v>ACA834</v>
      </c>
      <c r="V9">
        <v>0</v>
      </c>
      <c r="W9">
        <v>0</v>
      </c>
      <c r="X9">
        <v>2</v>
      </c>
      <c r="Y9">
        <v>0</v>
      </c>
      <c r="AA9">
        <v>1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0</v>
      </c>
      <c r="AK9" t="s">
        <v>142</v>
      </c>
      <c r="AL9">
        <v>35.481397999999999</v>
      </c>
      <c r="AM9" t="s">
        <v>128</v>
      </c>
      <c r="AN9">
        <v>-97.824861999999996</v>
      </c>
      <c r="AO9">
        <v>25</v>
      </c>
      <c r="AP9">
        <v>1400</v>
      </c>
      <c r="AQ9" t="s">
        <v>129</v>
      </c>
      <c r="AR9">
        <v>0</v>
      </c>
      <c r="AS9">
        <v>45</v>
      </c>
      <c r="AT9">
        <v>0</v>
      </c>
      <c r="BB9" t="str">
        <f t="shared" si="3"/>
        <v>1200</v>
      </c>
      <c r="BC9">
        <v>1</v>
      </c>
      <c r="BD9" t="str">
        <f t="shared" si="4"/>
        <v xml:space="preserve">N9142Q  </v>
      </c>
      <c r="BE9">
        <v>1</v>
      </c>
      <c r="BJ9">
        <v>1250</v>
      </c>
      <c r="BK9">
        <v>-150</v>
      </c>
      <c r="BL9" t="s">
        <v>137</v>
      </c>
      <c r="BM9">
        <v>0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>"03:15:31.720"</f>
        <v>03:15:31.720</v>
      </c>
      <c r="CF9">
        <v>719558083</v>
      </c>
      <c r="CS9">
        <v>2</v>
      </c>
      <c r="CT9">
        <v>2</v>
      </c>
      <c r="CU9">
        <v>0</v>
      </c>
      <c r="CV9">
        <v>2</v>
      </c>
      <c r="CW9">
        <v>0</v>
      </c>
      <c r="CX9">
        <v>6</v>
      </c>
      <c r="CY9">
        <v>7</v>
      </c>
      <c r="CZ9" t="s">
        <v>131</v>
      </c>
      <c r="DA9">
        <v>474</v>
      </c>
      <c r="DB9">
        <v>0</v>
      </c>
      <c r="DC9" t="s">
        <v>132</v>
      </c>
      <c r="DD9" t="s">
        <v>133</v>
      </c>
      <c r="DG9">
        <v>13736025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3">
      <c r="A10" t="str">
        <f>"12/06/2022 03:15:31.993"</f>
        <v>12/06/2022 03:15:31.993</v>
      </c>
      <c r="C10" t="str">
        <f t="shared" si="0"/>
        <v>FFDDD3C0</v>
      </c>
      <c r="D10" t="s">
        <v>138</v>
      </c>
      <c r="E10">
        <v>31</v>
      </c>
      <c r="H10">
        <v>120</v>
      </c>
      <c r="I10" t="s">
        <v>141</v>
      </c>
      <c r="J10" t="s">
        <v>140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S10" t="str">
        <f t="shared" si="5"/>
        <v>03:15:31.594</v>
      </c>
      <c r="T10" t="str">
        <f t="shared" si="5"/>
        <v>03:15:31.594</v>
      </c>
      <c r="U10" t="str">
        <f t="shared" si="2"/>
        <v>ACA834</v>
      </c>
      <c r="V10">
        <v>0</v>
      </c>
      <c r="W10">
        <v>0</v>
      </c>
      <c r="X10">
        <v>2</v>
      </c>
      <c r="Y10">
        <v>0</v>
      </c>
      <c r="AA10">
        <v>1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0</v>
      </c>
      <c r="AK10" t="s">
        <v>142</v>
      </c>
      <c r="AL10">
        <v>35.481397999999999</v>
      </c>
      <c r="AM10" t="s">
        <v>128</v>
      </c>
      <c r="AN10">
        <v>-97.824861999999996</v>
      </c>
      <c r="AO10">
        <v>25</v>
      </c>
      <c r="AP10">
        <v>1400</v>
      </c>
      <c r="AQ10" t="s">
        <v>129</v>
      </c>
      <c r="AR10">
        <v>0</v>
      </c>
      <c r="AS10">
        <v>45</v>
      </c>
      <c r="AT10">
        <v>0</v>
      </c>
      <c r="BB10" t="str">
        <f t="shared" si="3"/>
        <v>1200</v>
      </c>
      <c r="BC10">
        <v>1</v>
      </c>
      <c r="BD10" t="str">
        <f t="shared" si="4"/>
        <v xml:space="preserve">N9142Q  </v>
      </c>
      <c r="BE10">
        <v>1</v>
      </c>
      <c r="BJ10">
        <v>1250</v>
      </c>
      <c r="BK10">
        <v>-150</v>
      </c>
      <c r="BL10" t="s">
        <v>137</v>
      </c>
      <c r="BM10">
        <v>0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>"03:15:31.720"</f>
        <v>03:15:31.720</v>
      </c>
      <c r="CF10">
        <v>719558083</v>
      </c>
      <c r="CS10">
        <v>2</v>
      </c>
      <c r="CT10">
        <v>2</v>
      </c>
      <c r="CU10">
        <v>0</v>
      </c>
      <c r="CV10">
        <v>2</v>
      </c>
      <c r="CW10">
        <v>0</v>
      </c>
      <c r="CX10">
        <v>6</v>
      </c>
      <c r="CY10">
        <v>7</v>
      </c>
      <c r="CZ10" t="s">
        <v>131</v>
      </c>
      <c r="DA10">
        <v>474</v>
      </c>
      <c r="DB10">
        <v>0</v>
      </c>
      <c r="DC10" t="s">
        <v>132</v>
      </c>
      <c r="DD10" t="s">
        <v>133</v>
      </c>
      <c r="DG10">
        <v>13736025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3">
      <c r="A11" t="str">
        <f>"12/06/2022 03:15:32.009"</f>
        <v>12/06/2022 03:15:32.009</v>
      </c>
      <c r="C11" t="str">
        <f t="shared" si="0"/>
        <v>FFDDD3C0</v>
      </c>
      <c r="D11" t="s">
        <v>134</v>
      </c>
      <c r="E11">
        <v>3</v>
      </c>
      <c r="H11">
        <v>160</v>
      </c>
      <c r="I11" t="s">
        <v>135</v>
      </c>
      <c r="J11" t="s">
        <v>136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S11" t="str">
        <f t="shared" si="5"/>
        <v>03:15:31.594</v>
      </c>
      <c r="T11" t="str">
        <f t="shared" si="5"/>
        <v>03:15:31.594</v>
      </c>
      <c r="U11" t="str">
        <f t="shared" si="2"/>
        <v>ACA834</v>
      </c>
      <c r="V11">
        <v>0</v>
      </c>
      <c r="W11">
        <v>0</v>
      </c>
      <c r="X11">
        <v>2</v>
      </c>
      <c r="Y11">
        <v>0</v>
      </c>
      <c r="AA11">
        <v>1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0</v>
      </c>
      <c r="AK11" t="s">
        <v>142</v>
      </c>
      <c r="AL11">
        <v>35.481397999999999</v>
      </c>
      <c r="AM11" t="s">
        <v>128</v>
      </c>
      <c r="AN11">
        <v>-97.824861999999996</v>
      </c>
      <c r="AO11">
        <v>25</v>
      </c>
      <c r="AP11">
        <v>1400</v>
      </c>
      <c r="AQ11" t="s">
        <v>129</v>
      </c>
      <c r="AR11">
        <v>0</v>
      </c>
      <c r="AS11">
        <v>45</v>
      </c>
      <c r="AT11">
        <v>0</v>
      </c>
      <c r="BB11" t="str">
        <f t="shared" si="3"/>
        <v>1200</v>
      </c>
      <c r="BC11">
        <v>1</v>
      </c>
      <c r="BD11" t="str">
        <f t="shared" si="4"/>
        <v xml:space="preserve">N9142Q  </v>
      </c>
      <c r="BE11">
        <v>1</v>
      </c>
      <c r="BJ11">
        <v>1250</v>
      </c>
      <c r="BK11">
        <v>-150</v>
      </c>
      <c r="BL11" t="s">
        <v>137</v>
      </c>
      <c r="BM11">
        <v>0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>"03:15:31.720"</f>
        <v>03:15:31.720</v>
      </c>
      <c r="CF11">
        <v>719558083</v>
      </c>
      <c r="CS11">
        <v>2</v>
      </c>
      <c r="CT11">
        <v>2</v>
      </c>
      <c r="CU11">
        <v>0</v>
      </c>
      <c r="CV11">
        <v>2</v>
      </c>
      <c r="CW11">
        <v>0</v>
      </c>
      <c r="CX11">
        <v>6</v>
      </c>
      <c r="CY11">
        <v>7</v>
      </c>
      <c r="CZ11" t="s">
        <v>131</v>
      </c>
      <c r="DA11">
        <v>474</v>
      </c>
      <c r="DB11">
        <v>0</v>
      </c>
      <c r="DC11" t="s">
        <v>132</v>
      </c>
      <c r="DD11" t="s">
        <v>133</v>
      </c>
      <c r="DG11">
        <v>13736025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3">
      <c r="A12" t="str">
        <f>"12/06/2022 03:15:32.729"</f>
        <v>12/06/2022 03:15:32.729</v>
      </c>
      <c r="C12" t="str">
        <f t="shared" si="0"/>
        <v>FFDDD3C0</v>
      </c>
      <c r="D12" t="s">
        <v>123</v>
      </c>
      <c r="E12">
        <v>13</v>
      </c>
      <c r="F12">
        <v>1013</v>
      </c>
      <c r="G12" t="s">
        <v>124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S12" t="str">
        <f t="shared" ref="S12:T16" si="6">"03:15:32.398"</f>
        <v>03:15:32.398</v>
      </c>
      <c r="T12" t="str">
        <f t="shared" si="6"/>
        <v>03:15:32.398</v>
      </c>
      <c r="U12" t="str">
        <f t="shared" si="2"/>
        <v>ACA834</v>
      </c>
      <c r="V12">
        <v>0</v>
      </c>
      <c r="W12">
        <v>0</v>
      </c>
      <c r="X12">
        <v>2</v>
      </c>
      <c r="Y12">
        <v>0</v>
      </c>
      <c r="AA12">
        <v>1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3</v>
      </c>
      <c r="AI12">
        <v>2</v>
      </c>
      <c r="AJ12">
        <v>0</v>
      </c>
      <c r="AK12" t="s">
        <v>143</v>
      </c>
      <c r="AL12">
        <v>35.481569999999998</v>
      </c>
      <c r="AM12" t="s">
        <v>128</v>
      </c>
      <c r="AN12">
        <v>-97.824861999999996</v>
      </c>
      <c r="AO12">
        <v>25</v>
      </c>
      <c r="AP12">
        <v>1400</v>
      </c>
      <c r="AQ12" t="s">
        <v>129</v>
      </c>
      <c r="AR12">
        <v>0</v>
      </c>
      <c r="AS12">
        <v>48</v>
      </c>
      <c r="AT12">
        <v>0</v>
      </c>
      <c r="BB12" t="str">
        <f t="shared" si="3"/>
        <v>1200</v>
      </c>
      <c r="BC12">
        <v>1</v>
      </c>
      <c r="BD12" t="str">
        <f t="shared" si="4"/>
        <v xml:space="preserve">N9142Q  </v>
      </c>
      <c r="BE12">
        <v>1</v>
      </c>
      <c r="BJ12">
        <v>1250</v>
      </c>
      <c r="BK12">
        <v>-150</v>
      </c>
      <c r="BL12" t="s">
        <v>130</v>
      </c>
      <c r="BM12">
        <v>0</v>
      </c>
      <c r="BN12">
        <v>1</v>
      </c>
      <c r="BO12">
        <v>1</v>
      </c>
      <c r="BP12">
        <v>0</v>
      </c>
      <c r="BS12">
        <v>0</v>
      </c>
      <c r="BT12">
        <v>0</v>
      </c>
      <c r="BU12">
        <v>0</v>
      </c>
      <c r="CE12" t="str">
        <f>"03:15:32.513"</f>
        <v>03:15:32.513</v>
      </c>
      <c r="CF12">
        <v>513308016</v>
      </c>
      <c r="CS12">
        <v>2</v>
      </c>
      <c r="CT12">
        <v>2</v>
      </c>
      <c r="CU12">
        <v>0</v>
      </c>
      <c r="CV12">
        <v>2</v>
      </c>
      <c r="CW12">
        <v>0</v>
      </c>
      <c r="CX12">
        <v>6</v>
      </c>
      <c r="CY12">
        <v>7</v>
      </c>
      <c r="CZ12" t="s">
        <v>131</v>
      </c>
      <c r="DA12">
        <v>474</v>
      </c>
      <c r="DB12">
        <v>0</v>
      </c>
      <c r="DC12" t="s">
        <v>132</v>
      </c>
      <c r="DD12" t="s">
        <v>133</v>
      </c>
      <c r="DG12">
        <v>13736134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3">
      <c r="A13" t="str">
        <f>"12/06/2022 03:15:32.729"</f>
        <v>12/06/2022 03:15:32.729</v>
      </c>
      <c r="C13" t="str">
        <f t="shared" si="0"/>
        <v>FFDDD3C0</v>
      </c>
      <c r="D13" t="s">
        <v>123</v>
      </c>
      <c r="E13">
        <v>14</v>
      </c>
      <c r="F13">
        <v>1014</v>
      </c>
      <c r="G13" t="s">
        <v>135</v>
      </c>
      <c r="J13" t="s">
        <v>125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S13" t="str">
        <f t="shared" si="6"/>
        <v>03:15:32.398</v>
      </c>
      <c r="T13" t="str">
        <f t="shared" si="6"/>
        <v>03:15:32.398</v>
      </c>
      <c r="U13" t="str">
        <f t="shared" si="2"/>
        <v>ACA834</v>
      </c>
      <c r="V13">
        <v>0</v>
      </c>
      <c r="W13">
        <v>0</v>
      </c>
      <c r="X13">
        <v>2</v>
      </c>
      <c r="Y13">
        <v>0</v>
      </c>
      <c r="AA13">
        <v>1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3</v>
      </c>
      <c r="AI13">
        <v>2</v>
      </c>
      <c r="AJ13">
        <v>0</v>
      </c>
      <c r="AK13" t="s">
        <v>143</v>
      </c>
      <c r="AL13">
        <v>35.481569999999998</v>
      </c>
      <c r="AM13" t="s">
        <v>128</v>
      </c>
      <c r="AN13">
        <v>-97.824861999999996</v>
      </c>
      <c r="AO13">
        <v>25</v>
      </c>
      <c r="AP13">
        <v>1400</v>
      </c>
      <c r="AQ13" t="s">
        <v>129</v>
      </c>
      <c r="AR13">
        <v>0</v>
      </c>
      <c r="AS13">
        <v>48</v>
      </c>
      <c r="AT13">
        <v>0</v>
      </c>
      <c r="BB13" t="str">
        <f t="shared" si="3"/>
        <v>1200</v>
      </c>
      <c r="BC13">
        <v>1</v>
      </c>
      <c r="BD13" t="str">
        <f t="shared" si="4"/>
        <v xml:space="preserve">N9142Q  </v>
      </c>
      <c r="BE13">
        <v>1</v>
      </c>
      <c r="BJ13">
        <v>1250</v>
      </c>
      <c r="BK13">
        <v>-150</v>
      </c>
      <c r="BL13" t="s">
        <v>130</v>
      </c>
      <c r="BM13">
        <v>0</v>
      </c>
      <c r="BN13">
        <v>1</v>
      </c>
      <c r="BO13">
        <v>1</v>
      </c>
      <c r="BP13">
        <v>0</v>
      </c>
      <c r="BS13">
        <v>0</v>
      </c>
      <c r="BT13">
        <v>0</v>
      </c>
      <c r="BU13">
        <v>0</v>
      </c>
      <c r="CE13" t="str">
        <f>"03:15:32.513"</f>
        <v>03:15:32.513</v>
      </c>
      <c r="CF13">
        <v>513308016</v>
      </c>
      <c r="CS13">
        <v>2</v>
      </c>
      <c r="CT13">
        <v>2</v>
      </c>
      <c r="CU13">
        <v>0</v>
      </c>
      <c r="CV13">
        <v>2</v>
      </c>
      <c r="CW13">
        <v>0</v>
      </c>
      <c r="CX13">
        <v>6</v>
      </c>
      <c r="CY13">
        <v>7</v>
      </c>
      <c r="CZ13" t="s">
        <v>131</v>
      </c>
      <c r="DA13">
        <v>474</v>
      </c>
      <c r="DB13">
        <v>0</v>
      </c>
      <c r="DC13" t="s">
        <v>132</v>
      </c>
      <c r="DD13" t="s">
        <v>133</v>
      </c>
      <c r="DG13">
        <v>13736134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3">
      <c r="A14" t="str">
        <f>"12/06/2022 03:15:32.744"</f>
        <v>12/06/2022 03:15:32.744</v>
      </c>
      <c r="C14" t="str">
        <f t="shared" si="0"/>
        <v>FFDDD3C0</v>
      </c>
      <c r="D14" t="s">
        <v>138</v>
      </c>
      <c r="E14">
        <v>30</v>
      </c>
      <c r="H14">
        <v>119</v>
      </c>
      <c r="I14" t="s">
        <v>139</v>
      </c>
      <c r="J14" t="s">
        <v>140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S14" t="str">
        <f t="shared" si="6"/>
        <v>03:15:32.398</v>
      </c>
      <c r="T14" t="str">
        <f t="shared" si="6"/>
        <v>03:15:32.398</v>
      </c>
      <c r="U14" t="str">
        <f t="shared" si="2"/>
        <v>ACA834</v>
      </c>
      <c r="V14">
        <v>0</v>
      </c>
      <c r="W14">
        <v>0</v>
      </c>
      <c r="X14">
        <v>2</v>
      </c>
      <c r="Y14">
        <v>0</v>
      </c>
      <c r="AA14">
        <v>1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0</v>
      </c>
      <c r="AK14" t="s">
        <v>143</v>
      </c>
      <c r="AL14">
        <v>35.481569999999998</v>
      </c>
      <c r="AM14" t="s">
        <v>128</v>
      </c>
      <c r="AN14">
        <v>-97.824861999999996</v>
      </c>
      <c r="AO14">
        <v>25</v>
      </c>
      <c r="AP14">
        <v>1400</v>
      </c>
      <c r="AQ14" t="s">
        <v>129</v>
      </c>
      <c r="AR14">
        <v>0</v>
      </c>
      <c r="AS14">
        <v>48</v>
      </c>
      <c r="AT14">
        <v>0</v>
      </c>
      <c r="BB14" t="str">
        <f t="shared" si="3"/>
        <v>1200</v>
      </c>
      <c r="BC14">
        <v>1</v>
      </c>
      <c r="BD14" t="str">
        <f t="shared" si="4"/>
        <v xml:space="preserve">N9142Q  </v>
      </c>
      <c r="BE14">
        <v>1</v>
      </c>
      <c r="BJ14">
        <v>1250</v>
      </c>
      <c r="BK14">
        <v>-150</v>
      </c>
      <c r="BL14" t="s">
        <v>137</v>
      </c>
      <c r="BM14">
        <v>0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>"03:15:32.513"</f>
        <v>03:15:32.513</v>
      </c>
      <c r="CF14">
        <v>513308016</v>
      </c>
      <c r="CS14">
        <v>2</v>
      </c>
      <c r="CT14">
        <v>2</v>
      </c>
      <c r="CU14">
        <v>0</v>
      </c>
      <c r="CV14">
        <v>2</v>
      </c>
      <c r="CW14">
        <v>0</v>
      </c>
      <c r="CX14">
        <v>6</v>
      </c>
      <c r="CY14">
        <v>7</v>
      </c>
      <c r="CZ14" t="s">
        <v>131</v>
      </c>
      <c r="DA14">
        <v>474</v>
      </c>
      <c r="DB14">
        <v>0</v>
      </c>
      <c r="DC14" t="s">
        <v>132</v>
      </c>
      <c r="DD14" t="s">
        <v>133</v>
      </c>
      <c r="DG14">
        <v>13736134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3">
      <c r="A15" t="str">
        <f>"12/06/2022 03:15:32.744"</f>
        <v>12/06/2022 03:15:32.744</v>
      </c>
      <c r="C15" t="str">
        <f t="shared" si="0"/>
        <v>FFDDD3C0</v>
      </c>
      <c r="D15" t="s">
        <v>138</v>
      </c>
      <c r="E15">
        <v>31</v>
      </c>
      <c r="H15">
        <v>120</v>
      </c>
      <c r="I15" t="s">
        <v>141</v>
      </c>
      <c r="J15" t="s">
        <v>140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S15" t="str">
        <f t="shared" si="6"/>
        <v>03:15:32.398</v>
      </c>
      <c r="T15" t="str">
        <f t="shared" si="6"/>
        <v>03:15:32.398</v>
      </c>
      <c r="U15" t="str">
        <f t="shared" si="2"/>
        <v>ACA834</v>
      </c>
      <c r="V15">
        <v>0</v>
      </c>
      <c r="W15">
        <v>0</v>
      </c>
      <c r="X15">
        <v>2</v>
      </c>
      <c r="Y15">
        <v>0</v>
      </c>
      <c r="AA15">
        <v>1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0</v>
      </c>
      <c r="AK15" t="s">
        <v>143</v>
      </c>
      <c r="AL15">
        <v>35.481569999999998</v>
      </c>
      <c r="AM15" t="s">
        <v>128</v>
      </c>
      <c r="AN15">
        <v>-97.824861999999996</v>
      </c>
      <c r="AO15">
        <v>25</v>
      </c>
      <c r="AP15">
        <v>1400</v>
      </c>
      <c r="AQ15" t="s">
        <v>129</v>
      </c>
      <c r="AR15">
        <v>0</v>
      </c>
      <c r="AS15">
        <v>48</v>
      </c>
      <c r="AT15">
        <v>0</v>
      </c>
      <c r="BB15" t="str">
        <f t="shared" si="3"/>
        <v>1200</v>
      </c>
      <c r="BC15">
        <v>1</v>
      </c>
      <c r="BD15" t="str">
        <f t="shared" si="4"/>
        <v xml:space="preserve">N9142Q  </v>
      </c>
      <c r="BE15">
        <v>1</v>
      </c>
      <c r="BJ15">
        <v>1250</v>
      </c>
      <c r="BK15">
        <v>-150</v>
      </c>
      <c r="BL15" t="s">
        <v>137</v>
      </c>
      <c r="BM15">
        <v>0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>"03:15:32.513"</f>
        <v>03:15:32.513</v>
      </c>
      <c r="CF15">
        <v>513308016</v>
      </c>
      <c r="CS15">
        <v>2</v>
      </c>
      <c r="CT15">
        <v>2</v>
      </c>
      <c r="CU15">
        <v>0</v>
      </c>
      <c r="CV15">
        <v>2</v>
      </c>
      <c r="CW15">
        <v>0</v>
      </c>
      <c r="CX15">
        <v>6</v>
      </c>
      <c r="CY15">
        <v>7</v>
      </c>
      <c r="CZ15" t="s">
        <v>131</v>
      </c>
      <c r="DA15">
        <v>474</v>
      </c>
      <c r="DB15">
        <v>0</v>
      </c>
      <c r="DC15" t="s">
        <v>132</v>
      </c>
      <c r="DD15" t="s">
        <v>133</v>
      </c>
      <c r="DG15">
        <v>13736134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3">
      <c r="A16" t="str">
        <f>"12/06/2022 03:15:32.776"</f>
        <v>12/06/2022 03:15:32.776</v>
      </c>
      <c r="C16" t="str">
        <f t="shared" si="0"/>
        <v>FFDDD3C0</v>
      </c>
      <c r="D16" t="s">
        <v>134</v>
      </c>
      <c r="E16">
        <v>3</v>
      </c>
      <c r="H16">
        <v>160</v>
      </c>
      <c r="I16" t="s">
        <v>135</v>
      </c>
      <c r="J16" t="s">
        <v>136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S16" t="str">
        <f t="shared" si="6"/>
        <v>03:15:32.398</v>
      </c>
      <c r="T16" t="str">
        <f t="shared" si="6"/>
        <v>03:15:32.398</v>
      </c>
      <c r="U16" t="str">
        <f t="shared" si="2"/>
        <v>ACA834</v>
      </c>
      <c r="V16">
        <v>0</v>
      </c>
      <c r="W16">
        <v>0</v>
      </c>
      <c r="X16">
        <v>2</v>
      </c>
      <c r="Y16">
        <v>0</v>
      </c>
      <c r="AA16">
        <v>1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0</v>
      </c>
      <c r="AK16" t="s">
        <v>143</v>
      </c>
      <c r="AL16">
        <v>35.481569999999998</v>
      </c>
      <c r="AM16" t="s">
        <v>128</v>
      </c>
      <c r="AN16">
        <v>-97.824861999999996</v>
      </c>
      <c r="AO16">
        <v>25</v>
      </c>
      <c r="AP16">
        <v>1400</v>
      </c>
      <c r="AQ16" t="s">
        <v>129</v>
      </c>
      <c r="AR16">
        <v>0</v>
      </c>
      <c r="AS16">
        <v>48</v>
      </c>
      <c r="AT16">
        <v>0</v>
      </c>
      <c r="BB16" t="str">
        <f t="shared" si="3"/>
        <v>1200</v>
      </c>
      <c r="BC16">
        <v>1</v>
      </c>
      <c r="BD16" t="str">
        <f t="shared" si="4"/>
        <v xml:space="preserve">N9142Q  </v>
      </c>
      <c r="BE16">
        <v>1</v>
      </c>
      <c r="BJ16">
        <v>1250</v>
      </c>
      <c r="BK16">
        <v>-150</v>
      </c>
      <c r="BL16" t="s">
        <v>137</v>
      </c>
      <c r="BM16">
        <v>0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>"03:15:32.513"</f>
        <v>03:15:32.513</v>
      </c>
      <c r="CF16">
        <v>513308016</v>
      </c>
      <c r="CS16">
        <v>2</v>
      </c>
      <c r="CT16">
        <v>2</v>
      </c>
      <c r="CU16">
        <v>0</v>
      </c>
      <c r="CV16">
        <v>2</v>
      </c>
      <c r="CW16">
        <v>0</v>
      </c>
      <c r="CX16">
        <v>6</v>
      </c>
      <c r="CY16">
        <v>7</v>
      </c>
      <c r="CZ16" t="s">
        <v>131</v>
      </c>
      <c r="DA16">
        <v>474</v>
      </c>
      <c r="DB16">
        <v>0</v>
      </c>
      <c r="DC16" t="s">
        <v>132</v>
      </c>
      <c r="DD16" t="s">
        <v>133</v>
      </c>
      <c r="DG16">
        <v>13736134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3">
      <c r="A17" t="str">
        <f>"12/06/2022 03:15:33.807"</f>
        <v>12/06/2022 03:15:33.807</v>
      </c>
      <c r="C17" t="str">
        <f t="shared" si="0"/>
        <v>FFDDD3C0</v>
      </c>
      <c r="D17" t="s">
        <v>123</v>
      </c>
      <c r="E17">
        <v>13</v>
      </c>
      <c r="F17">
        <v>1013</v>
      </c>
      <c r="G17" t="s">
        <v>124</v>
      </c>
      <c r="J17" t="s">
        <v>125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S17" t="str">
        <f t="shared" ref="S17:T21" si="7">"03:15:33.594"</f>
        <v>03:15:33.594</v>
      </c>
      <c r="T17" t="str">
        <f t="shared" si="7"/>
        <v>03:15:33.594</v>
      </c>
      <c r="U17" t="str">
        <f t="shared" si="2"/>
        <v>ACA834</v>
      </c>
      <c r="V17">
        <v>0</v>
      </c>
      <c r="W17">
        <v>0</v>
      </c>
      <c r="X17">
        <v>2</v>
      </c>
      <c r="Y17">
        <v>0</v>
      </c>
      <c r="AA17">
        <v>1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3</v>
      </c>
      <c r="AI17">
        <v>2</v>
      </c>
      <c r="AJ17">
        <v>0</v>
      </c>
      <c r="AK17" t="s">
        <v>144</v>
      </c>
      <c r="AL17">
        <v>35.481848999999997</v>
      </c>
      <c r="AM17" t="s">
        <v>145</v>
      </c>
      <c r="AN17">
        <v>-97.824841000000006</v>
      </c>
      <c r="AO17">
        <v>25</v>
      </c>
      <c r="AP17">
        <v>1400</v>
      </c>
      <c r="AQ17" t="s">
        <v>129</v>
      </c>
      <c r="AR17">
        <v>1</v>
      </c>
      <c r="AS17">
        <v>51</v>
      </c>
      <c r="AT17">
        <v>0</v>
      </c>
      <c r="BB17" t="str">
        <f t="shared" si="3"/>
        <v>1200</v>
      </c>
      <c r="BC17">
        <v>1</v>
      </c>
      <c r="BD17" t="str">
        <f t="shared" si="4"/>
        <v xml:space="preserve">N9142Q  </v>
      </c>
      <c r="BE17">
        <v>1</v>
      </c>
      <c r="BJ17">
        <v>1250</v>
      </c>
      <c r="BK17">
        <v>-150</v>
      </c>
      <c r="BL17" t="s">
        <v>130</v>
      </c>
      <c r="BM17">
        <v>0</v>
      </c>
      <c r="BN17">
        <v>1</v>
      </c>
      <c r="BO17">
        <v>1</v>
      </c>
      <c r="BP17">
        <v>0</v>
      </c>
      <c r="BS17">
        <v>0</v>
      </c>
      <c r="BT17">
        <v>0</v>
      </c>
      <c r="BU17">
        <v>0</v>
      </c>
      <c r="CE17" t="str">
        <f>"03:15:33.631"</f>
        <v>03:15:33.631</v>
      </c>
      <c r="CF17">
        <v>631057858</v>
      </c>
      <c r="CS17">
        <v>2</v>
      </c>
      <c r="CT17">
        <v>2</v>
      </c>
      <c r="CU17">
        <v>0</v>
      </c>
      <c r="CV17">
        <v>2</v>
      </c>
      <c r="CW17">
        <v>0</v>
      </c>
      <c r="CX17">
        <v>5</v>
      </c>
      <c r="CY17">
        <v>7</v>
      </c>
      <c r="CZ17" t="s">
        <v>131</v>
      </c>
      <c r="DA17">
        <v>474</v>
      </c>
      <c r="DB17">
        <v>0</v>
      </c>
      <c r="DC17" t="s">
        <v>132</v>
      </c>
      <c r="DD17" t="s">
        <v>133</v>
      </c>
      <c r="DG17">
        <v>13736273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3">
      <c r="A18" t="str">
        <f>"12/06/2022 03:15:33.838"</f>
        <v>12/06/2022 03:15:33.838</v>
      </c>
      <c r="C18" t="str">
        <f t="shared" si="0"/>
        <v>FFDDD3C0</v>
      </c>
      <c r="D18" t="s">
        <v>138</v>
      </c>
      <c r="E18">
        <v>30</v>
      </c>
      <c r="H18">
        <v>119</v>
      </c>
      <c r="I18" t="s">
        <v>139</v>
      </c>
      <c r="J18" t="s">
        <v>140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S18" t="str">
        <f t="shared" si="7"/>
        <v>03:15:33.594</v>
      </c>
      <c r="T18" t="str">
        <f t="shared" si="7"/>
        <v>03:15:33.594</v>
      </c>
      <c r="U18" t="str">
        <f t="shared" si="2"/>
        <v>ACA834</v>
      </c>
      <c r="V18">
        <v>0</v>
      </c>
      <c r="W18">
        <v>0</v>
      </c>
      <c r="X18">
        <v>2</v>
      </c>
      <c r="Y18">
        <v>0</v>
      </c>
      <c r="AA18">
        <v>1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0</v>
      </c>
      <c r="AK18" t="s">
        <v>144</v>
      </c>
      <c r="AL18">
        <v>35.481848999999997</v>
      </c>
      <c r="AM18" t="s">
        <v>145</v>
      </c>
      <c r="AN18">
        <v>-97.824841000000006</v>
      </c>
      <c r="AO18">
        <v>25</v>
      </c>
      <c r="AP18">
        <v>1400</v>
      </c>
      <c r="AQ18" t="s">
        <v>129</v>
      </c>
      <c r="AR18">
        <v>1</v>
      </c>
      <c r="AS18">
        <v>51</v>
      </c>
      <c r="AT18">
        <v>0</v>
      </c>
      <c r="BB18" t="str">
        <f t="shared" si="3"/>
        <v>1200</v>
      </c>
      <c r="BC18">
        <v>1</v>
      </c>
      <c r="BD18" t="str">
        <f t="shared" si="4"/>
        <v xml:space="preserve">N9142Q  </v>
      </c>
      <c r="BE18">
        <v>1</v>
      </c>
      <c r="BJ18">
        <v>1250</v>
      </c>
      <c r="BK18">
        <v>-150</v>
      </c>
      <c r="BL18" t="s">
        <v>137</v>
      </c>
      <c r="BM18">
        <v>0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>"03:15:33.631"</f>
        <v>03:15:33.631</v>
      </c>
      <c r="CF18">
        <v>631057858</v>
      </c>
      <c r="CS18">
        <v>2</v>
      </c>
      <c r="CT18">
        <v>2</v>
      </c>
      <c r="CU18">
        <v>0</v>
      </c>
      <c r="CV18">
        <v>2</v>
      </c>
      <c r="CW18">
        <v>0</v>
      </c>
      <c r="CX18">
        <v>5</v>
      </c>
      <c r="CY18">
        <v>7</v>
      </c>
      <c r="CZ18" t="s">
        <v>131</v>
      </c>
      <c r="DA18">
        <v>474</v>
      </c>
      <c r="DB18">
        <v>0</v>
      </c>
      <c r="DC18" t="s">
        <v>132</v>
      </c>
      <c r="DD18" t="s">
        <v>133</v>
      </c>
      <c r="DG18">
        <v>13736273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3">
      <c r="A19" t="str">
        <f>"12/06/2022 03:15:33.838"</f>
        <v>12/06/2022 03:15:33.838</v>
      </c>
      <c r="C19" t="str">
        <f t="shared" si="0"/>
        <v>FFDDD3C0</v>
      </c>
      <c r="D19" t="s">
        <v>138</v>
      </c>
      <c r="E19">
        <v>31</v>
      </c>
      <c r="H19">
        <v>120</v>
      </c>
      <c r="I19" t="s">
        <v>141</v>
      </c>
      <c r="J19" t="s">
        <v>140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S19" t="str">
        <f t="shared" si="7"/>
        <v>03:15:33.594</v>
      </c>
      <c r="T19" t="str">
        <f t="shared" si="7"/>
        <v>03:15:33.594</v>
      </c>
      <c r="U19" t="str">
        <f t="shared" si="2"/>
        <v>ACA834</v>
      </c>
      <c r="V19">
        <v>0</v>
      </c>
      <c r="W19">
        <v>0</v>
      </c>
      <c r="X19">
        <v>2</v>
      </c>
      <c r="Y19">
        <v>0</v>
      </c>
      <c r="AA19">
        <v>1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0</v>
      </c>
      <c r="AK19" t="s">
        <v>144</v>
      </c>
      <c r="AL19">
        <v>35.481848999999997</v>
      </c>
      <c r="AM19" t="s">
        <v>145</v>
      </c>
      <c r="AN19">
        <v>-97.824841000000006</v>
      </c>
      <c r="AO19">
        <v>25</v>
      </c>
      <c r="AP19">
        <v>1400</v>
      </c>
      <c r="AQ19" t="s">
        <v>129</v>
      </c>
      <c r="AR19">
        <v>1</v>
      </c>
      <c r="AS19">
        <v>51</v>
      </c>
      <c r="AT19">
        <v>0</v>
      </c>
      <c r="BB19" t="str">
        <f t="shared" si="3"/>
        <v>1200</v>
      </c>
      <c r="BC19">
        <v>1</v>
      </c>
      <c r="BD19" t="str">
        <f t="shared" si="4"/>
        <v xml:space="preserve">N9142Q  </v>
      </c>
      <c r="BE19">
        <v>1</v>
      </c>
      <c r="BJ19">
        <v>1250</v>
      </c>
      <c r="BK19">
        <v>-150</v>
      </c>
      <c r="BL19" t="s">
        <v>137</v>
      </c>
      <c r="BM19">
        <v>0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>"03:15:33.631"</f>
        <v>03:15:33.631</v>
      </c>
      <c r="CF19">
        <v>631057858</v>
      </c>
      <c r="CS19">
        <v>2</v>
      </c>
      <c r="CT19">
        <v>2</v>
      </c>
      <c r="CU19">
        <v>0</v>
      </c>
      <c r="CV19">
        <v>2</v>
      </c>
      <c r="CW19">
        <v>0</v>
      </c>
      <c r="CX19">
        <v>5</v>
      </c>
      <c r="CY19">
        <v>7</v>
      </c>
      <c r="CZ19" t="s">
        <v>131</v>
      </c>
      <c r="DA19">
        <v>474</v>
      </c>
      <c r="DB19">
        <v>0</v>
      </c>
      <c r="DC19" t="s">
        <v>132</v>
      </c>
      <c r="DD19" t="s">
        <v>133</v>
      </c>
      <c r="DG19">
        <v>13736273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3">
      <c r="A20" t="str">
        <f>"12/06/2022 03:15:33.854"</f>
        <v>12/06/2022 03:15:33.854</v>
      </c>
      <c r="C20" t="str">
        <f t="shared" si="0"/>
        <v>FFDDD3C0</v>
      </c>
      <c r="D20" t="s">
        <v>134</v>
      </c>
      <c r="E20">
        <v>3</v>
      </c>
      <c r="H20">
        <v>160</v>
      </c>
      <c r="I20" t="s">
        <v>135</v>
      </c>
      <c r="J20" t="s">
        <v>136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S20" t="str">
        <f t="shared" si="7"/>
        <v>03:15:33.594</v>
      </c>
      <c r="T20" t="str">
        <f t="shared" si="7"/>
        <v>03:15:33.594</v>
      </c>
      <c r="U20" t="str">
        <f t="shared" si="2"/>
        <v>ACA834</v>
      </c>
      <c r="V20">
        <v>0</v>
      </c>
      <c r="W20">
        <v>0</v>
      </c>
      <c r="X20">
        <v>2</v>
      </c>
      <c r="Y20">
        <v>0</v>
      </c>
      <c r="AA20">
        <v>1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0</v>
      </c>
      <c r="AK20" t="s">
        <v>144</v>
      </c>
      <c r="AL20">
        <v>35.481848999999997</v>
      </c>
      <c r="AM20" t="s">
        <v>145</v>
      </c>
      <c r="AN20">
        <v>-97.824841000000006</v>
      </c>
      <c r="AO20">
        <v>25</v>
      </c>
      <c r="AP20">
        <v>1400</v>
      </c>
      <c r="AQ20" t="s">
        <v>129</v>
      </c>
      <c r="AR20">
        <v>1</v>
      </c>
      <c r="AS20">
        <v>51</v>
      </c>
      <c r="AT20">
        <v>0</v>
      </c>
      <c r="BB20" t="str">
        <f t="shared" si="3"/>
        <v>1200</v>
      </c>
      <c r="BC20">
        <v>1</v>
      </c>
      <c r="BD20" t="str">
        <f t="shared" si="4"/>
        <v xml:space="preserve">N9142Q  </v>
      </c>
      <c r="BE20">
        <v>1</v>
      </c>
      <c r="BJ20">
        <v>1250</v>
      </c>
      <c r="BK20">
        <v>-150</v>
      </c>
      <c r="BL20" t="s">
        <v>137</v>
      </c>
      <c r="BM20">
        <v>0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>"03:15:33.631"</f>
        <v>03:15:33.631</v>
      </c>
      <c r="CF20">
        <v>631057858</v>
      </c>
      <c r="CS20">
        <v>2</v>
      </c>
      <c r="CT20">
        <v>2</v>
      </c>
      <c r="CU20">
        <v>0</v>
      </c>
      <c r="CV20">
        <v>2</v>
      </c>
      <c r="CW20">
        <v>0</v>
      </c>
      <c r="CX20">
        <v>5</v>
      </c>
      <c r="CY20">
        <v>7</v>
      </c>
      <c r="CZ20" t="s">
        <v>131</v>
      </c>
      <c r="DA20">
        <v>474</v>
      </c>
      <c r="DB20">
        <v>0</v>
      </c>
      <c r="DC20" t="s">
        <v>132</v>
      </c>
      <c r="DD20" t="s">
        <v>133</v>
      </c>
      <c r="DG20">
        <v>13736273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3">
      <c r="A21" t="str">
        <f>"12/06/2022 03:15:33.885"</f>
        <v>12/06/2022 03:15:33.885</v>
      </c>
      <c r="C21" t="str">
        <f t="shared" si="0"/>
        <v>FFDDD3C0</v>
      </c>
      <c r="D21" t="s">
        <v>123</v>
      </c>
      <c r="E21">
        <v>14</v>
      </c>
      <c r="F21">
        <v>1014</v>
      </c>
      <c r="G21" t="s">
        <v>135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S21" t="str">
        <f t="shared" si="7"/>
        <v>03:15:33.594</v>
      </c>
      <c r="T21" t="str">
        <f t="shared" si="7"/>
        <v>03:15:33.594</v>
      </c>
      <c r="U21" t="str">
        <f t="shared" si="2"/>
        <v>ACA834</v>
      </c>
      <c r="V21">
        <v>0</v>
      </c>
      <c r="W21">
        <v>0</v>
      </c>
      <c r="X21">
        <v>2</v>
      </c>
      <c r="Y21">
        <v>0</v>
      </c>
      <c r="AA21">
        <v>1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3</v>
      </c>
      <c r="AI21">
        <v>2</v>
      </c>
      <c r="AJ21">
        <v>0</v>
      </c>
      <c r="AK21" t="s">
        <v>144</v>
      </c>
      <c r="AL21">
        <v>35.481848999999997</v>
      </c>
      <c r="AM21" t="s">
        <v>145</v>
      </c>
      <c r="AN21">
        <v>-97.824841000000006</v>
      </c>
      <c r="AO21">
        <v>25</v>
      </c>
      <c r="AP21">
        <v>1400</v>
      </c>
      <c r="AQ21" t="s">
        <v>129</v>
      </c>
      <c r="AR21">
        <v>1</v>
      </c>
      <c r="AS21">
        <v>51</v>
      </c>
      <c r="AT21">
        <v>0</v>
      </c>
      <c r="BB21" t="str">
        <f t="shared" si="3"/>
        <v>1200</v>
      </c>
      <c r="BC21">
        <v>1</v>
      </c>
      <c r="BD21" t="str">
        <f t="shared" si="4"/>
        <v xml:space="preserve">N9142Q  </v>
      </c>
      <c r="BE21">
        <v>1</v>
      </c>
      <c r="BJ21">
        <v>1250</v>
      </c>
      <c r="BK21">
        <v>-150</v>
      </c>
      <c r="BL21" t="s">
        <v>130</v>
      </c>
      <c r="BM21">
        <v>0</v>
      </c>
      <c r="BN21">
        <v>1</v>
      </c>
      <c r="BO21">
        <v>1</v>
      </c>
      <c r="BP21">
        <v>0</v>
      </c>
      <c r="BS21">
        <v>0</v>
      </c>
      <c r="BT21">
        <v>0</v>
      </c>
      <c r="BU21">
        <v>0</v>
      </c>
      <c r="CE21" t="str">
        <f>"03:15:33.631"</f>
        <v>03:15:33.631</v>
      </c>
      <c r="CF21">
        <v>631057858</v>
      </c>
      <c r="CS21">
        <v>2</v>
      </c>
      <c r="CT21">
        <v>2</v>
      </c>
      <c r="CU21">
        <v>0</v>
      </c>
      <c r="CV21">
        <v>2</v>
      </c>
      <c r="CW21">
        <v>0</v>
      </c>
      <c r="CX21">
        <v>5</v>
      </c>
      <c r="CY21">
        <v>7</v>
      </c>
      <c r="CZ21" t="s">
        <v>131</v>
      </c>
      <c r="DA21">
        <v>474</v>
      </c>
      <c r="DB21">
        <v>0</v>
      </c>
      <c r="DC21" t="s">
        <v>132</v>
      </c>
      <c r="DD21" t="s">
        <v>133</v>
      </c>
      <c r="DG21">
        <v>13736273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3">
      <c r="A22" t="str">
        <f>"12/06/2022 03:15:35.023"</f>
        <v>12/06/2022 03:15:35.023</v>
      </c>
      <c r="C22" t="str">
        <f t="shared" si="0"/>
        <v>FFDDD3C0</v>
      </c>
      <c r="D22" t="s">
        <v>123</v>
      </c>
      <c r="E22">
        <v>13</v>
      </c>
      <c r="F22">
        <v>1013</v>
      </c>
      <c r="G22" t="s">
        <v>124</v>
      </c>
      <c r="J22" t="s">
        <v>125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S22" t="str">
        <f t="shared" ref="S22:T26" si="8">"03:15:34.797"</f>
        <v>03:15:34.797</v>
      </c>
      <c r="T22" t="str">
        <f t="shared" si="8"/>
        <v>03:15:34.797</v>
      </c>
      <c r="U22" t="str">
        <f t="shared" si="2"/>
        <v>ACA834</v>
      </c>
      <c r="V22">
        <v>0</v>
      </c>
      <c r="W22">
        <v>0</v>
      </c>
      <c r="X22">
        <v>2</v>
      </c>
      <c r="Y22">
        <v>0</v>
      </c>
      <c r="AA22">
        <v>1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3</v>
      </c>
      <c r="AI22">
        <v>2</v>
      </c>
      <c r="AJ22">
        <v>0</v>
      </c>
      <c r="AK22" t="s">
        <v>146</v>
      </c>
      <c r="AL22">
        <v>35.482149</v>
      </c>
      <c r="AM22" t="s">
        <v>145</v>
      </c>
      <c r="AN22">
        <v>-97.824841000000006</v>
      </c>
      <c r="AO22">
        <v>25</v>
      </c>
      <c r="AP22">
        <v>1400</v>
      </c>
      <c r="AQ22" t="s">
        <v>129</v>
      </c>
      <c r="AR22">
        <v>1</v>
      </c>
      <c r="AS22">
        <v>55</v>
      </c>
      <c r="AT22">
        <v>0</v>
      </c>
      <c r="BB22" t="str">
        <f t="shared" si="3"/>
        <v>1200</v>
      </c>
      <c r="BC22">
        <v>1</v>
      </c>
      <c r="BD22" t="str">
        <f t="shared" si="4"/>
        <v xml:space="preserve">N9142Q  </v>
      </c>
      <c r="BE22">
        <v>1</v>
      </c>
      <c r="BJ22">
        <v>1250</v>
      </c>
      <c r="BK22">
        <v>-150</v>
      </c>
      <c r="BL22" t="s">
        <v>130</v>
      </c>
      <c r="BM22">
        <v>0</v>
      </c>
      <c r="BN22">
        <v>1</v>
      </c>
      <c r="BO22">
        <v>1</v>
      </c>
      <c r="BP22">
        <v>0</v>
      </c>
      <c r="BS22">
        <v>0</v>
      </c>
      <c r="BT22">
        <v>0</v>
      </c>
      <c r="BU22">
        <v>0</v>
      </c>
      <c r="CE22" t="str">
        <f>"03:15:34.825"</f>
        <v>03:15:34.825</v>
      </c>
      <c r="CF22">
        <v>825057739</v>
      </c>
      <c r="CS22">
        <v>2</v>
      </c>
      <c r="CT22">
        <v>2</v>
      </c>
      <c r="CU22">
        <v>0</v>
      </c>
      <c r="CV22">
        <v>2</v>
      </c>
      <c r="CW22">
        <v>0</v>
      </c>
      <c r="CX22">
        <v>5</v>
      </c>
      <c r="CY22">
        <v>7</v>
      </c>
      <c r="CZ22" t="s">
        <v>131</v>
      </c>
      <c r="DA22">
        <v>474</v>
      </c>
      <c r="DB22">
        <v>0</v>
      </c>
      <c r="DC22" t="s">
        <v>132</v>
      </c>
      <c r="DD22" t="s">
        <v>133</v>
      </c>
      <c r="DG22">
        <v>13736436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3">
      <c r="A23" t="str">
        <f>"12/06/2022 03:15:35.039"</f>
        <v>12/06/2022 03:15:35.039</v>
      </c>
      <c r="C23" t="str">
        <f t="shared" si="0"/>
        <v>FFDDD3C0</v>
      </c>
      <c r="D23" t="s">
        <v>138</v>
      </c>
      <c r="E23">
        <v>30</v>
      </c>
      <c r="H23">
        <v>119</v>
      </c>
      <c r="I23" t="s">
        <v>139</v>
      </c>
      <c r="J23" t="s">
        <v>140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S23" t="str">
        <f t="shared" si="8"/>
        <v>03:15:34.797</v>
      </c>
      <c r="T23" t="str">
        <f t="shared" si="8"/>
        <v>03:15:34.797</v>
      </c>
      <c r="U23" t="str">
        <f t="shared" si="2"/>
        <v>ACA834</v>
      </c>
      <c r="V23">
        <v>0</v>
      </c>
      <c r="W23">
        <v>0</v>
      </c>
      <c r="X23">
        <v>2</v>
      </c>
      <c r="Y23">
        <v>0</v>
      </c>
      <c r="AA23">
        <v>1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0</v>
      </c>
      <c r="AK23" t="s">
        <v>146</v>
      </c>
      <c r="AL23">
        <v>35.482149</v>
      </c>
      <c r="AM23" t="s">
        <v>145</v>
      </c>
      <c r="AN23">
        <v>-97.824841000000006</v>
      </c>
      <c r="AO23">
        <v>25</v>
      </c>
      <c r="AP23">
        <v>1400</v>
      </c>
      <c r="AQ23" t="s">
        <v>129</v>
      </c>
      <c r="AR23">
        <v>1</v>
      </c>
      <c r="AS23">
        <v>55</v>
      </c>
      <c r="AT23">
        <v>0</v>
      </c>
      <c r="BB23" t="str">
        <f t="shared" si="3"/>
        <v>1200</v>
      </c>
      <c r="BC23">
        <v>1</v>
      </c>
      <c r="BD23" t="str">
        <f t="shared" si="4"/>
        <v xml:space="preserve">N9142Q  </v>
      </c>
      <c r="BE23">
        <v>1</v>
      </c>
      <c r="BJ23">
        <v>1250</v>
      </c>
      <c r="BK23">
        <v>-150</v>
      </c>
      <c r="BL23" t="s">
        <v>137</v>
      </c>
      <c r="BM23">
        <v>0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>"03:15:34.825"</f>
        <v>03:15:34.825</v>
      </c>
      <c r="CF23">
        <v>825057739</v>
      </c>
      <c r="CS23">
        <v>2</v>
      </c>
      <c r="CT23">
        <v>2</v>
      </c>
      <c r="CU23">
        <v>0</v>
      </c>
      <c r="CV23">
        <v>2</v>
      </c>
      <c r="CW23">
        <v>0</v>
      </c>
      <c r="CX23">
        <v>5</v>
      </c>
      <c r="CY23">
        <v>7</v>
      </c>
      <c r="CZ23" t="s">
        <v>131</v>
      </c>
      <c r="DA23">
        <v>474</v>
      </c>
      <c r="DB23">
        <v>0</v>
      </c>
      <c r="DC23" t="s">
        <v>132</v>
      </c>
      <c r="DD23" t="s">
        <v>133</v>
      </c>
      <c r="DG23">
        <v>13736436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">
      <c r="A24" t="str">
        <f>"12/06/2022 03:15:35.039"</f>
        <v>12/06/2022 03:15:35.039</v>
      </c>
      <c r="C24" t="str">
        <f t="shared" si="0"/>
        <v>FFDDD3C0</v>
      </c>
      <c r="D24" t="s">
        <v>138</v>
      </c>
      <c r="E24">
        <v>31</v>
      </c>
      <c r="H24">
        <v>120</v>
      </c>
      <c r="I24" t="s">
        <v>141</v>
      </c>
      <c r="J24" t="s">
        <v>140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S24" t="str">
        <f t="shared" si="8"/>
        <v>03:15:34.797</v>
      </c>
      <c r="T24" t="str">
        <f t="shared" si="8"/>
        <v>03:15:34.797</v>
      </c>
      <c r="U24" t="str">
        <f t="shared" si="2"/>
        <v>ACA834</v>
      </c>
      <c r="V24">
        <v>0</v>
      </c>
      <c r="W24">
        <v>0</v>
      </c>
      <c r="X24">
        <v>2</v>
      </c>
      <c r="Y24">
        <v>0</v>
      </c>
      <c r="AA24">
        <v>1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0</v>
      </c>
      <c r="AK24" t="s">
        <v>146</v>
      </c>
      <c r="AL24">
        <v>35.482149</v>
      </c>
      <c r="AM24" t="s">
        <v>145</v>
      </c>
      <c r="AN24">
        <v>-97.824841000000006</v>
      </c>
      <c r="AO24">
        <v>25</v>
      </c>
      <c r="AP24">
        <v>1400</v>
      </c>
      <c r="AQ24" t="s">
        <v>129</v>
      </c>
      <c r="AR24">
        <v>1</v>
      </c>
      <c r="AS24">
        <v>55</v>
      </c>
      <c r="AT24">
        <v>0</v>
      </c>
      <c r="BB24" t="str">
        <f t="shared" si="3"/>
        <v>1200</v>
      </c>
      <c r="BC24">
        <v>1</v>
      </c>
      <c r="BD24" t="str">
        <f t="shared" si="4"/>
        <v xml:space="preserve">N9142Q  </v>
      </c>
      <c r="BE24">
        <v>1</v>
      </c>
      <c r="BJ24">
        <v>1250</v>
      </c>
      <c r="BK24">
        <v>-150</v>
      </c>
      <c r="BL24" t="s">
        <v>137</v>
      </c>
      <c r="BM24">
        <v>0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>"03:15:34.825"</f>
        <v>03:15:34.825</v>
      </c>
      <c r="CF24">
        <v>825057739</v>
      </c>
      <c r="CS24">
        <v>2</v>
      </c>
      <c r="CT24">
        <v>2</v>
      </c>
      <c r="CU24">
        <v>0</v>
      </c>
      <c r="CV24">
        <v>2</v>
      </c>
      <c r="CW24">
        <v>0</v>
      </c>
      <c r="CX24">
        <v>5</v>
      </c>
      <c r="CY24">
        <v>7</v>
      </c>
      <c r="CZ24" t="s">
        <v>131</v>
      </c>
      <c r="DA24">
        <v>474</v>
      </c>
      <c r="DB24">
        <v>0</v>
      </c>
      <c r="DC24" t="s">
        <v>132</v>
      </c>
      <c r="DD24" t="s">
        <v>133</v>
      </c>
      <c r="DG24">
        <v>13736436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">
      <c r="A25" t="str">
        <f>"12/06/2022 03:15:35.055"</f>
        <v>12/06/2022 03:15:35.055</v>
      </c>
      <c r="C25" t="str">
        <f t="shared" si="0"/>
        <v>FFDDD3C0</v>
      </c>
      <c r="D25" t="s">
        <v>134</v>
      </c>
      <c r="E25">
        <v>3</v>
      </c>
      <c r="H25">
        <v>160</v>
      </c>
      <c r="I25" t="s">
        <v>135</v>
      </c>
      <c r="J25" t="s">
        <v>136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S25" t="str">
        <f t="shared" si="8"/>
        <v>03:15:34.797</v>
      </c>
      <c r="T25" t="str">
        <f t="shared" si="8"/>
        <v>03:15:34.797</v>
      </c>
      <c r="U25" t="str">
        <f t="shared" si="2"/>
        <v>ACA834</v>
      </c>
      <c r="V25">
        <v>0</v>
      </c>
      <c r="W25">
        <v>0</v>
      </c>
      <c r="X25">
        <v>2</v>
      </c>
      <c r="Y25">
        <v>0</v>
      </c>
      <c r="AA25">
        <v>1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0</v>
      </c>
      <c r="AK25" t="s">
        <v>146</v>
      </c>
      <c r="AL25">
        <v>35.482149</v>
      </c>
      <c r="AM25" t="s">
        <v>145</v>
      </c>
      <c r="AN25">
        <v>-97.824841000000006</v>
      </c>
      <c r="AO25">
        <v>25</v>
      </c>
      <c r="AP25">
        <v>1400</v>
      </c>
      <c r="AQ25" t="s">
        <v>129</v>
      </c>
      <c r="AR25">
        <v>1</v>
      </c>
      <c r="AS25">
        <v>55</v>
      </c>
      <c r="AT25">
        <v>0</v>
      </c>
      <c r="BB25" t="str">
        <f t="shared" si="3"/>
        <v>1200</v>
      </c>
      <c r="BC25">
        <v>1</v>
      </c>
      <c r="BD25" t="str">
        <f t="shared" si="4"/>
        <v xml:space="preserve">N9142Q  </v>
      </c>
      <c r="BE25">
        <v>1</v>
      </c>
      <c r="BJ25">
        <v>1250</v>
      </c>
      <c r="BK25">
        <v>-150</v>
      </c>
      <c r="BL25" t="s">
        <v>137</v>
      </c>
      <c r="BM25">
        <v>0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>"03:15:34.825"</f>
        <v>03:15:34.825</v>
      </c>
      <c r="CF25">
        <v>825057739</v>
      </c>
      <c r="CS25">
        <v>2</v>
      </c>
      <c r="CT25">
        <v>2</v>
      </c>
      <c r="CU25">
        <v>0</v>
      </c>
      <c r="CV25">
        <v>2</v>
      </c>
      <c r="CW25">
        <v>0</v>
      </c>
      <c r="CX25">
        <v>5</v>
      </c>
      <c r="CY25">
        <v>7</v>
      </c>
      <c r="CZ25" t="s">
        <v>131</v>
      </c>
      <c r="DA25">
        <v>474</v>
      </c>
      <c r="DB25">
        <v>0</v>
      </c>
      <c r="DC25" t="s">
        <v>132</v>
      </c>
      <c r="DD25" t="s">
        <v>133</v>
      </c>
      <c r="DG25">
        <v>13736436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">
      <c r="A26" t="str">
        <f>"12/06/2022 03:15:35.086"</f>
        <v>12/06/2022 03:15:35.086</v>
      </c>
      <c r="C26" t="str">
        <f t="shared" si="0"/>
        <v>FFDDD3C0</v>
      </c>
      <c r="D26" t="s">
        <v>123</v>
      </c>
      <c r="E26">
        <v>14</v>
      </c>
      <c r="F26">
        <v>1014</v>
      </c>
      <c r="G26" t="s">
        <v>135</v>
      </c>
      <c r="J26" t="s">
        <v>125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S26" t="str">
        <f t="shared" si="8"/>
        <v>03:15:34.797</v>
      </c>
      <c r="T26" t="str">
        <f t="shared" si="8"/>
        <v>03:15:34.797</v>
      </c>
      <c r="U26" t="str">
        <f t="shared" si="2"/>
        <v>ACA834</v>
      </c>
      <c r="V26">
        <v>0</v>
      </c>
      <c r="W26">
        <v>0</v>
      </c>
      <c r="X26">
        <v>2</v>
      </c>
      <c r="Y26">
        <v>0</v>
      </c>
      <c r="AA26">
        <v>1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3</v>
      </c>
      <c r="AI26">
        <v>2</v>
      </c>
      <c r="AJ26">
        <v>0</v>
      </c>
      <c r="AK26" t="s">
        <v>146</v>
      </c>
      <c r="AL26">
        <v>35.482149</v>
      </c>
      <c r="AM26" t="s">
        <v>145</v>
      </c>
      <c r="AN26">
        <v>-97.824841000000006</v>
      </c>
      <c r="AO26">
        <v>25</v>
      </c>
      <c r="AP26">
        <v>1400</v>
      </c>
      <c r="AQ26" t="s">
        <v>129</v>
      </c>
      <c r="AR26">
        <v>1</v>
      </c>
      <c r="AS26">
        <v>55</v>
      </c>
      <c r="AT26">
        <v>0</v>
      </c>
      <c r="BB26" t="str">
        <f t="shared" si="3"/>
        <v>1200</v>
      </c>
      <c r="BC26">
        <v>1</v>
      </c>
      <c r="BD26" t="str">
        <f t="shared" si="4"/>
        <v xml:space="preserve">N9142Q  </v>
      </c>
      <c r="BE26">
        <v>1</v>
      </c>
      <c r="BJ26">
        <v>1250</v>
      </c>
      <c r="BK26">
        <v>-150</v>
      </c>
      <c r="BL26" t="s">
        <v>130</v>
      </c>
      <c r="BM26">
        <v>0</v>
      </c>
      <c r="BN26">
        <v>1</v>
      </c>
      <c r="BO26">
        <v>1</v>
      </c>
      <c r="BP26">
        <v>0</v>
      </c>
      <c r="BS26">
        <v>0</v>
      </c>
      <c r="BT26">
        <v>0</v>
      </c>
      <c r="BU26">
        <v>0</v>
      </c>
      <c r="CE26" t="str">
        <f>"03:15:34.825"</f>
        <v>03:15:34.825</v>
      </c>
      <c r="CF26">
        <v>825057739</v>
      </c>
      <c r="CS26">
        <v>2</v>
      </c>
      <c r="CT26">
        <v>2</v>
      </c>
      <c r="CU26">
        <v>0</v>
      </c>
      <c r="CV26">
        <v>2</v>
      </c>
      <c r="CW26">
        <v>0</v>
      </c>
      <c r="CX26">
        <v>5</v>
      </c>
      <c r="CY26">
        <v>7</v>
      </c>
      <c r="CZ26" t="s">
        <v>131</v>
      </c>
      <c r="DA26">
        <v>474</v>
      </c>
      <c r="DB26">
        <v>0</v>
      </c>
      <c r="DC26" t="s">
        <v>132</v>
      </c>
      <c r="DD26" t="s">
        <v>133</v>
      </c>
      <c r="DG26">
        <v>13736436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">
      <c r="A27" t="str">
        <f>"12/06/2022 03:15:35.961"</f>
        <v>12/06/2022 03:15:35.961</v>
      </c>
      <c r="C27" t="str">
        <f t="shared" si="0"/>
        <v>FFDDD3C0</v>
      </c>
      <c r="D27" t="s">
        <v>123</v>
      </c>
      <c r="E27">
        <v>13</v>
      </c>
      <c r="F27">
        <v>1013</v>
      </c>
      <c r="G27" t="s">
        <v>124</v>
      </c>
      <c r="J27" t="s">
        <v>125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S27" t="str">
        <f t="shared" ref="S27:T31" si="9">"03:15:35.594"</f>
        <v>03:15:35.594</v>
      </c>
      <c r="T27" t="str">
        <f t="shared" si="9"/>
        <v>03:15:35.594</v>
      </c>
      <c r="U27" t="str">
        <f t="shared" si="2"/>
        <v>ACA834</v>
      </c>
      <c r="V27">
        <v>0</v>
      </c>
      <c r="W27">
        <v>0</v>
      </c>
      <c r="X27">
        <v>2</v>
      </c>
      <c r="Y27">
        <v>0</v>
      </c>
      <c r="AA27">
        <v>1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3</v>
      </c>
      <c r="AI27">
        <v>2</v>
      </c>
      <c r="AJ27">
        <v>1</v>
      </c>
      <c r="AK27" t="s">
        <v>147</v>
      </c>
      <c r="AL27">
        <v>35.482363999999997</v>
      </c>
      <c r="AM27" t="s">
        <v>145</v>
      </c>
      <c r="AN27">
        <v>-97.824841000000006</v>
      </c>
      <c r="AO27">
        <v>25</v>
      </c>
      <c r="AP27">
        <v>1400</v>
      </c>
      <c r="AQ27" t="s">
        <v>129</v>
      </c>
      <c r="AR27">
        <v>0</v>
      </c>
      <c r="AS27">
        <v>58</v>
      </c>
      <c r="AT27">
        <v>0</v>
      </c>
      <c r="BB27" t="str">
        <f t="shared" si="3"/>
        <v>1200</v>
      </c>
      <c r="BC27">
        <v>1</v>
      </c>
      <c r="BD27" t="str">
        <f t="shared" si="4"/>
        <v xml:space="preserve">N9142Q  </v>
      </c>
      <c r="BE27">
        <v>1</v>
      </c>
      <c r="BJ27">
        <v>1250</v>
      </c>
      <c r="BK27">
        <v>-150</v>
      </c>
      <c r="BL27" t="s">
        <v>130</v>
      </c>
      <c r="BM27">
        <v>0</v>
      </c>
      <c r="BN27">
        <v>1</v>
      </c>
      <c r="BO27">
        <v>1</v>
      </c>
      <c r="BP27">
        <v>0</v>
      </c>
      <c r="BS27">
        <v>0</v>
      </c>
      <c r="BT27">
        <v>0</v>
      </c>
      <c r="BU27">
        <v>0</v>
      </c>
      <c r="CE27" t="str">
        <f>"03:15:35.750"</f>
        <v>03:15:35.750</v>
      </c>
      <c r="CF27">
        <v>749557748</v>
      </c>
      <c r="CS27">
        <v>2</v>
      </c>
      <c r="CT27">
        <v>2</v>
      </c>
      <c r="CU27">
        <v>0</v>
      </c>
      <c r="CV27">
        <v>2</v>
      </c>
      <c r="CW27">
        <v>0</v>
      </c>
      <c r="CX27">
        <v>6</v>
      </c>
      <c r="CY27">
        <v>7</v>
      </c>
      <c r="CZ27" t="s">
        <v>131</v>
      </c>
      <c r="DA27">
        <v>474</v>
      </c>
      <c r="DB27">
        <v>0</v>
      </c>
      <c r="DC27" t="s">
        <v>132</v>
      </c>
      <c r="DD27" t="s">
        <v>133</v>
      </c>
      <c r="DG27">
        <v>13736551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">
      <c r="A28" t="str">
        <f>"12/06/2022 03:15:36.039"</f>
        <v>12/06/2022 03:15:36.039</v>
      </c>
      <c r="C28" t="str">
        <f t="shared" si="0"/>
        <v>FFDDD3C0</v>
      </c>
      <c r="D28" t="s">
        <v>123</v>
      </c>
      <c r="E28">
        <v>14</v>
      </c>
      <c r="F28">
        <v>1014</v>
      </c>
      <c r="G28" t="s">
        <v>135</v>
      </c>
      <c r="J28" t="s">
        <v>125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S28" t="str">
        <f t="shared" si="9"/>
        <v>03:15:35.594</v>
      </c>
      <c r="T28" t="str">
        <f t="shared" si="9"/>
        <v>03:15:35.594</v>
      </c>
      <c r="U28" t="str">
        <f t="shared" si="2"/>
        <v>ACA834</v>
      </c>
      <c r="V28">
        <v>0</v>
      </c>
      <c r="W28">
        <v>0</v>
      </c>
      <c r="X28">
        <v>2</v>
      </c>
      <c r="Y28">
        <v>0</v>
      </c>
      <c r="AA28">
        <v>1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3</v>
      </c>
      <c r="AI28">
        <v>2</v>
      </c>
      <c r="AJ28">
        <v>1</v>
      </c>
      <c r="AK28" t="s">
        <v>147</v>
      </c>
      <c r="AL28">
        <v>35.482363999999997</v>
      </c>
      <c r="AM28" t="s">
        <v>145</v>
      </c>
      <c r="AN28">
        <v>-97.824841000000006</v>
      </c>
      <c r="AO28">
        <v>25</v>
      </c>
      <c r="AP28">
        <v>1400</v>
      </c>
      <c r="AQ28" t="s">
        <v>129</v>
      </c>
      <c r="AR28">
        <v>0</v>
      </c>
      <c r="AS28">
        <v>58</v>
      </c>
      <c r="AT28">
        <v>0</v>
      </c>
      <c r="BB28" t="str">
        <f t="shared" si="3"/>
        <v>1200</v>
      </c>
      <c r="BC28">
        <v>1</v>
      </c>
      <c r="BD28" t="str">
        <f t="shared" si="4"/>
        <v xml:space="preserve">N9142Q  </v>
      </c>
      <c r="BE28">
        <v>1</v>
      </c>
      <c r="BJ28">
        <v>1250</v>
      </c>
      <c r="BK28">
        <v>-150</v>
      </c>
      <c r="BL28" t="s">
        <v>130</v>
      </c>
      <c r="BM28">
        <v>0</v>
      </c>
      <c r="BN28">
        <v>1</v>
      </c>
      <c r="BO28">
        <v>1</v>
      </c>
      <c r="BP28">
        <v>0</v>
      </c>
      <c r="BS28">
        <v>0</v>
      </c>
      <c r="BT28">
        <v>0</v>
      </c>
      <c r="BU28">
        <v>0</v>
      </c>
      <c r="CE28" t="str">
        <f>"03:15:35.750"</f>
        <v>03:15:35.750</v>
      </c>
      <c r="CF28">
        <v>749557748</v>
      </c>
      <c r="CS28">
        <v>2</v>
      </c>
      <c r="CT28">
        <v>2</v>
      </c>
      <c r="CU28">
        <v>0</v>
      </c>
      <c r="CV28">
        <v>2</v>
      </c>
      <c r="CW28">
        <v>0</v>
      </c>
      <c r="CX28">
        <v>6</v>
      </c>
      <c r="CY28">
        <v>7</v>
      </c>
      <c r="CZ28" t="s">
        <v>131</v>
      </c>
      <c r="DA28">
        <v>474</v>
      </c>
      <c r="DB28">
        <v>0</v>
      </c>
      <c r="DC28" t="s">
        <v>132</v>
      </c>
      <c r="DD28" t="s">
        <v>133</v>
      </c>
      <c r="DG28">
        <v>13736551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">
      <c r="A29" t="str">
        <f>"12/06/2022 03:15:36.039"</f>
        <v>12/06/2022 03:15:36.039</v>
      </c>
      <c r="C29" t="str">
        <f t="shared" si="0"/>
        <v>FFDDD3C0</v>
      </c>
      <c r="D29" t="s">
        <v>138</v>
      </c>
      <c r="E29">
        <v>30</v>
      </c>
      <c r="H29">
        <v>119</v>
      </c>
      <c r="I29" t="s">
        <v>139</v>
      </c>
      <c r="J29" t="s">
        <v>140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S29" t="str">
        <f t="shared" si="9"/>
        <v>03:15:35.594</v>
      </c>
      <c r="T29" t="str">
        <f t="shared" si="9"/>
        <v>03:15:35.594</v>
      </c>
      <c r="U29" t="str">
        <f t="shared" si="2"/>
        <v>ACA834</v>
      </c>
      <c r="V29">
        <v>0</v>
      </c>
      <c r="W29">
        <v>0</v>
      </c>
      <c r="X29">
        <v>2</v>
      </c>
      <c r="Y29">
        <v>0</v>
      </c>
      <c r="AA29">
        <v>1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1</v>
      </c>
      <c r="AK29" t="s">
        <v>147</v>
      </c>
      <c r="AL29">
        <v>35.482363999999997</v>
      </c>
      <c r="AM29" t="s">
        <v>145</v>
      </c>
      <c r="AN29">
        <v>-97.824841000000006</v>
      </c>
      <c r="AO29">
        <v>25</v>
      </c>
      <c r="AP29">
        <v>1400</v>
      </c>
      <c r="AQ29" t="s">
        <v>129</v>
      </c>
      <c r="AR29">
        <v>0</v>
      </c>
      <c r="AS29">
        <v>58</v>
      </c>
      <c r="AT29">
        <v>0</v>
      </c>
      <c r="BB29" t="str">
        <f t="shared" si="3"/>
        <v>1200</v>
      </c>
      <c r="BC29">
        <v>1</v>
      </c>
      <c r="BD29" t="str">
        <f t="shared" si="4"/>
        <v xml:space="preserve">N9142Q  </v>
      </c>
      <c r="BE29">
        <v>1</v>
      </c>
      <c r="BJ29">
        <v>1250</v>
      </c>
      <c r="BK29">
        <v>-150</v>
      </c>
      <c r="BL29" t="s">
        <v>137</v>
      </c>
      <c r="BM29">
        <v>0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>"03:15:35.750"</f>
        <v>03:15:35.750</v>
      </c>
      <c r="CF29">
        <v>749557748</v>
      </c>
      <c r="CS29">
        <v>2</v>
      </c>
      <c r="CT29">
        <v>2</v>
      </c>
      <c r="CU29">
        <v>0</v>
      </c>
      <c r="CV29">
        <v>2</v>
      </c>
      <c r="CW29">
        <v>0</v>
      </c>
      <c r="CX29">
        <v>6</v>
      </c>
      <c r="CY29">
        <v>7</v>
      </c>
      <c r="CZ29" t="s">
        <v>131</v>
      </c>
      <c r="DA29">
        <v>474</v>
      </c>
      <c r="DB29">
        <v>0</v>
      </c>
      <c r="DC29" t="s">
        <v>132</v>
      </c>
      <c r="DD29" t="s">
        <v>133</v>
      </c>
      <c r="DG29">
        <v>13736551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">
      <c r="A30" t="str">
        <f>"12/06/2022 03:15:36.039"</f>
        <v>12/06/2022 03:15:36.039</v>
      </c>
      <c r="C30" t="str">
        <f t="shared" si="0"/>
        <v>FFDDD3C0</v>
      </c>
      <c r="D30" t="s">
        <v>138</v>
      </c>
      <c r="E30">
        <v>31</v>
      </c>
      <c r="H30">
        <v>120</v>
      </c>
      <c r="I30" t="s">
        <v>141</v>
      </c>
      <c r="J30" t="s">
        <v>140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S30" t="str">
        <f t="shared" si="9"/>
        <v>03:15:35.594</v>
      </c>
      <c r="T30" t="str">
        <f t="shared" si="9"/>
        <v>03:15:35.594</v>
      </c>
      <c r="U30" t="str">
        <f t="shared" si="2"/>
        <v>ACA834</v>
      </c>
      <c r="V30">
        <v>0</v>
      </c>
      <c r="W30">
        <v>0</v>
      </c>
      <c r="X30">
        <v>2</v>
      </c>
      <c r="Y30">
        <v>0</v>
      </c>
      <c r="AA30">
        <v>1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1</v>
      </c>
      <c r="AK30" t="s">
        <v>147</v>
      </c>
      <c r="AL30">
        <v>35.482363999999997</v>
      </c>
      <c r="AM30" t="s">
        <v>145</v>
      </c>
      <c r="AN30">
        <v>-97.824841000000006</v>
      </c>
      <c r="AO30">
        <v>25</v>
      </c>
      <c r="AP30">
        <v>1400</v>
      </c>
      <c r="AQ30" t="s">
        <v>129</v>
      </c>
      <c r="AR30">
        <v>0</v>
      </c>
      <c r="AS30">
        <v>58</v>
      </c>
      <c r="AT30">
        <v>0</v>
      </c>
      <c r="BB30" t="str">
        <f t="shared" si="3"/>
        <v>1200</v>
      </c>
      <c r="BC30">
        <v>1</v>
      </c>
      <c r="BD30" t="str">
        <f t="shared" si="4"/>
        <v xml:space="preserve">N9142Q  </v>
      </c>
      <c r="BE30">
        <v>1</v>
      </c>
      <c r="BJ30">
        <v>1250</v>
      </c>
      <c r="BK30">
        <v>-150</v>
      </c>
      <c r="BL30" t="s">
        <v>137</v>
      </c>
      <c r="BM30">
        <v>0</v>
      </c>
      <c r="BN30">
        <v>1</v>
      </c>
      <c r="BO30">
        <v>1</v>
      </c>
      <c r="BP30">
        <v>0</v>
      </c>
      <c r="BT30">
        <v>0</v>
      </c>
      <c r="BU30">
        <v>0</v>
      </c>
      <c r="CE30" t="str">
        <f>"03:15:35.750"</f>
        <v>03:15:35.750</v>
      </c>
      <c r="CF30">
        <v>749557748</v>
      </c>
      <c r="CS30">
        <v>2</v>
      </c>
      <c r="CT30">
        <v>2</v>
      </c>
      <c r="CU30">
        <v>0</v>
      </c>
      <c r="CV30">
        <v>2</v>
      </c>
      <c r="CW30">
        <v>0</v>
      </c>
      <c r="CX30">
        <v>6</v>
      </c>
      <c r="CY30">
        <v>7</v>
      </c>
      <c r="CZ30" t="s">
        <v>131</v>
      </c>
      <c r="DA30">
        <v>474</v>
      </c>
      <c r="DB30">
        <v>0</v>
      </c>
      <c r="DC30" t="s">
        <v>132</v>
      </c>
      <c r="DD30" t="s">
        <v>133</v>
      </c>
      <c r="DG30">
        <v>13736551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">
      <c r="A31" t="str">
        <f>"12/06/2022 03:15:36.039"</f>
        <v>12/06/2022 03:15:36.039</v>
      </c>
      <c r="C31" t="str">
        <f t="shared" si="0"/>
        <v>FFDDD3C0</v>
      </c>
      <c r="D31" t="s">
        <v>134</v>
      </c>
      <c r="E31">
        <v>3</v>
      </c>
      <c r="H31">
        <v>160</v>
      </c>
      <c r="I31" t="s">
        <v>135</v>
      </c>
      <c r="J31" t="s">
        <v>136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S31" t="str">
        <f t="shared" si="9"/>
        <v>03:15:35.594</v>
      </c>
      <c r="T31" t="str">
        <f t="shared" si="9"/>
        <v>03:15:35.594</v>
      </c>
      <c r="U31" t="str">
        <f t="shared" si="2"/>
        <v>ACA834</v>
      </c>
      <c r="V31">
        <v>0</v>
      </c>
      <c r="W31">
        <v>0</v>
      </c>
      <c r="X31">
        <v>2</v>
      </c>
      <c r="Y31">
        <v>0</v>
      </c>
      <c r="AA31">
        <v>1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1</v>
      </c>
      <c r="AK31" t="s">
        <v>147</v>
      </c>
      <c r="AL31">
        <v>35.482363999999997</v>
      </c>
      <c r="AM31" t="s">
        <v>145</v>
      </c>
      <c r="AN31">
        <v>-97.824841000000006</v>
      </c>
      <c r="AO31">
        <v>25</v>
      </c>
      <c r="AP31">
        <v>1400</v>
      </c>
      <c r="AQ31" t="s">
        <v>129</v>
      </c>
      <c r="AR31">
        <v>0</v>
      </c>
      <c r="AS31">
        <v>58</v>
      </c>
      <c r="AT31">
        <v>0</v>
      </c>
      <c r="BB31" t="str">
        <f t="shared" si="3"/>
        <v>1200</v>
      </c>
      <c r="BC31">
        <v>1</v>
      </c>
      <c r="BD31" t="str">
        <f t="shared" si="4"/>
        <v xml:space="preserve">N9142Q  </v>
      </c>
      <c r="BE31">
        <v>1</v>
      </c>
      <c r="BJ31">
        <v>1250</v>
      </c>
      <c r="BK31">
        <v>-150</v>
      </c>
      <c r="BL31" t="s">
        <v>137</v>
      </c>
      <c r="BM31">
        <v>0</v>
      </c>
      <c r="BN31">
        <v>1</v>
      </c>
      <c r="BO31">
        <v>1</v>
      </c>
      <c r="BP31">
        <v>0</v>
      </c>
      <c r="BT31">
        <v>0</v>
      </c>
      <c r="BU31">
        <v>0</v>
      </c>
      <c r="CE31" t="str">
        <f>"03:15:35.750"</f>
        <v>03:15:35.750</v>
      </c>
      <c r="CF31">
        <v>749557748</v>
      </c>
      <c r="CS31">
        <v>2</v>
      </c>
      <c r="CT31">
        <v>2</v>
      </c>
      <c r="CU31">
        <v>0</v>
      </c>
      <c r="CV31">
        <v>2</v>
      </c>
      <c r="CW31">
        <v>0</v>
      </c>
      <c r="CX31">
        <v>6</v>
      </c>
      <c r="CY31">
        <v>7</v>
      </c>
      <c r="CZ31" t="s">
        <v>131</v>
      </c>
      <c r="DA31">
        <v>474</v>
      </c>
      <c r="DB31">
        <v>0</v>
      </c>
      <c r="DC31" t="s">
        <v>132</v>
      </c>
      <c r="DD31" t="s">
        <v>133</v>
      </c>
      <c r="DG31">
        <v>13736551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">
      <c r="A32" t="str">
        <f>"12/06/2022 03:15:36.758"</f>
        <v>12/06/2022 03:15:36.758</v>
      </c>
      <c r="C32" t="str">
        <f t="shared" si="0"/>
        <v>FFDDD3C0</v>
      </c>
      <c r="D32" t="s">
        <v>123</v>
      </c>
      <c r="E32">
        <v>13</v>
      </c>
      <c r="F32">
        <v>1013</v>
      </c>
      <c r="G32" t="s">
        <v>124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S32" t="str">
        <f t="shared" ref="S32:T36" si="10">"03:15:36.398"</f>
        <v>03:15:36.398</v>
      </c>
      <c r="T32" t="str">
        <f t="shared" si="10"/>
        <v>03:15:36.398</v>
      </c>
      <c r="U32" t="str">
        <f t="shared" si="2"/>
        <v>ACA834</v>
      </c>
      <c r="V32">
        <v>0</v>
      </c>
      <c r="W32">
        <v>0</v>
      </c>
      <c r="X32">
        <v>2</v>
      </c>
      <c r="Y32">
        <v>0</v>
      </c>
      <c r="AA32">
        <v>1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3</v>
      </c>
      <c r="AI32">
        <v>2</v>
      </c>
      <c r="AJ32">
        <v>0</v>
      </c>
      <c r="AK32" t="s">
        <v>148</v>
      </c>
      <c r="AL32">
        <v>35.482577999999997</v>
      </c>
      <c r="AM32" t="s">
        <v>145</v>
      </c>
      <c r="AN32">
        <v>-97.824841000000006</v>
      </c>
      <c r="AO32">
        <v>25</v>
      </c>
      <c r="AP32">
        <v>1400</v>
      </c>
      <c r="AQ32" t="s">
        <v>129</v>
      </c>
      <c r="AR32">
        <v>1</v>
      </c>
      <c r="AS32">
        <v>60</v>
      </c>
      <c r="AT32">
        <v>0</v>
      </c>
      <c r="BB32" t="str">
        <f t="shared" si="3"/>
        <v>1200</v>
      </c>
      <c r="BC32">
        <v>1</v>
      </c>
      <c r="BD32" t="str">
        <f t="shared" si="4"/>
        <v xml:space="preserve">N9142Q  </v>
      </c>
      <c r="BE32">
        <v>1</v>
      </c>
      <c r="BJ32">
        <v>1250</v>
      </c>
      <c r="BK32">
        <v>-150</v>
      </c>
      <c r="BL32" t="s">
        <v>130</v>
      </c>
      <c r="BM32">
        <v>0</v>
      </c>
      <c r="BN32">
        <v>1</v>
      </c>
      <c r="BO32">
        <v>1</v>
      </c>
      <c r="BP32">
        <v>0</v>
      </c>
      <c r="BS32">
        <v>0</v>
      </c>
      <c r="BT32">
        <v>0</v>
      </c>
      <c r="BU32">
        <v>0</v>
      </c>
      <c r="CE32" t="str">
        <f>"03:15:36.544"</f>
        <v>03:15:36.544</v>
      </c>
      <c r="CF32">
        <v>543557682</v>
      </c>
      <c r="CS32">
        <v>2</v>
      </c>
      <c r="CT32">
        <v>2</v>
      </c>
      <c r="CU32">
        <v>0</v>
      </c>
      <c r="CV32">
        <v>2</v>
      </c>
      <c r="CW32">
        <v>0</v>
      </c>
      <c r="CX32">
        <v>6</v>
      </c>
      <c r="CY32">
        <v>7</v>
      </c>
      <c r="CZ32" t="s">
        <v>131</v>
      </c>
      <c r="DA32">
        <v>474</v>
      </c>
      <c r="DB32">
        <v>0</v>
      </c>
      <c r="DC32" t="s">
        <v>132</v>
      </c>
      <c r="DD32" t="s">
        <v>133</v>
      </c>
      <c r="DG32">
        <v>13736647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">
      <c r="A33" t="str">
        <f>"12/06/2022 03:15:36.758"</f>
        <v>12/06/2022 03:15:36.758</v>
      </c>
      <c r="C33" t="str">
        <f t="shared" si="0"/>
        <v>FFDDD3C0</v>
      </c>
      <c r="D33" t="s">
        <v>138</v>
      </c>
      <c r="E33">
        <v>31</v>
      </c>
      <c r="H33">
        <v>120</v>
      </c>
      <c r="I33" t="s">
        <v>141</v>
      </c>
      <c r="J33" t="s">
        <v>140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S33" t="str">
        <f t="shared" si="10"/>
        <v>03:15:36.398</v>
      </c>
      <c r="T33" t="str">
        <f t="shared" si="10"/>
        <v>03:15:36.398</v>
      </c>
      <c r="U33" t="str">
        <f t="shared" si="2"/>
        <v>ACA834</v>
      </c>
      <c r="V33">
        <v>0</v>
      </c>
      <c r="W33">
        <v>0</v>
      </c>
      <c r="X33">
        <v>2</v>
      </c>
      <c r="Y33">
        <v>0</v>
      </c>
      <c r="AA33">
        <v>1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0</v>
      </c>
      <c r="AK33" t="s">
        <v>148</v>
      </c>
      <c r="AL33">
        <v>35.482577999999997</v>
      </c>
      <c r="AM33" t="s">
        <v>145</v>
      </c>
      <c r="AN33">
        <v>-97.824841000000006</v>
      </c>
      <c r="AO33">
        <v>25</v>
      </c>
      <c r="AP33">
        <v>1400</v>
      </c>
      <c r="AQ33" t="s">
        <v>129</v>
      </c>
      <c r="AR33">
        <v>1</v>
      </c>
      <c r="AS33">
        <v>60</v>
      </c>
      <c r="AT33">
        <v>0</v>
      </c>
      <c r="BB33" t="str">
        <f t="shared" si="3"/>
        <v>1200</v>
      </c>
      <c r="BC33">
        <v>1</v>
      </c>
      <c r="BD33" t="str">
        <f t="shared" si="4"/>
        <v xml:space="preserve">N9142Q  </v>
      </c>
      <c r="BE33">
        <v>1</v>
      </c>
      <c r="BJ33">
        <v>1250</v>
      </c>
      <c r="BK33">
        <v>-150</v>
      </c>
      <c r="BL33" t="s">
        <v>137</v>
      </c>
      <c r="BM33">
        <v>0</v>
      </c>
      <c r="BN33">
        <v>1</v>
      </c>
      <c r="BO33">
        <v>1</v>
      </c>
      <c r="BP33">
        <v>0</v>
      </c>
      <c r="BT33">
        <v>0</v>
      </c>
      <c r="BU33">
        <v>0</v>
      </c>
      <c r="CE33" t="str">
        <f>"03:15:36.544"</f>
        <v>03:15:36.544</v>
      </c>
      <c r="CF33">
        <v>543557682</v>
      </c>
      <c r="CS33">
        <v>2</v>
      </c>
      <c r="CT33">
        <v>2</v>
      </c>
      <c r="CU33">
        <v>0</v>
      </c>
      <c r="CV33">
        <v>2</v>
      </c>
      <c r="CW33">
        <v>0</v>
      </c>
      <c r="CX33">
        <v>6</v>
      </c>
      <c r="CY33">
        <v>7</v>
      </c>
      <c r="CZ33" t="s">
        <v>131</v>
      </c>
      <c r="DA33">
        <v>474</v>
      </c>
      <c r="DB33">
        <v>0</v>
      </c>
      <c r="DC33" t="s">
        <v>132</v>
      </c>
      <c r="DD33" t="s">
        <v>133</v>
      </c>
      <c r="DG33">
        <v>13736647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">
      <c r="A34" t="str">
        <f>"12/06/2022 03:15:36.758"</f>
        <v>12/06/2022 03:15:36.758</v>
      </c>
      <c r="C34" t="str">
        <f t="shared" si="0"/>
        <v>FFDDD3C0</v>
      </c>
      <c r="D34" t="s">
        <v>134</v>
      </c>
      <c r="E34">
        <v>3</v>
      </c>
      <c r="H34">
        <v>160</v>
      </c>
      <c r="I34" t="s">
        <v>135</v>
      </c>
      <c r="J34" t="s">
        <v>136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S34" t="str">
        <f t="shared" si="10"/>
        <v>03:15:36.398</v>
      </c>
      <c r="T34" t="str">
        <f t="shared" si="10"/>
        <v>03:15:36.398</v>
      </c>
      <c r="U34" t="str">
        <f t="shared" si="2"/>
        <v>ACA834</v>
      </c>
      <c r="V34">
        <v>0</v>
      </c>
      <c r="W34">
        <v>0</v>
      </c>
      <c r="X34">
        <v>2</v>
      </c>
      <c r="Y34">
        <v>0</v>
      </c>
      <c r="AA34">
        <v>1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0</v>
      </c>
      <c r="AK34" t="s">
        <v>148</v>
      </c>
      <c r="AL34">
        <v>35.482577999999997</v>
      </c>
      <c r="AM34" t="s">
        <v>145</v>
      </c>
      <c r="AN34">
        <v>-97.824841000000006</v>
      </c>
      <c r="AO34">
        <v>25</v>
      </c>
      <c r="AP34">
        <v>1400</v>
      </c>
      <c r="AQ34" t="s">
        <v>129</v>
      </c>
      <c r="AR34">
        <v>1</v>
      </c>
      <c r="AS34">
        <v>60</v>
      </c>
      <c r="AT34">
        <v>0</v>
      </c>
      <c r="BB34" t="str">
        <f t="shared" si="3"/>
        <v>1200</v>
      </c>
      <c r="BC34">
        <v>1</v>
      </c>
      <c r="BD34" t="str">
        <f t="shared" si="4"/>
        <v xml:space="preserve">N9142Q  </v>
      </c>
      <c r="BE34">
        <v>1</v>
      </c>
      <c r="BJ34">
        <v>1250</v>
      </c>
      <c r="BK34">
        <v>-150</v>
      </c>
      <c r="BL34" t="s">
        <v>137</v>
      </c>
      <c r="BM34">
        <v>0</v>
      </c>
      <c r="BN34">
        <v>1</v>
      </c>
      <c r="BO34">
        <v>1</v>
      </c>
      <c r="BP34">
        <v>0</v>
      </c>
      <c r="BT34">
        <v>0</v>
      </c>
      <c r="BU34">
        <v>0</v>
      </c>
      <c r="CE34" t="str">
        <f>"03:15:36.544"</f>
        <v>03:15:36.544</v>
      </c>
      <c r="CF34">
        <v>543557682</v>
      </c>
      <c r="CS34">
        <v>2</v>
      </c>
      <c r="CT34">
        <v>2</v>
      </c>
      <c r="CU34">
        <v>0</v>
      </c>
      <c r="CV34">
        <v>2</v>
      </c>
      <c r="CW34">
        <v>0</v>
      </c>
      <c r="CX34">
        <v>6</v>
      </c>
      <c r="CY34">
        <v>7</v>
      </c>
      <c r="CZ34" t="s">
        <v>131</v>
      </c>
      <c r="DA34">
        <v>474</v>
      </c>
      <c r="DB34">
        <v>0</v>
      </c>
      <c r="DC34" t="s">
        <v>132</v>
      </c>
      <c r="DD34" t="s">
        <v>133</v>
      </c>
      <c r="DG34">
        <v>13736647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">
      <c r="A35" t="str">
        <f>"12/06/2022 03:15:36.789"</f>
        <v>12/06/2022 03:15:36.789</v>
      </c>
      <c r="C35" t="str">
        <f t="shared" si="0"/>
        <v>FFDDD3C0</v>
      </c>
      <c r="D35" t="s">
        <v>123</v>
      </c>
      <c r="E35">
        <v>14</v>
      </c>
      <c r="F35">
        <v>1014</v>
      </c>
      <c r="G35" t="s">
        <v>135</v>
      </c>
      <c r="J35" t="s">
        <v>125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S35" t="str">
        <f t="shared" si="10"/>
        <v>03:15:36.398</v>
      </c>
      <c r="T35" t="str">
        <f t="shared" si="10"/>
        <v>03:15:36.398</v>
      </c>
      <c r="U35" t="str">
        <f t="shared" si="2"/>
        <v>ACA834</v>
      </c>
      <c r="V35">
        <v>0</v>
      </c>
      <c r="W35">
        <v>0</v>
      </c>
      <c r="X35">
        <v>2</v>
      </c>
      <c r="Y35">
        <v>0</v>
      </c>
      <c r="AA35">
        <v>1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3</v>
      </c>
      <c r="AI35">
        <v>2</v>
      </c>
      <c r="AJ35">
        <v>0</v>
      </c>
      <c r="AK35" t="s">
        <v>148</v>
      </c>
      <c r="AL35">
        <v>35.482577999999997</v>
      </c>
      <c r="AM35" t="s">
        <v>145</v>
      </c>
      <c r="AN35">
        <v>-97.824841000000006</v>
      </c>
      <c r="AO35">
        <v>25</v>
      </c>
      <c r="AP35">
        <v>1400</v>
      </c>
      <c r="AQ35" t="s">
        <v>129</v>
      </c>
      <c r="AR35">
        <v>1</v>
      </c>
      <c r="AS35">
        <v>60</v>
      </c>
      <c r="AT35">
        <v>0</v>
      </c>
      <c r="BB35" t="str">
        <f t="shared" si="3"/>
        <v>1200</v>
      </c>
      <c r="BC35">
        <v>1</v>
      </c>
      <c r="BD35" t="str">
        <f t="shared" si="4"/>
        <v xml:space="preserve">N9142Q  </v>
      </c>
      <c r="BE35">
        <v>1</v>
      </c>
      <c r="BJ35">
        <v>1250</v>
      </c>
      <c r="BK35">
        <v>-150</v>
      </c>
      <c r="BL35" t="s">
        <v>130</v>
      </c>
      <c r="BM35">
        <v>0</v>
      </c>
      <c r="BN35">
        <v>1</v>
      </c>
      <c r="BO35">
        <v>1</v>
      </c>
      <c r="BP35">
        <v>0</v>
      </c>
      <c r="BS35">
        <v>0</v>
      </c>
      <c r="BT35">
        <v>0</v>
      </c>
      <c r="BU35">
        <v>0</v>
      </c>
      <c r="CE35" t="str">
        <f>"03:15:36.544"</f>
        <v>03:15:36.544</v>
      </c>
      <c r="CF35">
        <v>543557682</v>
      </c>
      <c r="CS35">
        <v>2</v>
      </c>
      <c r="CT35">
        <v>2</v>
      </c>
      <c r="CU35">
        <v>0</v>
      </c>
      <c r="CV35">
        <v>2</v>
      </c>
      <c r="CW35">
        <v>0</v>
      </c>
      <c r="CX35">
        <v>6</v>
      </c>
      <c r="CY35">
        <v>7</v>
      </c>
      <c r="CZ35" t="s">
        <v>131</v>
      </c>
      <c r="DA35">
        <v>474</v>
      </c>
      <c r="DB35">
        <v>0</v>
      </c>
      <c r="DC35" t="s">
        <v>132</v>
      </c>
      <c r="DD35" t="s">
        <v>133</v>
      </c>
      <c r="DG35">
        <v>13736647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3">
      <c r="A36" t="str">
        <f>"12/06/2022 03:15:36.789"</f>
        <v>12/06/2022 03:15:36.789</v>
      </c>
      <c r="C36" t="str">
        <f t="shared" si="0"/>
        <v>FFDDD3C0</v>
      </c>
      <c r="D36" t="s">
        <v>138</v>
      </c>
      <c r="E36">
        <v>30</v>
      </c>
      <c r="H36">
        <v>119</v>
      </c>
      <c r="I36" t="s">
        <v>139</v>
      </c>
      <c r="J36" t="s">
        <v>140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S36" t="str">
        <f t="shared" si="10"/>
        <v>03:15:36.398</v>
      </c>
      <c r="T36" t="str">
        <f t="shared" si="10"/>
        <v>03:15:36.398</v>
      </c>
      <c r="U36" t="str">
        <f t="shared" si="2"/>
        <v>ACA834</v>
      </c>
      <c r="V36">
        <v>0</v>
      </c>
      <c r="W36">
        <v>0</v>
      </c>
      <c r="X36">
        <v>2</v>
      </c>
      <c r="Y36">
        <v>0</v>
      </c>
      <c r="AA36">
        <v>1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0</v>
      </c>
      <c r="AK36" t="s">
        <v>148</v>
      </c>
      <c r="AL36">
        <v>35.482577999999997</v>
      </c>
      <c r="AM36" t="s">
        <v>145</v>
      </c>
      <c r="AN36">
        <v>-97.824841000000006</v>
      </c>
      <c r="AO36">
        <v>25</v>
      </c>
      <c r="AP36">
        <v>1400</v>
      </c>
      <c r="AQ36" t="s">
        <v>129</v>
      </c>
      <c r="AR36">
        <v>1</v>
      </c>
      <c r="AS36">
        <v>60</v>
      </c>
      <c r="AT36">
        <v>0</v>
      </c>
      <c r="BB36" t="str">
        <f t="shared" si="3"/>
        <v>1200</v>
      </c>
      <c r="BC36">
        <v>1</v>
      </c>
      <c r="BD36" t="str">
        <f t="shared" si="4"/>
        <v xml:space="preserve">N9142Q  </v>
      </c>
      <c r="BE36">
        <v>1</v>
      </c>
      <c r="BJ36">
        <v>1250</v>
      </c>
      <c r="BK36">
        <v>-150</v>
      </c>
      <c r="BL36" t="s">
        <v>137</v>
      </c>
      <c r="BM36">
        <v>0</v>
      </c>
      <c r="BN36">
        <v>1</v>
      </c>
      <c r="BO36">
        <v>1</v>
      </c>
      <c r="BP36">
        <v>0</v>
      </c>
      <c r="BT36">
        <v>0</v>
      </c>
      <c r="BU36">
        <v>0</v>
      </c>
      <c r="CE36" t="str">
        <f>"03:15:36.544"</f>
        <v>03:15:36.544</v>
      </c>
      <c r="CF36">
        <v>543557682</v>
      </c>
      <c r="CS36">
        <v>2</v>
      </c>
      <c r="CT36">
        <v>2</v>
      </c>
      <c r="CU36">
        <v>0</v>
      </c>
      <c r="CV36">
        <v>2</v>
      </c>
      <c r="CW36">
        <v>0</v>
      </c>
      <c r="CX36">
        <v>6</v>
      </c>
      <c r="CY36">
        <v>7</v>
      </c>
      <c r="CZ36" t="s">
        <v>131</v>
      </c>
      <c r="DA36">
        <v>474</v>
      </c>
      <c r="DB36">
        <v>0</v>
      </c>
      <c r="DC36" t="s">
        <v>132</v>
      </c>
      <c r="DD36" t="s">
        <v>133</v>
      </c>
      <c r="DG36">
        <v>13736647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3">
      <c r="A37" t="str">
        <f>"12/06/2022 03:15:38.072"</f>
        <v>12/06/2022 03:15:38.072</v>
      </c>
      <c r="C37" t="str">
        <f t="shared" si="0"/>
        <v>FFDDD3C0</v>
      </c>
      <c r="D37" t="s">
        <v>123</v>
      </c>
      <c r="E37">
        <v>13</v>
      </c>
      <c r="F37">
        <v>1013</v>
      </c>
      <c r="G37" t="s">
        <v>124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S37" t="str">
        <f t="shared" ref="S37:T41" si="11">"03:15:37.797"</f>
        <v>03:15:37.797</v>
      </c>
      <c r="T37" t="str">
        <f t="shared" si="11"/>
        <v>03:15:37.797</v>
      </c>
      <c r="U37" t="str">
        <f t="shared" si="2"/>
        <v>ACA834</v>
      </c>
      <c r="V37">
        <v>0</v>
      </c>
      <c r="W37">
        <v>0</v>
      </c>
      <c r="X37">
        <v>2</v>
      </c>
      <c r="Y37">
        <v>0</v>
      </c>
      <c r="AA37">
        <v>1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3</v>
      </c>
      <c r="AI37">
        <v>2</v>
      </c>
      <c r="AJ37">
        <v>0</v>
      </c>
      <c r="AK37" t="s">
        <v>149</v>
      </c>
      <c r="AL37">
        <v>35.482985999999997</v>
      </c>
      <c r="AM37" t="s">
        <v>145</v>
      </c>
      <c r="AN37">
        <v>-97.824841000000006</v>
      </c>
      <c r="AO37">
        <v>25</v>
      </c>
      <c r="AP37">
        <v>1400</v>
      </c>
      <c r="AQ37" t="s">
        <v>129</v>
      </c>
      <c r="AR37">
        <v>0</v>
      </c>
      <c r="AS37">
        <v>63</v>
      </c>
      <c r="AT37">
        <v>0</v>
      </c>
      <c r="BB37" t="str">
        <f t="shared" si="3"/>
        <v>1200</v>
      </c>
      <c r="BC37">
        <v>1</v>
      </c>
      <c r="BD37" t="str">
        <f t="shared" si="4"/>
        <v xml:space="preserve">N9142Q  </v>
      </c>
      <c r="BE37">
        <v>1</v>
      </c>
      <c r="BJ37">
        <v>1250</v>
      </c>
      <c r="BK37">
        <v>-150</v>
      </c>
      <c r="BL37" t="s">
        <v>130</v>
      </c>
      <c r="BM37">
        <v>0</v>
      </c>
      <c r="BN37">
        <v>1</v>
      </c>
      <c r="BO37">
        <v>1</v>
      </c>
      <c r="BP37">
        <v>0</v>
      </c>
      <c r="BS37">
        <v>0</v>
      </c>
      <c r="BT37">
        <v>0</v>
      </c>
      <c r="BU37">
        <v>0</v>
      </c>
      <c r="CE37" t="str">
        <f>"03:15:37.874"</f>
        <v>03:15:37.874</v>
      </c>
      <c r="CF37">
        <v>873557593</v>
      </c>
      <c r="CS37">
        <v>2</v>
      </c>
      <c r="CT37">
        <v>2</v>
      </c>
      <c r="CU37">
        <v>0</v>
      </c>
      <c r="CV37">
        <v>2</v>
      </c>
      <c r="CW37">
        <v>0</v>
      </c>
      <c r="CX37">
        <v>5</v>
      </c>
      <c r="CY37">
        <v>7</v>
      </c>
      <c r="CZ37" t="s">
        <v>131</v>
      </c>
      <c r="DA37">
        <v>474</v>
      </c>
      <c r="DB37">
        <v>0</v>
      </c>
      <c r="DC37" t="s">
        <v>132</v>
      </c>
      <c r="DD37" t="s">
        <v>133</v>
      </c>
      <c r="DG37">
        <v>13736816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3">
      <c r="A38" t="str">
        <f>"12/06/2022 03:15:38.118"</f>
        <v>12/06/2022 03:15:38.118</v>
      </c>
      <c r="C38" t="str">
        <f t="shared" si="0"/>
        <v>FFDDD3C0</v>
      </c>
      <c r="D38" t="s">
        <v>134</v>
      </c>
      <c r="E38">
        <v>3</v>
      </c>
      <c r="H38">
        <v>160</v>
      </c>
      <c r="I38" t="s">
        <v>135</v>
      </c>
      <c r="J38" t="s">
        <v>136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S38" t="str">
        <f t="shared" si="11"/>
        <v>03:15:37.797</v>
      </c>
      <c r="T38" t="str">
        <f t="shared" si="11"/>
        <v>03:15:37.797</v>
      </c>
      <c r="U38" t="str">
        <f t="shared" si="2"/>
        <v>ACA834</v>
      </c>
      <c r="V38">
        <v>0</v>
      </c>
      <c r="W38">
        <v>0</v>
      </c>
      <c r="X38">
        <v>2</v>
      </c>
      <c r="Y38">
        <v>0</v>
      </c>
      <c r="AA38">
        <v>1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3</v>
      </c>
      <c r="AI38">
        <v>2</v>
      </c>
      <c r="AJ38">
        <v>0</v>
      </c>
      <c r="AK38" t="s">
        <v>149</v>
      </c>
      <c r="AL38">
        <v>35.482985999999997</v>
      </c>
      <c r="AM38" t="s">
        <v>145</v>
      </c>
      <c r="AN38">
        <v>-97.824841000000006</v>
      </c>
      <c r="AO38">
        <v>25</v>
      </c>
      <c r="AP38">
        <v>1400</v>
      </c>
      <c r="AQ38" t="s">
        <v>129</v>
      </c>
      <c r="AR38">
        <v>0</v>
      </c>
      <c r="AS38">
        <v>63</v>
      </c>
      <c r="AT38">
        <v>0</v>
      </c>
      <c r="BB38" t="str">
        <f t="shared" si="3"/>
        <v>1200</v>
      </c>
      <c r="BC38">
        <v>1</v>
      </c>
      <c r="BD38" t="str">
        <f t="shared" si="4"/>
        <v xml:space="preserve">N9142Q  </v>
      </c>
      <c r="BE38">
        <v>1</v>
      </c>
      <c r="BJ38">
        <v>1250</v>
      </c>
      <c r="BK38">
        <v>-150</v>
      </c>
      <c r="BL38" t="s">
        <v>137</v>
      </c>
      <c r="BM38">
        <v>0</v>
      </c>
      <c r="BN38">
        <v>1</v>
      </c>
      <c r="BO38">
        <v>1</v>
      </c>
      <c r="BP38">
        <v>0</v>
      </c>
      <c r="BT38">
        <v>0</v>
      </c>
      <c r="BU38">
        <v>0</v>
      </c>
      <c r="CE38" t="str">
        <f>"03:15:37.874"</f>
        <v>03:15:37.874</v>
      </c>
      <c r="CF38">
        <v>873557593</v>
      </c>
      <c r="CS38">
        <v>2</v>
      </c>
      <c r="CT38">
        <v>2</v>
      </c>
      <c r="CU38">
        <v>0</v>
      </c>
      <c r="CV38">
        <v>2</v>
      </c>
      <c r="CW38">
        <v>0</v>
      </c>
      <c r="CX38">
        <v>5</v>
      </c>
      <c r="CY38">
        <v>7</v>
      </c>
      <c r="CZ38" t="s">
        <v>131</v>
      </c>
      <c r="DA38">
        <v>474</v>
      </c>
      <c r="DB38">
        <v>0</v>
      </c>
      <c r="DC38" t="s">
        <v>132</v>
      </c>
      <c r="DD38" t="s">
        <v>133</v>
      </c>
      <c r="DG38">
        <v>13736816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3">
      <c r="A39" t="str">
        <f>"12/06/2022 03:15:38.165"</f>
        <v>12/06/2022 03:15:38.165</v>
      </c>
      <c r="C39" t="str">
        <f t="shared" si="0"/>
        <v>FFDDD3C0</v>
      </c>
      <c r="D39" t="s">
        <v>123</v>
      </c>
      <c r="E39">
        <v>14</v>
      </c>
      <c r="F39">
        <v>1014</v>
      </c>
      <c r="G39" t="s">
        <v>135</v>
      </c>
      <c r="J39" t="s">
        <v>125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S39" t="str">
        <f t="shared" si="11"/>
        <v>03:15:37.797</v>
      </c>
      <c r="T39" t="str">
        <f t="shared" si="11"/>
        <v>03:15:37.797</v>
      </c>
      <c r="U39" t="str">
        <f t="shared" si="2"/>
        <v>ACA834</v>
      </c>
      <c r="V39">
        <v>0</v>
      </c>
      <c r="W39">
        <v>0</v>
      </c>
      <c r="X39">
        <v>2</v>
      </c>
      <c r="Y39">
        <v>0</v>
      </c>
      <c r="AA39">
        <v>1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3</v>
      </c>
      <c r="AI39">
        <v>2</v>
      </c>
      <c r="AJ39">
        <v>0</v>
      </c>
      <c r="AK39" t="s">
        <v>149</v>
      </c>
      <c r="AL39">
        <v>35.482985999999997</v>
      </c>
      <c r="AM39" t="s">
        <v>145</v>
      </c>
      <c r="AN39">
        <v>-97.824841000000006</v>
      </c>
      <c r="AO39">
        <v>25</v>
      </c>
      <c r="AP39">
        <v>1400</v>
      </c>
      <c r="AQ39" t="s">
        <v>129</v>
      </c>
      <c r="AR39">
        <v>0</v>
      </c>
      <c r="AS39">
        <v>63</v>
      </c>
      <c r="AT39">
        <v>0</v>
      </c>
      <c r="BB39" t="str">
        <f t="shared" si="3"/>
        <v>1200</v>
      </c>
      <c r="BC39">
        <v>1</v>
      </c>
      <c r="BD39" t="str">
        <f t="shared" si="4"/>
        <v xml:space="preserve">N9142Q  </v>
      </c>
      <c r="BE39">
        <v>1</v>
      </c>
      <c r="BJ39">
        <v>1250</v>
      </c>
      <c r="BK39">
        <v>-150</v>
      </c>
      <c r="BL39" t="s">
        <v>130</v>
      </c>
      <c r="BM39">
        <v>0</v>
      </c>
      <c r="BN39">
        <v>1</v>
      </c>
      <c r="BO39">
        <v>1</v>
      </c>
      <c r="BP39">
        <v>0</v>
      </c>
      <c r="BS39">
        <v>0</v>
      </c>
      <c r="BT39">
        <v>0</v>
      </c>
      <c r="BU39">
        <v>0</v>
      </c>
      <c r="CE39" t="str">
        <f>"03:15:37.874"</f>
        <v>03:15:37.874</v>
      </c>
      <c r="CF39">
        <v>873557593</v>
      </c>
      <c r="CS39">
        <v>2</v>
      </c>
      <c r="CT39">
        <v>2</v>
      </c>
      <c r="CU39">
        <v>0</v>
      </c>
      <c r="CV39">
        <v>2</v>
      </c>
      <c r="CW39">
        <v>0</v>
      </c>
      <c r="CX39">
        <v>5</v>
      </c>
      <c r="CY39">
        <v>7</v>
      </c>
      <c r="CZ39" t="s">
        <v>131</v>
      </c>
      <c r="DA39">
        <v>474</v>
      </c>
      <c r="DB39">
        <v>0</v>
      </c>
      <c r="DC39" t="s">
        <v>132</v>
      </c>
      <c r="DD39" t="s">
        <v>133</v>
      </c>
      <c r="DG39">
        <v>13736816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">
      <c r="A40" t="str">
        <f>"12/06/2022 03:15:38.165"</f>
        <v>12/06/2022 03:15:38.165</v>
      </c>
      <c r="C40" t="str">
        <f t="shared" si="0"/>
        <v>FFDDD3C0</v>
      </c>
      <c r="D40" t="s">
        <v>138</v>
      </c>
      <c r="E40">
        <v>30</v>
      </c>
      <c r="H40">
        <v>119</v>
      </c>
      <c r="I40" t="s">
        <v>139</v>
      </c>
      <c r="J40" t="s">
        <v>140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S40" t="str">
        <f t="shared" si="11"/>
        <v>03:15:37.797</v>
      </c>
      <c r="T40" t="str">
        <f t="shared" si="11"/>
        <v>03:15:37.797</v>
      </c>
      <c r="U40" t="str">
        <f t="shared" si="2"/>
        <v>ACA834</v>
      </c>
      <c r="V40">
        <v>0</v>
      </c>
      <c r="W40">
        <v>0</v>
      </c>
      <c r="X40">
        <v>2</v>
      </c>
      <c r="Y40">
        <v>0</v>
      </c>
      <c r="AA40">
        <v>1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3</v>
      </c>
      <c r="AI40">
        <v>2</v>
      </c>
      <c r="AJ40">
        <v>0</v>
      </c>
      <c r="AK40" t="s">
        <v>149</v>
      </c>
      <c r="AL40">
        <v>35.482985999999997</v>
      </c>
      <c r="AM40" t="s">
        <v>145</v>
      </c>
      <c r="AN40">
        <v>-97.824841000000006</v>
      </c>
      <c r="AO40">
        <v>25</v>
      </c>
      <c r="AP40">
        <v>1400</v>
      </c>
      <c r="AQ40" t="s">
        <v>129</v>
      </c>
      <c r="AR40">
        <v>0</v>
      </c>
      <c r="AS40">
        <v>63</v>
      </c>
      <c r="AT40">
        <v>0</v>
      </c>
      <c r="BB40" t="str">
        <f t="shared" si="3"/>
        <v>1200</v>
      </c>
      <c r="BC40">
        <v>1</v>
      </c>
      <c r="BD40" t="str">
        <f t="shared" si="4"/>
        <v xml:space="preserve">N9142Q  </v>
      </c>
      <c r="BE40">
        <v>1</v>
      </c>
      <c r="BJ40">
        <v>1250</v>
      </c>
      <c r="BK40">
        <v>-150</v>
      </c>
      <c r="BL40" t="s">
        <v>137</v>
      </c>
      <c r="BM40">
        <v>0</v>
      </c>
      <c r="BN40">
        <v>1</v>
      </c>
      <c r="BO40">
        <v>1</v>
      </c>
      <c r="BP40">
        <v>0</v>
      </c>
      <c r="BT40">
        <v>0</v>
      </c>
      <c r="BU40">
        <v>0</v>
      </c>
      <c r="CE40" t="str">
        <f>"03:15:37.874"</f>
        <v>03:15:37.874</v>
      </c>
      <c r="CF40">
        <v>873557593</v>
      </c>
      <c r="CS40">
        <v>2</v>
      </c>
      <c r="CT40">
        <v>2</v>
      </c>
      <c r="CU40">
        <v>0</v>
      </c>
      <c r="CV40">
        <v>2</v>
      </c>
      <c r="CW40">
        <v>0</v>
      </c>
      <c r="CX40">
        <v>5</v>
      </c>
      <c r="CY40">
        <v>7</v>
      </c>
      <c r="CZ40" t="s">
        <v>131</v>
      </c>
      <c r="DA40">
        <v>474</v>
      </c>
      <c r="DB40">
        <v>0</v>
      </c>
      <c r="DC40" t="s">
        <v>132</v>
      </c>
      <c r="DD40" t="s">
        <v>133</v>
      </c>
      <c r="DG40">
        <v>13736816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">
      <c r="A41" t="str">
        <f>"12/06/2022 03:15:38.165"</f>
        <v>12/06/2022 03:15:38.165</v>
      </c>
      <c r="C41" t="str">
        <f t="shared" si="0"/>
        <v>FFDDD3C0</v>
      </c>
      <c r="D41" t="s">
        <v>138</v>
      </c>
      <c r="E41">
        <v>31</v>
      </c>
      <c r="H41">
        <v>120</v>
      </c>
      <c r="I41" t="s">
        <v>141</v>
      </c>
      <c r="J41" t="s">
        <v>140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S41" t="str">
        <f t="shared" si="11"/>
        <v>03:15:37.797</v>
      </c>
      <c r="T41" t="str">
        <f t="shared" si="11"/>
        <v>03:15:37.797</v>
      </c>
      <c r="U41" t="str">
        <f t="shared" si="2"/>
        <v>ACA834</v>
      </c>
      <c r="V41">
        <v>0</v>
      </c>
      <c r="W41">
        <v>0</v>
      </c>
      <c r="X41">
        <v>2</v>
      </c>
      <c r="Y41">
        <v>0</v>
      </c>
      <c r="AA41">
        <v>1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3</v>
      </c>
      <c r="AI41">
        <v>2</v>
      </c>
      <c r="AJ41">
        <v>0</v>
      </c>
      <c r="AK41" t="s">
        <v>149</v>
      </c>
      <c r="AL41">
        <v>35.482985999999997</v>
      </c>
      <c r="AM41" t="s">
        <v>145</v>
      </c>
      <c r="AN41">
        <v>-97.824841000000006</v>
      </c>
      <c r="AO41">
        <v>25</v>
      </c>
      <c r="AP41">
        <v>1400</v>
      </c>
      <c r="AQ41" t="s">
        <v>129</v>
      </c>
      <c r="AR41">
        <v>0</v>
      </c>
      <c r="AS41">
        <v>63</v>
      </c>
      <c r="AT41">
        <v>0</v>
      </c>
      <c r="BB41" t="str">
        <f t="shared" si="3"/>
        <v>1200</v>
      </c>
      <c r="BC41">
        <v>1</v>
      </c>
      <c r="BD41" t="str">
        <f t="shared" si="4"/>
        <v xml:space="preserve">N9142Q  </v>
      </c>
      <c r="BE41">
        <v>1</v>
      </c>
      <c r="BJ41">
        <v>1250</v>
      </c>
      <c r="BK41">
        <v>-150</v>
      </c>
      <c r="BL41" t="s">
        <v>137</v>
      </c>
      <c r="BM41">
        <v>0</v>
      </c>
      <c r="BN41">
        <v>1</v>
      </c>
      <c r="BO41">
        <v>1</v>
      </c>
      <c r="BP41">
        <v>0</v>
      </c>
      <c r="BT41">
        <v>0</v>
      </c>
      <c r="BU41">
        <v>0</v>
      </c>
      <c r="CE41" t="str">
        <f>"03:15:37.874"</f>
        <v>03:15:37.874</v>
      </c>
      <c r="CF41">
        <v>873557593</v>
      </c>
      <c r="CS41">
        <v>2</v>
      </c>
      <c r="CT41">
        <v>2</v>
      </c>
      <c r="CU41">
        <v>0</v>
      </c>
      <c r="CV41">
        <v>2</v>
      </c>
      <c r="CW41">
        <v>0</v>
      </c>
      <c r="CX41">
        <v>5</v>
      </c>
      <c r="CY41">
        <v>7</v>
      </c>
      <c r="CZ41" t="s">
        <v>131</v>
      </c>
      <c r="DA41">
        <v>474</v>
      </c>
      <c r="DB41">
        <v>0</v>
      </c>
      <c r="DC41" t="s">
        <v>132</v>
      </c>
      <c r="DD41" t="s">
        <v>133</v>
      </c>
      <c r="DG41">
        <v>13736816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">
      <c r="A42" t="str">
        <f>"12/06/2022 03:15:38.932"</f>
        <v>12/06/2022 03:15:38.932</v>
      </c>
      <c r="C42" t="str">
        <f t="shared" si="0"/>
        <v>FFDDD3C0</v>
      </c>
      <c r="D42" t="s">
        <v>123</v>
      </c>
      <c r="E42">
        <v>13</v>
      </c>
      <c r="F42">
        <v>1013</v>
      </c>
      <c r="G42" t="s">
        <v>124</v>
      </c>
      <c r="J42" t="s">
        <v>125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S42" t="str">
        <f t="shared" ref="S42:T46" si="12">"03:15:38.594"</f>
        <v>03:15:38.594</v>
      </c>
      <c r="T42" t="str">
        <f t="shared" si="12"/>
        <v>03:15:38.594</v>
      </c>
      <c r="U42" t="str">
        <f t="shared" si="2"/>
        <v>ACA834</v>
      </c>
      <c r="V42">
        <v>0</v>
      </c>
      <c r="W42">
        <v>0</v>
      </c>
      <c r="X42">
        <v>2</v>
      </c>
      <c r="Y42">
        <v>0</v>
      </c>
      <c r="AA42">
        <v>1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3</v>
      </c>
      <c r="AI42">
        <v>2</v>
      </c>
      <c r="AJ42">
        <v>0</v>
      </c>
      <c r="AK42" t="s">
        <v>150</v>
      </c>
      <c r="AL42">
        <v>35.483221999999998</v>
      </c>
      <c r="AM42" t="s">
        <v>145</v>
      </c>
      <c r="AN42">
        <v>-97.824841000000006</v>
      </c>
      <c r="AO42">
        <v>25</v>
      </c>
      <c r="AP42">
        <v>1400</v>
      </c>
      <c r="AQ42" t="s">
        <v>129</v>
      </c>
      <c r="AR42">
        <v>0</v>
      </c>
      <c r="AS42">
        <v>65</v>
      </c>
      <c r="AT42">
        <v>0</v>
      </c>
      <c r="BB42" t="str">
        <f t="shared" si="3"/>
        <v>1200</v>
      </c>
      <c r="BC42">
        <v>1</v>
      </c>
      <c r="BD42" t="str">
        <f t="shared" si="4"/>
        <v xml:space="preserve">N9142Q  </v>
      </c>
      <c r="BE42">
        <v>1</v>
      </c>
      <c r="BJ42">
        <v>1250</v>
      </c>
      <c r="BK42">
        <v>-150</v>
      </c>
      <c r="BL42" t="s">
        <v>130</v>
      </c>
      <c r="BM42">
        <v>0</v>
      </c>
      <c r="BN42">
        <v>1</v>
      </c>
      <c r="BO42">
        <v>1</v>
      </c>
      <c r="BP42">
        <v>0</v>
      </c>
      <c r="BS42">
        <v>0</v>
      </c>
      <c r="BT42">
        <v>0</v>
      </c>
      <c r="BU42">
        <v>0</v>
      </c>
      <c r="CE42" t="str">
        <f>"03:15:38.668"</f>
        <v>03:15:38.668</v>
      </c>
      <c r="CF42">
        <v>667557525</v>
      </c>
      <c r="CS42">
        <v>2</v>
      </c>
      <c r="CT42">
        <v>2</v>
      </c>
      <c r="CU42">
        <v>0</v>
      </c>
      <c r="CV42">
        <v>2</v>
      </c>
      <c r="CW42">
        <v>3</v>
      </c>
      <c r="CX42">
        <v>5</v>
      </c>
      <c r="CY42">
        <v>7</v>
      </c>
      <c r="CZ42" t="s">
        <v>131</v>
      </c>
      <c r="DA42">
        <v>474</v>
      </c>
      <c r="DB42">
        <v>0</v>
      </c>
      <c r="DC42" t="s">
        <v>132</v>
      </c>
      <c r="DD42" t="s">
        <v>133</v>
      </c>
      <c r="DG42">
        <v>13736920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">
      <c r="A43" t="str">
        <f>"12/06/2022 03:15:38.932"</f>
        <v>12/06/2022 03:15:38.932</v>
      </c>
      <c r="C43" t="str">
        <f t="shared" si="0"/>
        <v>FFDDD3C0</v>
      </c>
      <c r="D43" t="s">
        <v>123</v>
      </c>
      <c r="E43">
        <v>14</v>
      </c>
      <c r="F43">
        <v>1014</v>
      </c>
      <c r="G43" t="s">
        <v>135</v>
      </c>
      <c r="J43" t="s">
        <v>125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S43" t="str">
        <f t="shared" si="12"/>
        <v>03:15:38.594</v>
      </c>
      <c r="T43" t="str">
        <f t="shared" si="12"/>
        <v>03:15:38.594</v>
      </c>
      <c r="U43" t="str">
        <f t="shared" si="2"/>
        <v>ACA834</v>
      </c>
      <c r="V43">
        <v>0</v>
      </c>
      <c r="W43">
        <v>0</v>
      </c>
      <c r="X43">
        <v>2</v>
      </c>
      <c r="Y43">
        <v>0</v>
      </c>
      <c r="AA43">
        <v>1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3</v>
      </c>
      <c r="AI43">
        <v>2</v>
      </c>
      <c r="AJ43">
        <v>0</v>
      </c>
      <c r="AK43" t="s">
        <v>150</v>
      </c>
      <c r="AL43">
        <v>35.483221999999998</v>
      </c>
      <c r="AM43" t="s">
        <v>145</v>
      </c>
      <c r="AN43">
        <v>-97.824841000000006</v>
      </c>
      <c r="AO43">
        <v>25</v>
      </c>
      <c r="AP43">
        <v>1400</v>
      </c>
      <c r="AQ43" t="s">
        <v>129</v>
      </c>
      <c r="AR43">
        <v>0</v>
      </c>
      <c r="AS43">
        <v>65</v>
      </c>
      <c r="AT43">
        <v>0</v>
      </c>
      <c r="BB43" t="str">
        <f t="shared" si="3"/>
        <v>1200</v>
      </c>
      <c r="BC43">
        <v>1</v>
      </c>
      <c r="BD43" t="str">
        <f t="shared" si="4"/>
        <v xml:space="preserve">N9142Q  </v>
      </c>
      <c r="BE43">
        <v>1</v>
      </c>
      <c r="BJ43">
        <v>1250</v>
      </c>
      <c r="BK43">
        <v>-150</v>
      </c>
      <c r="BL43" t="s">
        <v>130</v>
      </c>
      <c r="BM43">
        <v>0</v>
      </c>
      <c r="BN43">
        <v>1</v>
      </c>
      <c r="BO43">
        <v>1</v>
      </c>
      <c r="BP43">
        <v>0</v>
      </c>
      <c r="BS43">
        <v>0</v>
      </c>
      <c r="BT43">
        <v>0</v>
      </c>
      <c r="BU43">
        <v>0</v>
      </c>
      <c r="CE43" t="str">
        <f>"03:15:38.668"</f>
        <v>03:15:38.668</v>
      </c>
      <c r="CF43">
        <v>667557525</v>
      </c>
      <c r="CS43">
        <v>2</v>
      </c>
      <c r="CT43">
        <v>2</v>
      </c>
      <c r="CU43">
        <v>0</v>
      </c>
      <c r="CV43">
        <v>2</v>
      </c>
      <c r="CW43">
        <v>3</v>
      </c>
      <c r="CX43">
        <v>5</v>
      </c>
      <c r="CY43">
        <v>7</v>
      </c>
      <c r="CZ43" t="s">
        <v>131</v>
      </c>
      <c r="DA43">
        <v>474</v>
      </c>
      <c r="DB43">
        <v>0</v>
      </c>
      <c r="DC43" t="s">
        <v>132</v>
      </c>
      <c r="DD43" t="s">
        <v>133</v>
      </c>
      <c r="DG43">
        <v>13736920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">
      <c r="A44" t="str">
        <f>"12/06/2022 03:15:38.932"</f>
        <v>12/06/2022 03:15:38.932</v>
      </c>
      <c r="C44" t="str">
        <f t="shared" si="0"/>
        <v>FFDDD3C0</v>
      </c>
      <c r="D44" t="s">
        <v>138</v>
      </c>
      <c r="E44">
        <v>30</v>
      </c>
      <c r="H44">
        <v>119</v>
      </c>
      <c r="I44" t="s">
        <v>139</v>
      </c>
      <c r="J44" t="s">
        <v>140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S44" t="str">
        <f t="shared" si="12"/>
        <v>03:15:38.594</v>
      </c>
      <c r="T44" t="str">
        <f t="shared" si="12"/>
        <v>03:15:38.594</v>
      </c>
      <c r="U44" t="str">
        <f t="shared" si="2"/>
        <v>ACA834</v>
      </c>
      <c r="V44">
        <v>0</v>
      </c>
      <c r="W44">
        <v>0</v>
      </c>
      <c r="X44">
        <v>2</v>
      </c>
      <c r="Y44">
        <v>0</v>
      </c>
      <c r="AA44">
        <v>1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3</v>
      </c>
      <c r="AI44">
        <v>2</v>
      </c>
      <c r="AJ44">
        <v>0</v>
      </c>
      <c r="AK44" t="s">
        <v>150</v>
      </c>
      <c r="AL44">
        <v>35.483221999999998</v>
      </c>
      <c r="AM44" t="s">
        <v>145</v>
      </c>
      <c r="AN44">
        <v>-97.824841000000006</v>
      </c>
      <c r="AO44">
        <v>25</v>
      </c>
      <c r="AP44">
        <v>1400</v>
      </c>
      <c r="AQ44" t="s">
        <v>129</v>
      </c>
      <c r="AR44">
        <v>0</v>
      </c>
      <c r="AS44">
        <v>65</v>
      </c>
      <c r="AT44">
        <v>0</v>
      </c>
      <c r="BB44" t="str">
        <f t="shared" si="3"/>
        <v>1200</v>
      </c>
      <c r="BC44">
        <v>1</v>
      </c>
      <c r="BD44" t="str">
        <f t="shared" si="4"/>
        <v xml:space="preserve">N9142Q  </v>
      </c>
      <c r="BE44">
        <v>1</v>
      </c>
      <c r="BJ44">
        <v>1250</v>
      </c>
      <c r="BK44">
        <v>-150</v>
      </c>
      <c r="BL44" t="s">
        <v>137</v>
      </c>
      <c r="BM44">
        <v>0</v>
      </c>
      <c r="BN44">
        <v>1</v>
      </c>
      <c r="BO44">
        <v>1</v>
      </c>
      <c r="BP44">
        <v>0</v>
      </c>
      <c r="BT44">
        <v>0</v>
      </c>
      <c r="BU44">
        <v>0</v>
      </c>
      <c r="CE44" t="str">
        <f>"03:15:38.668"</f>
        <v>03:15:38.668</v>
      </c>
      <c r="CF44">
        <v>667557525</v>
      </c>
      <c r="CS44">
        <v>2</v>
      </c>
      <c r="CT44">
        <v>2</v>
      </c>
      <c r="CU44">
        <v>0</v>
      </c>
      <c r="CV44">
        <v>2</v>
      </c>
      <c r="CW44">
        <v>3</v>
      </c>
      <c r="CX44">
        <v>5</v>
      </c>
      <c r="CY44">
        <v>7</v>
      </c>
      <c r="CZ44" t="s">
        <v>131</v>
      </c>
      <c r="DA44">
        <v>474</v>
      </c>
      <c r="DB44">
        <v>0</v>
      </c>
      <c r="DC44" t="s">
        <v>132</v>
      </c>
      <c r="DD44" t="s">
        <v>133</v>
      </c>
      <c r="DG44">
        <v>13736920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">
      <c r="A45" t="str">
        <f>"12/06/2022 03:15:38.932"</f>
        <v>12/06/2022 03:15:38.932</v>
      </c>
      <c r="C45" t="str">
        <f t="shared" si="0"/>
        <v>FFDDD3C0</v>
      </c>
      <c r="D45" t="s">
        <v>138</v>
      </c>
      <c r="E45">
        <v>31</v>
      </c>
      <c r="H45">
        <v>120</v>
      </c>
      <c r="I45" t="s">
        <v>141</v>
      </c>
      <c r="J45" t="s">
        <v>140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S45" t="str">
        <f t="shared" si="12"/>
        <v>03:15:38.594</v>
      </c>
      <c r="T45" t="str">
        <f t="shared" si="12"/>
        <v>03:15:38.594</v>
      </c>
      <c r="U45" t="str">
        <f t="shared" si="2"/>
        <v>ACA834</v>
      </c>
      <c r="V45">
        <v>0</v>
      </c>
      <c r="W45">
        <v>0</v>
      </c>
      <c r="X45">
        <v>2</v>
      </c>
      <c r="Y45">
        <v>0</v>
      </c>
      <c r="AA45">
        <v>1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3</v>
      </c>
      <c r="AI45">
        <v>2</v>
      </c>
      <c r="AJ45">
        <v>0</v>
      </c>
      <c r="AK45" t="s">
        <v>150</v>
      </c>
      <c r="AL45">
        <v>35.483221999999998</v>
      </c>
      <c r="AM45" t="s">
        <v>145</v>
      </c>
      <c r="AN45">
        <v>-97.824841000000006</v>
      </c>
      <c r="AO45">
        <v>25</v>
      </c>
      <c r="AP45">
        <v>1400</v>
      </c>
      <c r="AQ45" t="s">
        <v>129</v>
      </c>
      <c r="AR45">
        <v>0</v>
      </c>
      <c r="AS45">
        <v>65</v>
      </c>
      <c r="AT45">
        <v>0</v>
      </c>
      <c r="BB45" t="str">
        <f t="shared" si="3"/>
        <v>1200</v>
      </c>
      <c r="BC45">
        <v>1</v>
      </c>
      <c r="BD45" t="str">
        <f t="shared" si="4"/>
        <v xml:space="preserve">N9142Q  </v>
      </c>
      <c r="BE45">
        <v>1</v>
      </c>
      <c r="BJ45">
        <v>1250</v>
      </c>
      <c r="BK45">
        <v>-150</v>
      </c>
      <c r="BL45" t="s">
        <v>137</v>
      </c>
      <c r="BM45">
        <v>0</v>
      </c>
      <c r="BN45">
        <v>1</v>
      </c>
      <c r="BO45">
        <v>1</v>
      </c>
      <c r="BP45">
        <v>0</v>
      </c>
      <c r="BT45">
        <v>0</v>
      </c>
      <c r="BU45">
        <v>0</v>
      </c>
      <c r="CE45" t="str">
        <f>"03:15:38.668"</f>
        <v>03:15:38.668</v>
      </c>
      <c r="CF45">
        <v>667557525</v>
      </c>
      <c r="CS45">
        <v>2</v>
      </c>
      <c r="CT45">
        <v>2</v>
      </c>
      <c r="CU45">
        <v>0</v>
      </c>
      <c r="CV45">
        <v>2</v>
      </c>
      <c r="CW45">
        <v>3</v>
      </c>
      <c r="CX45">
        <v>5</v>
      </c>
      <c r="CY45">
        <v>7</v>
      </c>
      <c r="CZ45" t="s">
        <v>131</v>
      </c>
      <c r="DA45">
        <v>474</v>
      </c>
      <c r="DB45">
        <v>0</v>
      </c>
      <c r="DC45" t="s">
        <v>132</v>
      </c>
      <c r="DD45" t="s">
        <v>133</v>
      </c>
      <c r="DG45">
        <v>13736920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">
      <c r="A46" t="str">
        <f>"12/06/2022 03:15:38.932"</f>
        <v>12/06/2022 03:15:38.932</v>
      </c>
      <c r="C46" t="str">
        <f t="shared" si="0"/>
        <v>FFDDD3C0</v>
      </c>
      <c r="D46" t="s">
        <v>134</v>
      </c>
      <c r="E46">
        <v>3</v>
      </c>
      <c r="H46">
        <v>160</v>
      </c>
      <c r="I46" t="s">
        <v>135</v>
      </c>
      <c r="J46" t="s">
        <v>136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S46" t="str">
        <f t="shared" si="12"/>
        <v>03:15:38.594</v>
      </c>
      <c r="T46" t="str">
        <f t="shared" si="12"/>
        <v>03:15:38.594</v>
      </c>
      <c r="U46" t="str">
        <f t="shared" si="2"/>
        <v>ACA834</v>
      </c>
      <c r="V46">
        <v>0</v>
      </c>
      <c r="W46">
        <v>0</v>
      </c>
      <c r="X46">
        <v>2</v>
      </c>
      <c r="Y46">
        <v>0</v>
      </c>
      <c r="AA46">
        <v>1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3</v>
      </c>
      <c r="AI46">
        <v>2</v>
      </c>
      <c r="AJ46">
        <v>0</v>
      </c>
      <c r="AK46" t="s">
        <v>150</v>
      </c>
      <c r="AL46">
        <v>35.483221999999998</v>
      </c>
      <c r="AM46" t="s">
        <v>145</v>
      </c>
      <c r="AN46">
        <v>-97.824841000000006</v>
      </c>
      <c r="AO46">
        <v>25</v>
      </c>
      <c r="AP46">
        <v>1400</v>
      </c>
      <c r="AQ46" t="s">
        <v>129</v>
      </c>
      <c r="AR46">
        <v>0</v>
      </c>
      <c r="AS46">
        <v>65</v>
      </c>
      <c r="AT46">
        <v>0</v>
      </c>
      <c r="BB46" t="str">
        <f t="shared" si="3"/>
        <v>1200</v>
      </c>
      <c r="BC46">
        <v>1</v>
      </c>
      <c r="BD46" t="str">
        <f t="shared" si="4"/>
        <v xml:space="preserve">N9142Q  </v>
      </c>
      <c r="BE46">
        <v>1</v>
      </c>
      <c r="BJ46">
        <v>1250</v>
      </c>
      <c r="BK46">
        <v>-150</v>
      </c>
      <c r="BL46" t="s">
        <v>137</v>
      </c>
      <c r="BM46">
        <v>0</v>
      </c>
      <c r="BN46">
        <v>1</v>
      </c>
      <c r="BO46">
        <v>1</v>
      </c>
      <c r="BP46">
        <v>0</v>
      </c>
      <c r="BT46">
        <v>0</v>
      </c>
      <c r="BU46">
        <v>0</v>
      </c>
      <c r="CE46" t="str">
        <f>"03:15:38.668"</f>
        <v>03:15:38.668</v>
      </c>
      <c r="CF46">
        <v>667557525</v>
      </c>
      <c r="CS46">
        <v>2</v>
      </c>
      <c r="CT46">
        <v>2</v>
      </c>
      <c r="CU46">
        <v>0</v>
      </c>
      <c r="CV46">
        <v>2</v>
      </c>
      <c r="CW46">
        <v>3</v>
      </c>
      <c r="CX46">
        <v>5</v>
      </c>
      <c r="CY46">
        <v>7</v>
      </c>
      <c r="CZ46" t="s">
        <v>131</v>
      </c>
      <c r="DA46">
        <v>474</v>
      </c>
      <c r="DB46">
        <v>0</v>
      </c>
      <c r="DC46" t="s">
        <v>132</v>
      </c>
      <c r="DD46" t="s">
        <v>133</v>
      </c>
      <c r="DG46">
        <v>13736920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">
      <c r="A47" t="str">
        <f>"12/06/2022 03:15:39.383"</f>
        <v>12/06/2022 03:15:39.383</v>
      </c>
      <c r="C47" t="str">
        <f t="shared" si="0"/>
        <v>FFDDD3C0</v>
      </c>
      <c r="D47" t="s">
        <v>123</v>
      </c>
      <c r="E47">
        <v>13</v>
      </c>
      <c r="F47">
        <v>1013</v>
      </c>
      <c r="G47" t="s">
        <v>124</v>
      </c>
      <c r="J47" t="s">
        <v>125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S47" t="str">
        <f t="shared" ref="S47:T51" si="13">"03:15:39.195"</f>
        <v>03:15:39.195</v>
      </c>
      <c r="T47" t="str">
        <f t="shared" si="13"/>
        <v>03:15:39.195</v>
      </c>
      <c r="U47" t="str">
        <f t="shared" si="2"/>
        <v>ACA834</v>
      </c>
      <c r="V47">
        <v>0</v>
      </c>
      <c r="W47">
        <v>0</v>
      </c>
      <c r="X47">
        <v>2</v>
      </c>
      <c r="Y47">
        <v>0</v>
      </c>
      <c r="AA47">
        <v>1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3</v>
      </c>
      <c r="AI47">
        <v>2</v>
      </c>
      <c r="AJ47">
        <v>0</v>
      </c>
      <c r="AK47" t="s">
        <v>151</v>
      </c>
      <c r="AL47">
        <v>35.483415000000001</v>
      </c>
      <c r="AM47" t="s">
        <v>145</v>
      </c>
      <c r="AN47">
        <v>-97.824841000000006</v>
      </c>
      <c r="AO47">
        <v>25</v>
      </c>
      <c r="AP47">
        <v>1400</v>
      </c>
      <c r="AQ47" t="s">
        <v>129</v>
      </c>
      <c r="AR47">
        <v>0</v>
      </c>
      <c r="AS47">
        <v>66</v>
      </c>
      <c r="AT47">
        <v>0</v>
      </c>
      <c r="BB47" t="str">
        <f t="shared" si="3"/>
        <v>1200</v>
      </c>
      <c r="BC47">
        <v>1</v>
      </c>
      <c r="BD47" t="str">
        <f t="shared" si="4"/>
        <v xml:space="preserve">N9142Q  </v>
      </c>
      <c r="BE47">
        <v>1</v>
      </c>
      <c r="BJ47">
        <v>1250</v>
      </c>
      <c r="BK47">
        <v>-150</v>
      </c>
      <c r="BL47" t="s">
        <v>130</v>
      </c>
      <c r="BM47">
        <v>0</v>
      </c>
      <c r="BN47">
        <v>1</v>
      </c>
      <c r="BO47">
        <v>1</v>
      </c>
      <c r="BP47">
        <v>0</v>
      </c>
      <c r="BS47">
        <v>0</v>
      </c>
      <c r="BT47">
        <v>0</v>
      </c>
      <c r="BU47">
        <v>0</v>
      </c>
      <c r="CE47" t="str">
        <f>"03:15:39.204"</f>
        <v>03:15:39.204</v>
      </c>
      <c r="CF47">
        <v>204307548</v>
      </c>
      <c r="CS47">
        <v>2</v>
      </c>
      <c r="CT47">
        <v>2</v>
      </c>
      <c r="CU47">
        <v>0</v>
      </c>
      <c r="CV47">
        <v>2</v>
      </c>
      <c r="CW47">
        <v>0</v>
      </c>
      <c r="CX47">
        <v>6</v>
      </c>
      <c r="CY47">
        <v>7</v>
      </c>
      <c r="CZ47" t="s">
        <v>131</v>
      </c>
      <c r="DA47">
        <v>474</v>
      </c>
      <c r="DB47">
        <v>0</v>
      </c>
      <c r="DC47" t="s">
        <v>132</v>
      </c>
      <c r="DD47" t="s">
        <v>133</v>
      </c>
      <c r="DG47">
        <v>13736994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">
      <c r="A48" t="str">
        <f>"12/06/2022 03:15:39.430"</f>
        <v>12/06/2022 03:15:39.430</v>
      </c>
      <c r="C48" t="str">
        <f t="shared" si="0"/>
        <v>FFDDD3C0</v>
      </c>
      <c r="D48" t="s">
        <v>134</v>
      </c>
      <c r="E48">
        <v>3</v>
      </c>
      <c r="H48">
        <v>160</v>
      </c>
      <c r="I48" t="s">
        <v>135</v>
      </c>
      <c r="J48" t="s">
        <v>136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S48" t="str">
        <f t="shared" si="13"/>
        <v>03:15:39.195</v>
      </c>
      <c r="T48" t="str">
        <f t="shared" si="13"/>
        <v>03:15:39.195</v>
      </c>
      <c r="U48" t="str">
        <f t="shared" si="2"/>
        <v>ACA834</v>
      </c>
      <c r="V48">
        <v>0</v>
      </c>
      <c r="W48">
        <v>0</v>
      </c>
      <c r="X48">
        <v>2</v>
      </c>
      <c r="Y48">
        <v>0</v>
      </c>
      <c r="AA48">
        <v>1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3</v>
      </c>
      <c r="AI48">
        <v>2</v>
      </c>
      <c r="AJ48">
        <v>0</v>
      </c>
      <c r="AK48" t="s">
        <v>151</v>
      </c>
      <c r="AL48">
        <v>35.483415000000001</v>
      </c>
      <c r="AM48" t="s">
        <v>145</v>
      </c>
      <c r="AN48">
        <v>-97.824841000000006</v>
      </c>
      <c r="AO48">
        <v>25</v>
      </c>
      <c r="AP48">
        <v>1400</v>
      </c>
      <c r="AQ48" t="s">
        <v>129</v>
      </c>
      <c r="AR48">
        <v>0</v>
      </c>
      <c r="AS48">
        <v>66</v>
      </c>
      <c r="AT48">
        <v>0</v>
      </c>
      <c r="BB48" t="str">
        <f t="shared" si="3"/>
        <v>1200</v>
      </c>
      <c r="BC48">
        <v>1</v>
      </c>
      <c r="BD48" t="str">
        <f t="shared" si="4"/>
        <v xml:space="preserve">N9142Q  </v>
      </c>
      <c r="BE48">
        <v>1</v>
      </c>
      <c r="BJ48">
        <v>1250</v>
      </c>
      <c r="BK48">
        <v>-150</v>
      </c>
      <c r="BL48" t="s">
        <v>137</v>
      </c>
      <c r="BM48">
        <v>0</v>
      </c>
      <c r="BN48">
        <v>1</v>
      </c>
      <c r="BO48">
        <v>1</v>
      </c>
      <c r="BP48">
        <v>0</v>
      </c>
      <c r="BT48">
        <v>0</v>
      </c>
      <c r="BU48">
        <v>0</v>
      </c>
      <c r="CE48" t="str">
        <f>"03:15:39.204"</f>
        <v>03:15:39.204</v>
      </c>
      <c r="CF48">
        <v>204307548</v>
      </c>
      <c r="CS48">
        <v>2</v>
      </c>
      <c r="CT48">
        <v>2</v>
      </c>
      <c r="CU48">
        <v>0</v>
      </c>
      <c r="CV48">
        <v>2</v>
      </c>
      <c r="CW48">
        <v>0</v>
      </c>
      <c r="CX48">
        <v>6</v>
      </c>
      <c r="CY48">
        <v>7</v>
      </c>
      <c r="CZ48" t="s">
        <v>131</v>
      </c>
      <c r="DA48">
        <v>474</v>
      </c>
      <c r="DB48">
        <v>0</v>
      </c>
      <c r="DC48" t="s">
        <v>132</v>
      </c>
      <c r="DD48" t="s">
        <v>133</v>
      </c>
      <c r="DG48">
        <v>13736994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">
      <c r="A49" t="str">
        <f>"12/06/2022 03:15:39.445"</f>
        <v>12/06/2022 03:15:39.445</v>
      </c>
      <c r="C49" t="str">
        <f t="shared" si="0"/>
        <v>FFDDD3C0</v>
      </c>
      <c r="D49" t="s">
        <v>123</v>
      </c>
      <c r="E49">
        <v>14</v>
      </c>
      <c r="F49">
        <v>1014</v>
      </c>
      <c r="G49" t="s">
        <v>135</v>
      </c>
      <c r="J49" t="s">
        <v>125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S49" t="str">
        <f t="shared" si="13"/>
        <v>03:15:39.195</v>
      </c>
      <c r="T49" t="str">
        <f t="shared" si="13"/>
        <v>03:15:39.195</v>
      </c>
      <c r="U49" t="str">
        <f t="shared" si="2"/>
        <v>ACA834</v>
      </c>
      <c r="V49">
        <v>0</v>
      </c>
      <c r="W49">
        <v>0</v>
      </c>
      <c r="X49">
        <v>2</v>
      </c>
      <c r="Y49">
        <v>0</v>
      </c>
      <c r="AA49">
        <v>1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3</v>
      </c>
      <c r="AI49">
        <v>2</v>
      </c>
      <c r="AJ49">
        <v>0</v>
      </c>
      <c r="AK49" t="s">
        <v>151</v>
      </c>
      <c r="AL49">
        <v>35.483415000000001</v>
      </c>
      <c r="AM49" t="s">
        <v>145</v>
      </c>
      <c r="AN49">
        <v>-97.824841000000006</v>
      </c>
      <c r="AO49">
        <v>25</v>
      </c>
      <c r="AP49">
        <v>1400</v>
      </c>
      <c r="AQ49" t="s">
        <v>129</v>
      </c>
      <c r="AR49">
        <v>0</v>
      </c>
      <c r="AS49">
        <v>66</v>
      </c>
      <c r="AT49">
        <v>0</v>
      </c>
      <c r="BB49" t="str">
        <f t="shared" si="3"/>
        <v>1200</v>
      </c>
      <c r="BC49">
        <v>1</v>
      </c>
      <c r="BD49" t="str">
        <f t="shared" si="4"/>
        <v xml:space="preserve">N9142Q  </v>
      </c>
      <c r="BE49">
        <v>1</v>
      </c>
      <c r="BJ49">
        <v>1250</v>
      </c>
      <c r="BK49">
        <v>-150</v>
      </c>
      <c r="BL49" t="s">
        <v>130</v>
      </c>
      <c r="BM49">
        <v>0</v>
      </c>
      <c r="BN49">
        <v>1</v>
      </c>
      <c r="BO49">
        <v>1</v>
      </c>
      <c r="BP49">
        <v>0</v>
      </c>
      <c r="BS49">
        <v>0</v>
      </c>
      <c r="BT49">
        <v>0</v>
      </c>
      <c r="BU49">
        <v>0</v>
      </c>
      <c r="CE49" t="str">
        <f>"03:15:39.204"</f>
        <v>03:15:39.204</v>
      </c>
      <c r="CF49">
        <v>204307548</v>
      </c>
      <c r="CS49">
        <v>2</v>
      </c>
      <c r="CT49">
        <v>2</v>
      </c>
      <c r="CU49">
        <v>0</v>
      </c>
      <c r="CV49">
        <v>2</v>
      </c>
      <c r="CW49">
        <v>0</v>
      </c>
      <c r="CX49">
        <v>6</v>
      </c>
      <c r="CY49">
        <v>7</v>
      </c>
      <c r="CZ49" t="s">
        <v>131</v>
      </c>
      <c r="DA49">
        <v>474</v>
      </c>
      <c r="DB49">
        <v>0</v>
      </c>
      <c r="DC49" t="s">
        <v>132</v>
      </c>
      <c r="DD49" t="s">
        <v>133</v>
      </c>
      <c r="DG49">
        <v>13736994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">
      <c r="A50" t="str">
        <f>"12/06/2022 03:15:39.445"</f>
        <v>12/06/2022 03:15:39.445</v>
      </c>
      <c r="C50" t="str">
        <f t="shared" si="0"/>
        <v>FFDDD3C0</v>
      </c>
      <c r="D50" t="s">
        <v>138</v>
      </c>
      <c r="E50">
        <v>30</v>
      </c>
      <c r="H50">
        <v>119</v>
      </c>
      <c r="I50" t="s">
        <v>139</v>
      </c>
      <c r="J50" t="s">
        <v>140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S50" t="str">
        <f t="shared" si="13"/>
        <v>03:15:39.195</v>
      </c>
      <c r="T50" t="str">
        <f t="shared" si="13"/>
        <v>03:15:39.195</v>
      </c>
      <c r="U50" t="str">
        <f t="shared" si="2"/>
        <v>ACA834</v>
      </c>
      <c r="V50">
        <v>0</v>
      </c>
      <c r="W50">
        <v>0</v>
      </c>
      <c r="X50">
        <v>2</v>
      </c>
      <c r="Y50">
        <v>0</v>
      </c>
      <c r="AA50">
        <v>1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3</v>
      </c>
      <c r="AI50">
        <v>2</v>
      </c>
      <c r="AJ50">
        <v>0</v>
      </c>
      <c r="AK50" t="s">
        <v>151</v>
      </c>
      <c r="AL50">
        <v>35.483415000000001</v>
      </c>
      <c r="AM50" t="s">
        <v>145</v>
      </c>
      <c r="AN50">
        <v>-97.824841000000006</v>
      </c>
      <c r="AO50">
        <v>25</v>
      </c>
      <c r="AP50">
        <v>1400</v>
      </c>
      <c r="AQ50" t="s">
        <v>129</v>
      </c>
      <c r="AR50">
        <v>0</v>
      </c>
      <c r="AS50">
        <v>66</v>
      </c>
      <c r="AT50">
        <v>0</v>
      </c>
      <c r="BB50" t="str">
        <f t="shared" si="3"/>
        <v>1200</v>
      </c>
      <c r="BC50">
        <v>1</v>
      </c>
      <c r="BD50" t="str">
        <f t="shared" si="4"/>
        <v xml:space="preserve">N9142Q  </v>
      </c>
      <c r="BE50">
        <v>1</v>
      </c>
      <c r="BJ50">
        <v>1250</v>
      </c>
      <c r="BK50">
        <v>-150</v>
      </c>
      <c r="BL50" t="s">
        <v>137</v>
      </c>
      <c r="BM50">
        <v>0</v>
      </c>
      <c r="BN50">
        <v>1</v>
      </c>
      <c r="BO50">
        <v>1</v>
      </c>
      <c r="BP50">
        <v>0</v>
      </c>
      <c r="BT50">
        <v>0</v>
      </c>
      <c r="BU50">
        <v>0</v>
      </c>
      <c r="CE50" t="str">
        <f>"03:15:39.204"</f>
        <v>03:15:39.204</v>
      </c>
      <c r="CF50">
        <v>204307548</v>
      </c>
      <c r="CS50">
        <v>2</v>
      </c>
      <c r="CT50">
        <v>2</v>
      </c>
      <c r="CU50">
        <v>0</v>
      </c>
      <c r="CV50">
        <v>2</v>
      </c>
      <c r="CW50">
        <v>0</v>
      </c>
      <c r="CX50">
        <v>6</v>
      </c>
      <c r="CY50">
        <v>7</v>
      </c>
      <c r="CZ50" t="s">
        <v>131</v>
      </c>
      <c r="DA50">
        <v>474</v>
      </c>
      <c r="DB50">
        <v>0</v>
      </c>
      <c r="DC50" t="s">
        <v>132</v>
      </c>
      <c r="DD50" t="s">
        <v>133</v>
      </c>
      <c r="DG50">
        <v>13736994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">
      <c r="A51" t="str">
        <f>"12/06/2022 03:15:39.445"</f>
        <v>12/06/2022 03:15:39.445</v>
      </c>
      <c r="C51" t="str">
        <f t="shared" si="0"/>
        <v>FFDDD3C0</v>
      </c>
      <c r="D51" t="s">
        <v>138</v>
      </c>
      <c r="E51">
        <v>31</v>
      </c>
      <c r="H51">
        <v>120</v>
      </c>
      <c r="I51" t="s">
        <v>141</v>
      </c>
      <c r="J51" t="s">
        <v>140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S51" t="str">
        <f t="shared" si="13"/>
        <v>03:15:39.195</v>
      </c>
      <c r="T51" t="str">
        <f t="shared" si="13"/>
        <v>03:15:39.195</v>
      </c>
      <c r="U51" t="str">
        <f t="shared" si="2"/>
        <v>ACA834</v>
      </c>
      <c r="V51">
        <v>0</v>
      </c>
      <c r="W51">
        <v>0</v>
      </c>
      <c r="X51">
        <v>2</v>
      </c>
      <c r="Y51">
        <v>0</v>
      </c>
      <c r="AA51">
        <v>1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3</v>
      </c>
      <c r="AI51">
        <v>2</v>
      </c>
      <c r="AJ51">
        <v>0</v>
      </c>
      <c r="AK51" t="s">
        <v>151</v>
      </c>
      <c r="AL51">
        <v>35.483415000000001</v>
      </c>
      <c r="AM51" t="s">
        <v>145</v>
      </c>
      <c r="AN51">
        <v>-97.824841000000006</v>
      </c>
      <c r="AO51">
        <v>25</v>
      </c>
      <c r="AP51">
        <v>1400</v>
      </c>
      <c r="AQ51" t="s">
        <v>129</v>
      </c>
      <c r="AR51">
        <v>0</v>
      </c>
      <c r="AS51">
        <v>66</v>
      </c>
      <c r="AT51">
        <v>0</v>
      </c>
      <c r="BB51" t="str">
        <f t="shared" si="3"/>
        <v>1200</v>
      </c>
      <c r="BC51">
        <v>1</v>
      </c>
      <c r="BD51" t="str">
        <f t="shared" si="4"/>
        <v xml:space="preserve">N9142Q  </v>
      </c>
      <c r="BE51">
        <v>1</v>
      </c>
      <c r="BJ51">
        <v>1250</v>
      </c>
      <c r="BK51">
        <v>-150</v>
      </c>
      <c r="BL51" t="s">
        <v>137</v>
      </c>
      <c r="BM51">
        <v>0</v>
      </c>
      <c r="BN51">
        <v>1</v>
      </c>
      <c r="BO51">
        <v>1</v>
      </c>
      <c r="BP51">
        <v>0</v>
      </c>
      <c r="BT51">
        <v>0</v>
      </c>
      <c r="BU51">
        <v>0</v>
      </c>
      <c r="CE51" t="str">
        <f>"03:15:39.204"</f>
        <v>03:15:39.204</v>
      </c>
      <c r="CF51">
        <v>204307548</v>
      </c>
      <c r="CS51">
        <v>2</v>
      </c>
      <c r="CT51">
        <v>2</v>
      </c>
      <c r="CU51">
        <v>0</v>
      </c>
      <c r="CV51">
        <v>2</v>
      </c>
      <c r="CW51">
        <v>0</v>
      </c>
      <c r="CX51">
        <v>6</v>
      </c>
      <c r="CY51">
        <v>7</v>
      </c>
      <c r="CZ51" t="s">
        <v>131</v>
      </c>
      <c r="DA51">
        <v>474</v>
      </c>
      <c r="DB51">
        <v>0</v>
      </c>
      <c r="DC51" t="s">
        <v>132</v>
      </c>
      <c r="DD51" t="s">
        <v>133</v>
      </c>
      <c r="DG51">
        <v>13736994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">
      <c r="A52" t="str">
        <f>"12/06/2022 03:15:40.789"</f>
        <v>12/06/2022 03:15:40.789</v>
      </c>
      <c r="C52" t="str">
        <f t="shared" si="0"/>
        <v>FFDDD3C0</v>
      </c>
      <c r="D52" t="s">
        <v>123</v>
      </c>
      <c r="E52">
        <v>13</v>
      </c>
      <c r="F52">
        <v>1013</v>
      </c>
      <c r="G52" t="s">
        <v>124</v>
      </c>
      <c r="J52" t="s">
        <v>125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S52" t="str">
        <f t="shared" ref="S52:T56" si="14">"03:15:40.398"</f>
        <v>03:15:40.398</v>
      </c>
      <c r="T52" t="str">
        <f t="shared" si="14"/>
        <v>03:15:40.398</v>
      </c>
      <c r="U52" t="str">
        <f t="shared" si="2"/>
        <v>ACA834</v>
      </c>
      <c r="V52">
        <v>0</v>
      </c>
      <c r="W52">
        <v>0</v>
      </c>
      <c r="X52">
        <v>2</v>
      </c>
      <c r="Y52">
        <v>0</v>
      </c>
      <c r="AA52">
        <v>1</v>
      </c>
      <c r="AB52">
        <v>9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3</v>
      </c>
      <c r="AI52">
        <v>2</v>
      </c>
      <c r="AJ52">
        <v>1</v>
      </c>
      <c r="AK52" t="s">
        <v>152</v>
      </c>
      <c r="AL52">
        <v>35.483780000000003</v>
      </c>
      <c r="AM52" t="s">
        <v>145</v>
      </c>
      <c r="AN52">
        <v>-97.824841000000006</v>
      </c>
      <c r="AO52">
        <v>25</v>
      </c>
      <c r="AP52">
        <v>1400</v>
      </c>
      <c r="AQ52" t="s">
        <v>129</v>
      </c>
      <c r="AR52">
        <v>0</v>
      </c>
      <c r="AS52">
        <v>70</v>
      </c>
      <c r="AT52">
        <v>0</v>
      </c>
      <c r="BB52" t="str">
        <f t="shared" si="3"/>
        <v>1200</v>
      </c>
      <c r="BC52">
        <v>1</v>
      </c>
      <c r="BD52" t="str">
        <f t="shared" si="4"/>
        <v xml:space="preserve">N9142Q  </v>
      </c>
      <c r="BE52">
        <v>1</v>
      </c>
      <c r="BJ52">
        <v>1250</v>
      </c>
      <c r="BK52">
        <v>-150</v>
      </c>
      <c r="BL52" t="s">
        <v>130</v>
      </c>
      <c r="BM52">
        <v>0</v>
      </c>
      <c r="BN52">
        <v>1</v>
      </c>
      <c r="BO52">
        <v>1</v>
      </c>
      <c r="BP52">
        <v>0</v>
      </c>
      <c r="BS52">
        <v>0</v>
      </c>
      <c r="BT52">
        <v>0</v>
      </c>
      <c r="BU52">
        <v>0</v>
      </c>
      <c r="CE52" t="str">
        <f>"03:15:40.598"</f>
        <v>03:15:40.598</v>
      </c>
      <c r="CF52">
        <v>598307422</v>
      </c>
      <c r="CS52">
        <v>2</v>
      </c>
      <c r="CT52">
        <v>2</v>
      </c>
      <c r="CU52">
        <v>0</v>
      </c>
      <c r="CV52">
        <v>2</v>
      </c>
      <c r="CW52">
        <v>0</v>
      </c>
      <c r="CX52">
        <v>6</v>
      </c>
      <c r="CY52">
        <v>7</v>
      </c>
      <c r="CZ52" t="s">
        <v>131</v>
      </c>
      <c r="DA52">
        <v>474</v>
      </c>
      <c r="DB52">
        <v>0</v>
      </c>
      <c r="DC52" t="s">
        <v>132</v>
      </c>
      <c r="DD52" t="s">
        <v>133</v>
      </c>
      <c r="DG52">
        <v>13737167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">
      <c r="A53" t="str">
        <f>"12/06/2022 03:15:40.883"</f>
        <v>12/06/2022 03:15:40.883</v>
      </c>
      <c r="C53" t="str">
        <f t="shared" si="0"/>
        <v>FFDDD3C0</v>
      </c>
      <c r="D53" t="s">
        <v>123</v>
      </c>
      <c r="E53">
        <v>14</v>
      </c>
      <c r="F53">
        <v>1014</v>
      </c>
      <c r="G53" t="s">
        <v>135</v>
      </c>
      <c r="J53" t="s">
        <v>125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S53" t="str">
        <f t="shared" si="14"/>
        <v>03:15:40.398</v>
      </c>
      <c r="T53" t="str">
        <f t="shared" si="14"/>
        <v>03:15:40.398</v>
      </c>
      <c r="U53" t="str">
        <f t="shared" si="2"/>
        <v>ACA834</v>
      </c>
      <c r="V53">
        <v>0</v>
      </c>
      <c r="W53">
        <v>0</v>
      </c>
      <c r="X53">
        <v>2</v>
      </c>
      <c r="Y53">
        <v>0</v>
      </c>
      <c r="AA53">
        <v>1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3</v>
      </c>
      <c r="AI53">
        <v>2</v>
      </c>
      <c r="AJ53">
        <v>1</v>
      </c>
      <c r="AK53" t="s">
        <v>152</v>
      </c>
      <c r="AL53">
        <v>35.483780000000003</v>
      </c>
      <c r="AM53" t="s">
        <v>145</v>
      </c>
      <c r="AN53">
        <v>-97.824841000000006</v>
      </c>
      <c r="AO53">
        <v>25</v>
      </c>
      <c r="AP53">
        <v>1400</v>
      </c>
      <c r="AQ53" t="s">
        <v>129</v>
      </c>
      <c r="AR53">
        <v>0</v>
      </c>
      <c r="AS53">
        <v>70</v>
      </c>
      <c r="AT53">
        <v>0</v>
      </c>
      <c r="BB53" t="str">
        <f t="shared" si="3"/>
        <v>1200</v>
      </c>
      <c r="BC53">
        <v>1</v>
      </c>
      <c r="BD53" t="str">
        <f t="shared" si="4"/>
        <v xml:space="preserve">N9142Q  </v>
      </c>
      <c r="BE53">
        <v>1</v>
      </c>
      <c r="BJ53">
        <v>1250</v>
      </c>
      <c r="BK53">
        <v>-150</v>
      </c>
      <c r="BL53" t="s">
        <v>130</v>
      </c>
      <c r="BM53">
        <v>0</v>
      </c>
      <c r="BN53">
        <v>1</v>
      </c>
      <c r="BO53">
        <v>1</v>
      </c>
      <c r="BP53">
        <v>0</v>
      </c>
      <c r="BS53">
        <v>0</v>
      </c>
      <c r="BT53">
        <v>0</v>
      </c>
      <c r="BU53">
        <v>0</v>
      </c>
      <c r="CE53" t="str">
        <f>"03:15:40.598"</f>
        <v>03:15:40.598</v>
      </c>
      <c r="CF53">
        <v>598307422</v>
      </c>
      <c r="CS53">
        <v>2</v>
      </c>
      <c r="CT53">
        <v>2</v>
      </c>
      <c r="CU53">
        <v>0</v>
      </c>
      <c r="CV53">
        <v>2</v>
      </c>
      <c r="CW53">
        <v>0</v>
      </c>
      <c r="CX53">
        <v>6</v>
      </c>
      <c r="CY53">
        <v>7</v>
      </c>
      <c r="CZ53" t="s">
        <v>131</v>
      </c>
      <c r="DA53">
        <v>474</v>
      </c>
      <c r="DB53">
        <v>0</v>
      </c>
      <c r="DC53" t="s">
        <v>132</v>
      </c>
      <c r="DD53" t="s">
        <v>133</v>
      </c>
      <c r="DG53">
        <v>13737167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">
      <c r="A54" t="str">
        <f>"12/06/2022 03:15:40.883"</f>
        <v>12/06/2022 03:15:40.883</v>
      </c>
      <c r="C54" t="str">
        <f t="shared" si="0"/>
        <v>FFDDD3C0</v>
      </c>
      <c r="D54" t="s">
        <v>138</v>
      </c>
      <c r="E54">
        <v>30</v>
      </c>
      <c r="H54">
        <v>119</v>
      </c>
      <c r="I54" t="s">
        <v>139</v>
      </c>
      <c r="J54" t="s">
        <v>140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S54" t="str">
        <f t="shared" si="14"/>
        <v>03:15:40.398</v>
      </c>
      <c r="T54" t="str">
        <f t="shared" si="14"/>
        <v>03:15:40.398</v>
      </c>
      <c r="U54" t="str">
        <f t="shared" si="2"/>
        <v>ACA834</v>
      </c>
      <c r="V54">
        <v>0</v>
      </c>
      <c r="W54">
        <v>0</v>
      </c>
      <c r="X54">
        <v>2</v>
      </c>
      <c r="Y54">
        <v>0</v>
      </c>
      <c r="AA54">
        <v>1</v>
      </c>
      <c r="AB54">
        <v>9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3</v>
      </c>
      <c r="AI54">
        <v>2</v>
      </c>
      <c r="AJ54">
        <v>1</v>
      </c>
      <c r="AK54" t="s">
        <v>152</v>
      </c>
      <c r="AL54">
        <v>35.483780000000003</v>
      </c>
      <c r="AM54" t="s">
        <v>145</v>
      </c>
      <c r="AN54">
        <v>-97.824841000000006</v>
      </c>
      <c r="AO54">
        <v>25</v>
      </c>
      <c r="AP54">
        <v>1400</v>
      </c>
      <c r="AQ54" t="s">
        <v>129</v>
      </c>
      <c r="AR54">
        <v>0</v>
      </c>
      <c r="AS54">
        <v>70</v>
      </c>
      <c r="AT54">
        <v>0</v>
      </c>
      <c r="BB54" t="str">
        <f t="shared" si="3"/>
        <v>1200</v>
      </c>
      <c r="BC54">
        <v>1</v>
      </c>
      <c r="BD54" t="str">
        <f t="shared" si="4"/>
        <v xml:space="preserve">N9142Q  </v>
      </c>
      <c r="BE54">
        <v>1</v>
      </c>
      <c r="BJ54">
        <v>1250</v>
      </c>
      <c r="BK54">
        <v>-150</v>
      </c>
      <c r="BL54" t="s">
        <v>130</v>
      </c>
      <c r="BM54">
        <v>0</v>
      </c>
      <c r="BN54">
        <v>1</v>
      </c>
      <c r="BO54">
        <v>1</v>
      </c>
      <c r="BP54">
        <v>0</v>
      </c>
      <c r="BS54">
        <v>0</v>
      </c>
      <c r="BT54">
        <v>0</v>
      </c>
      <c r="BU54">
        <v>0</v>
      </c>
      <c r="CE54" t="str">
        <f>"03:15:40.598"</f>
        <v>03:15:40.598</v>
      </c>
      <c r="CF54">
        <v>598307422</v>
      </c>
      <c r="CS54">
        <v>2</v>
      </c>
      <c r="CT54">
        <v>2</v>
      </c>
      <c r="CU54">
        <v>0</v>
      </c>
      <c r="CV54">
        <v>2</v>
      </c>
      <c r="CW54">
        <v>0</v>
      </c>
      <c r="CX54">
        <v>6</v>
      </c>
      <c r="CY54">
        <v>7</v>
      </c>
      <c r="CZ54" t="s">
        <v>131</v>
      </c>
      <c r="DA54">
        <v>474</v>
      </c>
      <c r="DB54">
        <v>0</v>
      </c>
      <c r="DC54" t="s">
        <v>132</v>
      </c>
      <c r="DD54" t="s">
        <v>133</v>
      </c>
      <c r="DG54">
        <v>13737167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">
      <c r="A55" t="str">
        <f>"12/06/2022 03:15:40.883"</f>
        <v>12/06/2022 03:15:40.883</v>
      </c>
      <c r="C55" t="str">
        <f t="shared" si="0"/>
        <v>FFDDD3C0</v>
      </c>
      <c r="D55" t="s">
        <v>138</v>
      </c>
      <c r="E55">
        <v>31</v>
      </c>
      <c r="H55">
        <v>120</v>
      </c>
      <c r="I55" t="s">
        <v>141</v>
      </c>
      <c r="J55" t="s">
        <v>140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S55" t="str">
        <f t="shared" si="14"/>
        <v>03:15:40.398</v>
      </c>
      <c r="T55" t="str">
        <f t="shared" si="14"/>
        <v>03:15:40.398</v>
      </c>
      <c r="U55" t="str">
        <f t="shared" si="2"/>
        <v>ACA834</v>
      </c>
      <c r="V55">
        <v>0</v>
      </c>
      <c r="W55">
        <v>0</v>
      </c>
      <c r="X55">
        <v>2</v>
      </c>
      <c r="Y55">
        <v>0</v>
      </c>
      <c r="AA55">
        <v>1</v>
      </c>
      <c r="AB55">
        <v>9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3</v>
      </c>
      <c r="AI55">
        <v>2</v>
      </c>
      <c r="AJ55">
        <v>1</v>
      </c>
      <c r="AK55" t="s">
        <v>152</v>
      </c>
      <c r="AL55">
        <v>35.483780000000003</v>
      </c>
      <c r="AM55" t="s">
        <v>145</v>
      </c>
      <c r="AN55">
        <v>-97.824841000000006</v>
      </c>
      <c r="AO55">
        <v>25</v>
      </c>
      <c r="AP55">
        <v>1400</v>
      </c>
      <c r="AQ55" t="s">
        <v>129</v>
      </c>
      <c r="AR55">
        <v>0</v>
      </c>
      <c r="AS55">
        <v>70</v>
      </c>
      <c r="AT55">
        <v>0</v>
      </c>
      <c r="BB55" t="str">
        <f t="shared" si="3"/>
        <v>1200</v>
      </c>
      <c r="BC55">
        <v>1</v>
      </c>
      <c r="BD55" t="str">
        <f t="shared" si="4"/>
        <v xml:space="preserve">N9142Q  </v>
      </c>
      <c r="BE55">
        <v>1</v>
      </c>
      <c r="BJ55">
        <v>1250</v>
      </c>
      <c r="BK55">
        <v>-150</v>
      </c>
      <c r="BL55" t="s">
        <v>130</v>
      </c>
      <c r="BM55">
        <v>0</v>
      </c>
      <c r="BN55">
        <v>1</v>
      </c>
      <c r="BO55">
        <v>1</v>
      </c>
      <c r="BP55">
        <v>0</v>
      </c>
      <c r="BS55">
        <v>0</v>
      </c>
      <c r="BT55">
        <v>0</v>
      </c>
      <c r="BU55">
        <v>0</v>
      </c>
      <c r="CE55" t="str">
        <f>"03:15:40.598"</f>
        <v>03:15:40.598</v>
      </c>
      <c r="CF55">
        <v>598307422</v>
      </c>
      <c r="CS55">
        <v>2</v>
      </c>
      <c r="CT55">
        <v>2</v>
      </c>
      <c r="CU55">
        <v>0</v>
      </c>
      <c r="CV55">
        <v>2</v>
      </c>
      <c r="CW55">
        <v>0</v>
      </c>
      <c r="CX55">
        <v>6</v>
      </c>
      <c r="CY55">
        <v>7</v>
      </c>
      <c r="CZ55" t="s">
        <v>131</v>
      </c>
      <c r="DA55">
        <v>474</v>
      </c>
      <c r="DB55">
        <v>0</v>
      </c>
      <c r="DC55" t="s">
        <v>132</v>
      </c>
      <c r="DD55" t="s">
        <v>133</v>
      </c>
      <c r="DG55">
        <v>13737167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">
      <c r="A56" t="str">
        <f>"12/06/2022 03:15:40.883"</f>
        <v>12/06/2022 03:15:40.883</v>
      </c>
      <c r="C56" t="str">
        <f t="shared" si="0"/>
        <v>FFDDD3C0</v>
      </c>
      <c r="D56" t="s">
        <v>134</v>
      </c>
      <c r="E56">
        <v>3</v>
      </c>
      <c r="H56">
        <v>160</v>
      </c>
      <c r="I56" t="s">
        <v>135</v>
      </c>
      <c r="J56" t="s">
        <v>136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S56" t="str">
        <f t="shared" si="14"/>
        <v>03:15:40.398</v>
      </c>
      <c r="T56" t="str">
        <f t="shared" si="14"/>
        <v>03:15:40.398</v>
      </c>
      <c r="U56" t="str">
        <f t="shared" si="2"/>
        <v>ACA834</v>
      </c>
      <c r="V56">
        <v>0</v>
      </c>
      <c r="W56">
        <v>0</v>
      </c>
      <c r="X56">
        <v>2</v>
      </c>
      <c r="Y56">
        <v>0</v>
      </c>
      <c r="AA56">
        <v>1</v>
      </c>
      <c r="AB56">
        <v>9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3</v>
      </c>
      <c r="AI56">
        <v>2</v>
      </c>
      <c r="AJ56">
        <v>1</v>
      </c>
      <c r="AK56" t="s">
        <v>152</v>
      </c>
      <c r="AL56">
        <v>35.483780000000003</v>
      </c>
      <c r="AM56" t="s">
        <v>145</v>
      </c>
      <c r="AN56">
        <v>-97.824841000000006</v>
      </c>
      <c r="AO56">
        <v>25</v>
      </c>
      <c r="AP56">
        <v>1400</v>
      </c>
      <c r="AQ56" t="s">
        <v>129</v>
      </c>
      <c r="AR56">
        <v>0</v>
      </c>
      <c r="AS56">
        <v>70</v>
      </c>
      <c r="AT56">
        <v>0</v>
      </c>
      <c r="BB56" t="str">
        <f t="shared" si="3"/>
        <v>1200</v>
      </c>
      <c r="BC56">
        <v>1</v>
      </c>
      <c r="BD56" t="str">
        <f t="shared" si="4"/>
        <v xml:space="preserve">N9142Q  </v>
      </c>
      <c r="BE56">
        <v>1</v>
      </c>
      <c r="BJ56">
        <v>1250</v>
      </c>
      <c r="BK56">
        <v>-150</v>
      </c>
      <c r="BL56" t="s">
        <v>130</v>
      </c>
      <c r="BM56">
        <v>0</v>
      </c>
      <c r="BN56">
        <v>1</v>
      </c>
      <c r="BO56">
        <v>1</v>
      </c>
      <c r="BP56">
        <v>0</v>
      </c>
      <c r="BS56">
        <v>0</v>
      </c>
      <c r="BT56">
        <v>0</v>
      </c>
      <c r="BU56">
        <v>0</v>
      </c>
      <c r="CE56" t="str">
        <f>"03:15:40.598"</f>
        <v>03:15:40.598</v>
      </c>
      <c r="CF56">
        <v>598307422</v>
      </c>
      <c r="CS56">
        <v>2</v>
      </c>
      <c r="CT56">
        <v>2</v>
      </c>
      <c r="CU56">
        <v>0</v>
      </c>
      <c r="CV56">
        <v>2</v>
      </c>
      <c r="CW56">
        <v>0</v>
      </c>
      <c r="CX56">
        <v>6</v>
      </c>
      <c r="CY56">
        <v>7</v>
      </c>
      <c r="CZ56" t="s">
        <v>131</v>
      </c>
      <c r="DA56">
        <v>474</v>
      </c>
      <c r="DB56">
        <v>0</v>
      </c>
      <c r="DC56" t="s">
        <v>132</v>
      </c>
      <c r="DD56" t="s">
        <v>133</v>
      </c>
      <c r="DG56">
        <v>13737167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">
      <c r="A57" t="str">
        <f>"12/06/2022 03:15:41.945"</f>
        <v>12/06/2022 03:15:41.945</v>
      </c>
      <c r="C57" t="str">
        <f t="shared" si="0"/>
        <v>FFDDD3C0</v>
      </c>
      <c r="D57" t="s">
        <v>123</v>
      </c>
      <c r="E57">
        <v>13</v>
      </c>
      <c r="F57">
        <v>1013</v>
      </c>
      <c r="G57" t="s">
        <v>124</v>
      </c>
      <c r="J57" t="s">
        <v>125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S57" t="str">
        <f t="shared" ref="S57:T61" si="15">"03:15:41.594"</f>
        <v>03:15:41.594</v>
      </c>
      <c r="T57" t="str">
        <f t="shared" si="15"/>
        <v>03:15:41.594</v>
      </c>
      <c r="U57" t="str">
        <f t="shared" si="2"/>
        <v>ACA834</v>
      </c>
      <c r="V57">
        <v>0</v>
      </c>
      <c r="W57">
        <v>0</v>
      </c>
      <c r="X57">
        <v>2</v>
      </c>
      <c r="Y57">
        <v>0</v>
      </c>
      <c r="AA57">
        <v>1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3</v>
      </c>
      <c r="AI57">
        <v>2</v>
      </c>
      <c r="AJ57">
        <v>1</v>
      </c>
      <c r="AK57" t="s">
        <v>153</v>
      </c>
      <c r="AL57">
        <v>35.484188000000003</v>
      </c>
      <c r="AM57" t="s">
        <v>145</v>
      </c>
      <c r="AN57">
        <v>-97.824841000000006</v>
      </c>
      <c r="AO57">
        <v>25</v>
      </c>
      <c r="AP57">
        <v>1400</v>
      </c>
      <c r="AQ57" t="s">
        <v>129</v>
      </c>
      <c r="AR57">
        <v>0</v>
      </c>
      <c r="AS57">
        <v>72</v>
      </c>
      <c r="AT57">
        <v>0</v>
      </c>
      <c r="BB57" t="str">
        <f t="shared" si="3"/>
        <v>1200</v>
      </c>
      <c r="BC57">
        <v>1</v>
      </c>
      <c r="BD57" t="str">
        <f t="shared" si="4"/>
        <v xml:space="preserve">N9142Q  </v>
      </c>
      <c r="BE57">
        <v>1</v>
      </c>
      <c r="BJ57">
        <v>1250</v>
      </c>
      <c r="BK57">
        <v>-150</v>
      </c>
      <c r="BL57" t="s">
        <v>130</v>
      </c>
      <c r="BM57">
        <v>0</v>
      </c>
      <c r="BN57">
        <v>1</v>
      </c>
      <c r="BO57">
        <v>1</v>
      </c>
      <c r="BP57">
        <v>0</v>
      </c>
      <c r="BS57">
        <v>0</v>
      </c>
      <c r="BT57">
        <v>0</v>
      </c>
      <c r="BU57">
        <v>0</v>
      </c>
      <c r="CE57" t="str">
        <f>"03:15:41.742"</f>
        <v>03:15:41.742</v>
      </c>
      <c r="CF57">
        <v>742307183</v>
      </c>
      <c r="CS57">
        <v>2</v>
      </c>
      <c r="CT57">
        <v>2</v>
      </c>
      <c r="CU57">
        <v>0</v>
      </c>
      <c r="CV57">
        <v>2</v>
      </c>
      <c r="CW57">
        <v>0</v>
      </c>
      <c r="CX57">
        <v>6</v>
      </c>
      <c r="CY57">
        <v>7</v>
      </c>
      <c r="CZ57" t="s">
        <v>131</v>
      </c>
      <c r="DA57">
        <v>474</v>
      </c>
      <c r="DB57">
        <v>0</v>
      </c>
      <c r="DC57" t="s">
        <v>132</v>
      </c>
      <c r="DD57" t="s">
        <v>133</v>
      </c>
      <c r="DG57">
        <v>13737317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">
      <c r="A58" t="str">
        <f>"12/06/2022 03:15:41.961"</f>
        <v>12/06/2022 03:15:41.961</v>
      </c>
      <c r="C58" t="str">
        <f t="shared" si="0"/>
        <v>FFDDD3C0</v>
      </c>
      <c r="D58" t="s">
        <v>138</v>
      </c>
      <c r="E58">
        <v>31</v>
      </c>
      <c r="H58">
        <v>120</v>
      </c>
      <c r="I58" t="s">
        <v>141</v>
      </c>
      <c r="J58" t="s">
        <v>140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S58" t="str">
        <f t="shared" si="15"/>
        <v>03:15:41.594</v>
      </c>
      <c r="T58" t="str">
        <f t="shared" si="15"/>
        <v>03:15:41.594</v>
      </c>
      <c r="U58" t="str">
        <f t="shared" si="2"/>
        <v>ACA834</v>
      </c>
      <c r="V58">
        <v>0</v>
      </c>
      <c r="W58">
        <v>0</v>
      </c>
      <c r="X58">
        <v>2</v>
      </c>
      <c r="Y58">
        <v>0</v>
      </c>
      <c r="AA58">
        <v>1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3</v>
      </c>
      <c r="AI58">
        <v>2</v>
      </c>
      <c r="AJ58">
        <v>1</v>
      </c>
      <c r="AK58" t="s">
        <v>153</v>
      </c>
      <c r="AL58">
        <v>35.484188000000003</v>
      </c>
      <c r="AM58" t="s">
        <v>145</v>
      </c>
      <c r="AN58">
        <v>-97.824841000000006</v>
      </c>
      <c r="AO58">
        <v>25</v>
      </c>
      <c r="AP58">
        <v>1400</v>
      </c>
      <c r="AQ58" t="s">
        <v>129</v>
      </c>
      <c r="AR58">
        <v>0</v>
      </c>
      <c r="AS58">
        <v>72</v>
      </c>
      <c r="AT58">
        <v>0</v>
      </c>
      <c r="BB58" t="str">
        <f t="shared" si="3"/>
        <v>1200</v>
      </c>
      <c r="BC58">
        <v>1</v>
      </c>
      <c r="BD58" t="str">
        <f t="shared" si="4"/>
        <v xml:space="preserve">N9142Q  </v>
      </c>
      <c r="BE58">
        <v>1</v>
      </c>
      <c r="BJ58">
        <v>1250</v>
      </c>
      <c r="BK58">
        <v>-150</v>
      </c>
      <c r="BL58" t="s">
        <v>130</v>
      </c>
      <c r="BM58">
        <v>0</v>
      </c>
      <c r="BN58">
        <v>1</v>
      </c>
      <c r="BO58">
        <v>1</v>
      </c>
      <c r="BP58">
        <v>0</v>
      </c>
      <c r="BS58">
        <v>0</v>
      </c>
      <c r="BT58">
        <v>0</v>
      </c>
      <c r="BU58">
        <v>0</v>
      </c>
      <c r="CE58" t="str">
        <f>"03:15:41.742"</f>
        <v>03:15:41.742</v>
      </c>
      <c r="CF58">
        <v>742307183</v>
      </c>
      <c r="CS58">
        <v>2</v>
      </c>
      <c r="CT58">
        <v>2</v>
      </c>
      <c r="CU58">
        <v>0</v>
      </c>
      <c r="CV58">
        <v>2</v>
      </c>
      <c r="CW58">
        <v>0</v>
      </c>
      <c r="CX58">
        <v>6</v>
      </c>
      <c r="CY58">
        <v>7</v>
      </c>
      <c r="CZ58" t="s">
        <v>131</v>
      </c>
      <c r="DA58">
        <v>474</v>
      </c>
      <c r="DB58">
        <v>0</v>
      </c>
      <c r="DC58" t="s">
        <v>132</v>
      </c>
      <c r="DD58" t="s">
        <v>133</v>
      </c>
      <c r="DG58">
        <v>13737317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">
      <c r="A59" t="str">
        <f>"12/06/2022 03:15:41.977"</f>
        <v>12/06/2022 03:15:41.977</v>
      </c>
      <c r="C59" t="str">
        <f t="shared" si="0"/>
        <v>FFDDD3C0</v>
      </c>
      <c r="D59" t="s">
        <v>134</v>
      </c>
      <c r="E59">
        <v>3</v>
      </c>
      <c r="H59">
        <v>160</v>
      </c>
      <c r="I59" t="s">
        <v>135</v>
      </c>
      <c r="J59" t="s">
        <v>136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S59" t="str">
        <f t="shared" si="15"/>
        <v>03:15:41.594</v>
      </c>
      <c r="T59" t="str">
        <f t="shared" si="15"/>
        <v>03:15:41.594</v>
      </c>
      <c r="U59" t="str">
        <f t="shared" si="2"/>
        <v>ACA834</v>
      </c>
      <c r="V59">
        <v>0</v>
      </c>
      <c r="W59">
        <v>0</v>
      </c>
      <c r="X59">
        <v>2</v>
      </c>
      <c r="Y59">
        <v>0</v>
      </c>
      <c r="AA59">
        <v>1</v>
      </c>
      <c r="AB59">
        <v>9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3</v>
      </c>
      <c r="AI59">
        <v>2</v>
      </c>
      <c r="AJ59">
        <v>1</v>
      </c>
      <c r="AK59" t="s">
        <v>153</v>
      </c>
      <c r="AL59">
        <v>35.484188000000003</v>
      </c>
      <c r="AM59" t="s">
        <v>145</v>
      </c>
      <c r="AN59">
        <v>-97.824841000000006</v>
      </c>
      <c r="AO59">
        <v>25</v>
      </c>
      <c r="AP59">
        <v>1400</v>
      </c>
      <c r="AQ59" t="s">
        <v>129</v>
      </c>
      <c r="AR59">
        <v>0</v>
      </c>
      <c r="AS59">
        <v>72</v>
      </c>
      <c r="AT59">
        <v>0</v>
      </c>
      <c r="BB59" t="str">
        <f t="shared" si="3"/>
        <v>1200</v>
      </c>
      <c r="BC59">
        <v>1</v>
      </c>
      <c r="BD59" t="str">
        <f t="shared" si="4"/>
        <v xml:space="preserve">N9142Q  </v>
      </c>
      <c r="BE59">
        <v>1</v>
      </c>
      <c r="BJ59">
        <v>1250</v>
      </c>
      <c r="BK59">
        <v>-150</v>
      </c>
      <c r="BL59" t="s">
        <v>130</v>
      </c>
      <c r="BM59">
        <v>0</v>
      </c>
      <c r="BN59">
        <v>1</v>
      </c>
      <c r="BO59">
        <v>1</v>
      </c>
      <c r="BP59">
        <v>0</v>
      </c>
      <c r="BS59">
        <v>0</v>
      </c>
      <c r="BT59">
        <v>0</v>
      </c>
      <c r="BU59">
        <v>0</v>
      </c>
      <c r="CE59" t="str">
        <f>"03:15:41.742"</f>
        <v>03:15:41.742</v>
      </c>
      <c r="CF59">
        <v>742307183</v>
      </c>
      <c r="CS59">
        <v>2</v>
      </c>
      <c r="CT59">
        <v>2</v>
      </c>
      <c r="CU59">
        <v>0</v>
      </c>
      <c r="CV59">
        <v>2</v>
      </c>
      <c r="CW59">
        <v>0</v>
      </c>
      <c r="CX59">
        <v>6</v>
      </c>
      <c r="CY59">
        <v>7</v>
      </c>
      <c r="CZ59" t="s">
        <v>131</v>
      </c>
      <c r="DA59">
        <v>474</v>
      </c>
      <c r="DB59">
        <v>0</v>
      </c>
      <c r="DC59" t="s">
        <v>132</v>
      </c>
      <c r="DD59" t="s">
        <v>133</v>
      </c>
      <c r="DG59">
        <v>13737317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">
      <c r="A60" t="str">
        <f>"12/06/2022 03:15:42.008"</f>
        <v>12/06/2022 03:15:42.008</v>
      </c>
      <c r="C60" t="str">
        <f t="shared" si="0"/>
        <v>FFDDD3C0</v>
      </c>
      <c r="D60" t="s">
        <v>123</v>
      </c>
      <c r="E60">
        <v>14</v>
      </c>
      <c r="F60">
        <v>1014</v>
      </c>
      <c r="G60" t="s">
        <v>135</v>
      </c>
      <c r="J60" t="s">
        <v>125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S60" t="str">
        <f t="shared" si="15"/>
        <v>03:15:41.594</v>
      </c>
      <c r="T60" t="str">
        <f t="shared" si="15"/>
        <v>03:15:41.594</v>
      </c>
      <c r="U60" t="str">
        <f t="shared" si="2"/>
        <v>ACA834</v>
      </c>
      <c r="V60">
        <v>0</v>
      </c>
      <c r="W60">
        <v>0</v>
      </c>
      <c r="X60">
        <v>2</v>
      </c>
      <c r="Y60">
        <v>0</v>
      </c>
      <c r="AA60">
        <v>1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3</v>
      </c>
      <c r="AI60">
        <v>2</v>
      </c>
      <c r="AJ60">
        <v>1</v>
      </c>
      <c r="AK60" t="s">
        <v>153</v>
      </c>
      <c r="AL60">
        <v>35.484188000000003</v>
      </c>
      <c r="AM60" t="s">
        <v>145</v>
      </c>
      <c r="AN60">
        <v>-97.824841000000006</v>
      </c>
      <c r="AO60">
        <v>25</v>
      </c>
      <c r="AP60">
        <v>1400</v>
      </c>
      <c r="AQ60" t="s">
        <v>129</v>
      </c>
      <c r="AR60">
        <v>0</v>
      </c>
      <c r="AS60">
        <v>72</v>
      </c>
      <c r="AT60">
        <v>0</v>
      </c>
      <c r="BB60" t="str">
        <f t="shared" si="3"/>
        <v>1200</v>
      </c>
      <c r="BC60">
        <v>1</v>
      </c>
      <c r="BD60" t="str">
        <f t="shared" si="4"/>
        <v xml:space="preserve">N9142Q  </v>
      </c>
      <c r="BE60">
        <v>1</v>
      </c>
      <c r="BJ60">
        <v>1250</v>
      </c>
      <c r="BK60">
        <v>-150</v>
      </c>
      <c r="BL60" t="s">
        <v>130</v>
      </c>
      <c r="BM60">
        <v>0</v>
      </c>
      <c r="BN60">
        <v>1</v>
      </c>
      <c r="BO60">
        <v>1</v>
      </c>
      <c r="BP60">
        <v>0</v>
      </c>
      <c r="BS60">
        <v>0</v>
      </c>
      <c r="BT60">
        <v>0</v>
      </c>
      <c r="BU60">
        <v>0</v>
      </c>
      <c r="CE60" t="str">
        <f>"03:15:41.742"</f>
        <v>03:15:41.742</v>
      </c>
      <c r="CF60">
        <v>742307183</v>
      </c>
      <c r="CS60">
        <v>2</v>
      </c>
      <c r="CT60">
        <v>2</v>
      </c>
      <c r="CU60">
        <v>0</v>
      </c>
      <c r="CV60">
        <v>2</v>
      </c>
      <c r="CW60">
        <v>0</v>
      </c>
      <c r="CX60">
        <v>6</v>
      </c>
      <c r="CY60">
        <v>7</v>
      </c>
      <c r="CZ60" t="s">
        <v>131</v>
      </c>
      <c r="DA60">
        <v>474</v>
      </c>
      <c r="DB60">
        <v>0</v>
      </c>
      <c r="DC60" t="s">
        <v>132</v>
      </c>
      <c r="DD60" t="s">
        <v>133</v>
      </c>
      <c r="DG60">
        <v>13737317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">
      <c r="A61" t="str">
        <f>"12/06/2022 03:15:42.008"</f>
        <v>12/06/2022 03:15:42.008</v>
      </c>
      <c r="C61" t="str">
        <f t="shared" si="0"/>
        <v>FFDDD3C0</v>
      </c>
      <c r="D61" t="s">
        <v>138</v>
      </c>
      <c r="E61">
        <v>30</v>
      </c>
      <c r="H61">
        <v>119</v>
      </c>
      <c r="I61" t="s">
        <v>139</v>
      </c>
      <c r="J61" t="s">
        <v>140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S61" t="str">
        <f t="shared" si="15"/>
        <v>03:15:41.594</v>
      </c>
      <c r="T61" t="str">
        <f t="shared" si="15"/>
        <v>03:15:41.594</v>
      </c>
      <c r="U61" t="str">
        <f t="shared" si="2"/>
        <v>ACA834</v>
      </c>
      <c r="V61">
        <v>0</v>
      </c>
      <c r="W61">
        <v>0</v>
      </c>
      <c r="X61">
        <v>2</v>
      </c>
      <c r="Y61">
        <v>0</v>
      </c>
      <c r="AA61">
        <v>1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3</v>
      </c>
      <c r="AI61">
        <v>2</v>
      </c>
      <c r="AJ61">
        <v>1</v>
      </c>
      <c r="AK61" t="s">
        <v>153</v>
      </c>
      <c r="AL61">
        <v>35.484188000000003</v>
      </c>
      <c r="AM61" t="s">
        <v>145</v>
      </c>
      <c r="AN61">
        <v>-97.824841000000006</v>
      </c>
      <c r="AO61">
        <v>25</v>
      </c>
      <c r="AP61">
        <v>1400</v>
      </c>
      <c r="AQ61" t="s">
        <v>129</v>
      </c>
      <c r="AR61">
        <v>0</v>
      </c>
      <c r="AS61">
        <v>72</v>
      </c>
      <c r="AT61">
        <v>0</v>
      </c>
      <c r="BB61" t="str">
        <f t="shared" si="3"/>
        <v>1200</v>
      </c>
      <c r="BC61">
        <v>1</v>
      </c>
      <c r="BD61" t="str">
        <f t="shared" si="4"/>
        <v xml:space="preserve">N9142Q  </v>
      </c>
      <c r="BE61">
        <v>1</v>
      </c>
      <c r="BJ61">
        <v>1250</v>
      </c>
      <c r="BK61">
        <v>-150</v>
      </c>
      <c r="BL61" t="s">
        <v>130</v>
      </c>
      <c r="BM61">
        <v>0</v>
      </c>
      <c r="BN61">
        <v>1</v>
      </c>
      <c r="BO61">
        <v>1</v>
      </c>
      <c r="BP61">
        <v>0</v>
      </c>
      <c r="BS61">
        <v>0</v>
      </c>
      <c r="BT61">
        <v>0</v>
      </c>
      <c r="BU61">
        <v>0</v>
      </c>
      <c r="CE61" t="str">
        <f>"03:15:41.742"</f>
        <v>03:15:41.742</v>
      </c>
      <c r="CF61">
        <v>742307183</v>
      </c>
      <c r="CS61">
        <v>2</v>
      </c>
      <c r="CT61">
        <v>2</v>
      </c>
      <c r="CU61">
        <v>0</v>
      </c>
      <c r="CV61">
        <v>2</v>
      </c>
      <c r="CW61">
        <v>0</v>
      </c>
      <c r="CX61">
        <v>6</v>
      </c>
      <c r="CY61">
        <v>7</v>
      </c>
      <c r="CZ61" t="s">
        <v>131</v>
      </c>
      <c r="DA61">
        <v>474</v>
      </c>
      <c r="DB61">
        <v>0</v>
      </c>
      <c r="DC61" t="s">
        <v>132</v>
      </c>
      <c r="DD61" t="s">
        <v>133</v>
      </c>
      <c r="DG61">
        <v>13737317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">
      <c r="A62" t="str">
        <f>"12/06/2022 03:15:42.508"</f>
        <v>12/06/2022 03:15:42.508</v>
      </c>
      <c r="C62" t="str">
        <f t="shared" si="0"/>
        <v>FFDDD3C0</v>
      </c>
      <c r="D62" t="s">
        <v>123</v>
      </c>
      <c r="E62">
        <v>13</v>
      </c>
      <c r="F62">
        <v>1013</v>
      </c>
      <c r="G62" t="s">
        <v>124</v>
      </c>
      <c r="J62" t="s">
        <v>125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S62" t="str">
        <f t="shared" ref="S62:T66" si="16">"03:15:42.195"</f>
        <v>03:15:42.195</v>
      </c>
      <c r="T62" t="str">
        <f t="shared" si="16"/>
        <v>03:15:42.195</v>
      </c>
      <c r="U62" t="str">
        <f t="shared" si="2"/>
        <v>ACA834</v>
      </c>
      <c r="V62">
        <v>0</v>
      </c>
      <c r="W62">
        <v>0</v>
      </c>
      <c r="X62">
        <v>2</v>
      </c>
      <c r="Y62">
        <v>0</v>
      </c>
      <c r="AA62">
        <v>1</v>
      </c>
      <c r="AB62">
        <v>9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3</v>
      </c>
      <c r="AI62">
        <v>2</v>
      </c>
      <c r="AJ62">
        <v>0</v>
      </c>
      <c r="AK62" t="s">
        <v>154</v>
      </c>
      <c r="AL62">
        <v>35.484380999999999</v>
      </c>
      <c r="AM62" t="s">
        <v>145</v>
      </c>
      <c r="AN62">
        <v>-97.824841000000006</v>
      </c>
      <c r="AO62">
        <v>25</v>
      </c>
      <c r="AP62">
        <v>1400</v>
      </c>
      <c r="AQ62" t="s">
        <v>129</v>
      </c>
      <c r="AR62">
        <v>0</v>
      </c>
      <c r="AS62">
        <v>73</v>
      </c>
      <c r="AT62">
        <v>64</v>
      </c>
      <c r="BB62" t="str">
        <f t="shared" si="3"/>
        <v>1200</v>
      </c>
      <c r="BC62">
        <v>1</v>
      </c>
      <c r="BD62" t="str">
        <f t="shared" si="4"/>
        <v xml:space="preserve">N9142Q  </v>
      </c>
      <c r="BE62">
        <v>1</v>
      </c>
      <c r="BJ62">
        <v>1250</v>
      </c>
      <c r="BK62">
        <v>-150</v>
      </c>
      <c r="BL62" t="s">
        <v>130</v>
      </c>
      <c r="BM62">
        <v>0</v>
      </c>
      <c r="BN62">
        <v>1</v>
      </c>
      <c r="BO62">
        <v>1</v>
      </c>
      <c r="BP62">
        <v>0</v>
      </c>
      <c r="BS62">
        <v>0</v>
      </c>
      <c r="BT62">
        <v>0</v>
      </c>
      <c r="BU62">
        <v>0</v>
      </c>
      <c r="CE62" t="str">
        <f>"03:15:42.336"</f>
        <v>03:15:42.336</v>
      </c>
      <c r="CF62">
        <v>336307163</v>
      </c>
      <c r="CS62">
        <v>2</v>
      </c>
      <c r="CT62">
        <v>2</v>
      </c>
      <c r="CU62">
        <v>0</v>
      </c>
      <c r="CV62">
        <v>2</v>
      </c>
      <c r="CW62">
        <v>0</v>
      </c>
      <c r="CX62">
        <v>6</v>
      </c>
      <c r="CY62">
        <v>7</v>
      </c>
      <c r="CZ62" t="s">
        <v>131</v>
      </c>
      <c r="DA62">
        <v>474</v>
      </c>
      <c r="DB62">
        <v>0</v>
      </c>
      <c r="DC62" t="s">
        <v>132</v>
      </c>
      <c r="DD62" t="s">
        <v>133</v>
      </c>
      <c r="DG62">
        <v>13737395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">
      <c r="A63" t="str">
        <f>"12/06/2022 03:15:42.539"</f>
        <v>12/06/2022 03:15:42.539</v>
      </c>
      <c r="C63" t="str">
        <f t="shared" si="0"/>
        <v>FFDDD3C0</v>
      </c>
      <c r="D63" t="s">
        <v>123</v>
      </c>
      <c r="E63">
        <v>14</v>
      </c>
      <c r="F63">
        <v>1014</v>
      </c>
      <c r="G63" t="s">
        <v>135</v>
      </c>
      <c r="J63" t="s">
        <v>125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S63" t="str">
        <f t="shared" si="16"/>
        <v>03:15:42.195</v>
      </c>
      <c r="T63" t="str">
        <f t="shared" si="16"/>
        <v>03:15:42.195</v>
      </c>
      <c r="U63" t="str">
        <f t="shared" si="2"/>
        <v>ACA834</v>
      </c>
      <c r="V63">
        <v>0</v>
      </c>
      <c r="W63">
        <v>0</v>
      </c>
      <c r="X63">
        <v>2</v>
      </c>
      <c r="Y63">
        <v>0</v>
      </c>
      <c r="AA63">
        <v>1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3</v>
      </c>
      <c r="AI63">
        <v>2</v>
      </c>
      <c r="AJ63">
        <v>0</v>
      </c>
      <c r="AK63" t="s">
        <v>154</v>
      </c>
      <c r="AL63">
        <v>35.484380999999999</v>
      </c>
      <c r="AM63" t="s">
        <v>145</v>
      </c>
      <c r="AN63">
        <v>-97.824841000000006</v>
      </c>
      <c r="AO63">
        <v>25</v>
      </c>
      <c r="AP63">
        <v>1400</v>
      </c>
      <c r="AQ63" t="s">
        <v>129</v>
      </c>
      <c r="AR63">
        <v>0</v>
      </c>
      <c r="AS63">
        <v>73</v>
      </c>
      <c r="AT63">
        <v>64</v>
      </c>
      <c r="BB63" t="str">
        <f t="shared" si="3"/>
        <v>1200</v>
      </c>
      <c r="BC63">
        <v>1</v>
      </c>
      <c r="BD63" t="str">
        <f t="shared" si="4"/>
        <v xml:space="preserve">N9142Q  </v>
      </c>
      <c r="BE63">
        <v>1</v>
      </c>
      <c r="BJ63">
        <v>1250</v>
      </c>
      <c r="BK63">
        <v>-150</v>
      </c>
      <c r="BL63" t="s">
        <v>130</v>
      </c>
      <c r="BM63">
        <v>0</v>
      </c>
      <c r="BN63">
        <v>1</v>
      </c>
      <c r="BO63">
        <v>1</v>
      </c>
      <c r="BP63">
        <v>0</v>
      </c>
      <c r="BS63">
        <v>0</v>
      </c>
      <c r="BT63">
        <v>0</v>
      </c>
      <c r="BU63">
        <v>0</v>
      </c>
      <c r="CE63" t="str">
        <f>"03:15:42.336"</f>
        <v>03:15:42.336</v>
      </c>
      <c r="CF63">
        <v>336307163</v>
      </c>
      <c r="CS63">
        <v>2</v>
      </c>
      <c r="CT63">
        <v>2</v>
      </c>
      <c r="CU63">
        <v>0</v>
      </c>
      <c r="CV63">
        <v>2</v>
      </c>
      <c r="CW63">
        <v>0</v>
      </c>
      <c r="CX63">
        <v>6</v>
      </c>
      <c r="CY63">
        <v>7</v>
      </c>
      <c r="CZ63" t="s">
        <v>131</v>
      </c>
      <c r="DA63">
        <v>474</v>
      </c>
      <c r="DB63">
        <v>0</v>
      </c>
      <c r="DC63" t="s">
        <v>132</v>
      </c>
      <c r="DD63" t="s">
        <v>133</v>
      </c>
      <c r="DG63">
        <v>13737395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">
      <c r="A64" t="str">
        <f>"12/06/2022 03:15:42.555"</f>
        <v>12/06/2022 03:15:42.555</v>
      </c>
      <c r="C64" t="str">
        <f t="shared" si="0"/>
        <v>FFDDD3C0</v>
      </c>
      <c r="D64" t="s">
        <v>138</v>
      </c>
      <c r="E64">
        <v>30</v>
      </c>
      <c r="H64">
        <v>119</v>
      </c>
      <c r="I64" t="s">
        <v>139</v>
      </c>
      <c r="J64" t="s">
        <v>140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S64" t="str">
        <f t="shared" si="16"/>
        <v>03:15:42.195</v>
      </c>
      <c r="T64" t="str">
        <f t="shared" si="16"/>
        <v>03:15:42.195</v>
      </c>
      <c r="U64" t="str">
        <f t="shared" si="2"/>
        <v>ACA834</v>
      </c>
      <c r="V64">
        <v>0</v>
      </c>
      <c r="W64">
        <v>0</v>
      </c>
      <c r="X64">
        <v>2</v>
      </c>
      <c r="Y64">
        <v>0</v>
      </c>
      <c r="AA64">
        <v>1</v>
      </c>
      <c r="AB64">
        <v>9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3</v>
      </c>
      <c r="AI64">
        <v>2</v>
      </c>
      <c r="AJ64">
        <v>0</v>
      </c>
      <c r="AK64" t="s">
        <v>154</v>
      </c>
      <c r="AL64">
        <v>35.484380999999999</v>
      </c>
      <c r="AM64" t="s">
        <v>145</v>
      </c>
      <c r="AN64">
        <v>-97.824841000000006</v>
      </c>
      <c r="AO64">
        <v>25</v>
      </c>
      <c r="AP64">
        <v>1400</v>
      </c>
      <c r="AQ64" t="s">
        <v>129</v>
      </c>
      <c r="AR64">
        <v>0</v>
      </c>
      <c r="AS64">
        <v>73</v>
      </c>
      <c r="AT64">
        <v>64</v>
      </c>
      <c r="BB64" t="str">
        <f t="shared" si="3"/>
        <v>1200</v>
      </c>
      <c r="BC64">
        <v>1</v>
      </c>
      <c r="BD64" t="str">
        <f t="shared" si="4"/>
        <v xml:space="preserve">N9142Q  </v>
      </c>
      <c r="BE64">
        <v>1</v>
      </c>
      <c r="BJ64">
        <v>1250</v>
      </c>
      <c r="BK64">
        <v>-150</v>
      </c>
      <c r="BL64" t="s">
        <v>130</v>
      </c>
      <c r="BM64">
        <v>0</v>
      </c>
      <c r="BN64">
        <v>1</v>
      </c>
      <c r="BO64">
        <v>1</v>
      </c>
      <c r="BP64">
        <v>0</v>
      </c>
      <c r="BS64">
        <v>0</v>
      </c>
      <c r="BT64">
        <v>0</v>
      </c>
      <c r="BU64">
        <v>0</v>
      </c>
      <c r="CE64" t="str">
        <f>"03:15:42.336"</f>
        <v>03:15:42.336</v>
      </c>
      <c r="CF64">
        <v>336307163</v>
      </c>
      <c r="CS64">
        <v>2</v>
      </c>
      <c r="CT64">
        <v>2</v>
      </c>
      <c r="CU64">
        <v>0</v>
      </c>
      <c r="CV64">
        <v>2</v>
      </c>
      <c r="CW64">
        <v>0</v>
      </c>
      <c r="CX64">
        <v>6</v>
      </c>
      <c r="CY64">
        <v>7</v>
      </c>
      <c r="CZ64" t="s">
        <v>131</v>
      </c>
      <c r="DA64">
        <v>474</v>
      </c>
      <c r="DB64">
        <v>0</v>
      </c>
      <c r="DC64" t="s">
        <v>132</v>
      </c>
      <c r="DD64" t="s">
        <v>133</v>
      </c>
      <c r="DG64">
        <v>13737395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">
      <c r="A65" t="str">
        <f>"12/06/2022 03:15:42.555"</f>
        <v>12/06/2022 03:15:42.555</v>
      </c>
      <c r="C65" t="str">
        <f t="shared" si="0"/>
        <v>FFDDD3C0</v>
      </c>
      <c r="D65" t="s">
        <v>138</v>
      </c>
      <c r="E65">
        <v>31</v>
      </c>
      <c r="H65">
        <v>120</v>
      </c>
      <c r="I65" t="s">
        <v>141</v>
      </c>
      <c r="J65" t="s">
        <v>140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S65" t="str">
        <f t="shared" si="16"/>
        <v>03:15:42.195</v>
      </c>
      <c r="T65" t="str">
        <f t="shared" si="16"/>
        <v>03:15:42.195</v>
      </c>
      <c r="U65" t="str">
        <f t="shared" si="2"/>
        <v>ACA834</v>
      </c>
      <c r="V65">
        <v>0</v>
      </c>
      <c r="W65">
        <v>0</v>
      </c>
      <c r="X65">
        <v>2</v>
      </c>
      <c r="Y65">
        <v>0</v>
      </c>
      <c r="AA65">
        <v>1</v>
      </c>
      <c r="AB65">
        <v>9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3</v>
      </c>
      <c r="AI65">
        <v>2</v>
      </c>
      <c r="AJ65">
        <v>0</v>
      </c>
      <c r="AK65" t="s">
        <v>154</v>
      </c>
      <c r="AL65">
        <v>35.484380999999999</v>
      </c>
      <c r="AM65" t="s">
        <v>145</v>
      </c>
      <c r="AN65">
        <v>-97.824841000000006</v>
      </c>
      <c r="AO65">
        <v>25</v>
      </c>
      <c r="AP65">
        <v>1400</v>
      </c>
      <c r="AQ65" t="s">
        <v>129</v>
      </c>
      <c r="AR65">
        <v>0</v>
      </c>
      <c r="AS65">
        <v>73</v>
      </c>
      <c r="AT65">
        <v>64</v>
      </c>
      <c r="BB65" t="str">
        <f t="shared" si="3"/>
        <v>1200</v>
      </c>
      <c r="BC65">
        <v>1</v>
      </c>
      <c r="BD65" t="str">
        <f t="shared" si="4"/>
        <v xml:space="preserve">N9142Q  </v>
      </c>
      <c r="BE65">
        <v>1</v>
      </c>
      <c r="BJ65">
        <v>1250</v>
      </c>
      <c r="BK65">
        <v>-150</v>
      </c>
      <c r="BL65" t="s">
        <v>130</v>
      </c>
      <c r="BM65">
        <v>0</v>
      </c>
      <c r="BN65">
        <v>1</v>
      </c>
      <c r="BO65">
        <v>1</v>
      </c>
      <c r="BP65">
        <v>0</v>
      </c>
      <c r="BS65">
        <v>0</v>
      </c>
      <c r="BT65">
        <v>0</v>
      </c>
      <c r="BU65">
        <v>0</v>
      </c>
      <c r="CE65" t="str">
        <f>"03:15:42.336"</f>
        <v>03:15:42.336</v>
      </c>
      <c r="CF65">
        <v>336307163</v>
      </c>
      <c r="CS65">
        <v>2</v>
      </c>
      <c r="CT65">
        <v>2</v>
      </c>
      <c r="CU65">
        <v>0</v>
      </c>
      <c r="CV65">
        <v>2</v>
      </c>
      <c r="CW65">
        <v>0</v>
      </c>
      <c r="CX65">
        <v>6</v>
      </c>
      <c r="CY65">
        <v>7</v>
      </c>
      <c r="CZ65" t="s">
        <v>131</v>
      </c>
      <c r="DA65">
        <v>474</v>
      </c>
      <c r="DB65">
        <v>0</v>
      </c>
      <c r="DC65" t="s">
        <v>132</v>
      </c>
      <c r="DD65" t="s">
        <v>133</v>
      </c>
      <c r="DG65">
        <v>13737395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">
      <c r="A66" t="str">
        <f>"12/06/2022 03:15:42.586"</f>
        <v>12/06/2022 03:15:42.586</v>
      </c>
      <c r="C66" t="str">
        <f t="shared" ref="C66:C129" si="17">"FFDDD3C0"</f>
        <v>FFDDD3C0</v>
      </c>
      <c r="D66" t="s">
        <v>134</v>
      </c>
      <c r="E66">
        <v>3</v>
      </c>
      <c r="H66">
        <v>160</v>
      </c>
      <c r="I66" t="s">
        <v>135</v>
      </c>
      <c r="J66" t="s">
        <v>136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S66" t="str">
        <f t="shared" si="16"/>
        <v>03:15:42.195</v>
      </c>
      <c r="T66" t="str">
        <f t="shared" si="16"/>
        <v>03:15:42.195</v>
      </c>
      <c r="U66" t="str">
        <f t="shared" ref="U66:U129" si="18">"ACA834"</f>
        <v>ACA834</v>
      </c>
      <c r="V66">
        <v>0</v>
      </c>
      <c r="W66">
        <v>0</v>
      </c>
      <c r="X66">
        <v>2</v>
      </c>
      <c r="Y66">
        <v>0</v>
      </c>
      <c r="AA66">
        <v>1</v>
      </c>
      <c r="AB66">
        <v>9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3</v>
      </c>
      <c r="AI66">
        <v>2</v>
      </c>
      <c r="AJ66">
        <v>0</v>
      </c>
      <c r="AK66" t="s">
        <v>154</v>
      </c>
      <c r="AL66">
        <v>35.484380999999999</v>
      </c>
      <c r="AM66" t="s">
        <v>145</v>
      </c>
      <c r="AN66">
        <v>-97.824841000000006</v>
      </c>
      <c r="AO66">
        <v>25</v>
      </c>
      <c r="AP66">
        <v>1400</v>
      </c>
      <c r="AQ66" t="s">
        <v>129</v>
      </c>
      <c r="AR66">
        <v>0</v>
      </c>
      <c r="AS66">
        <v>73</v>
      </c>
      <c r="AT66">
        <v>64</v>
      </c>
      <c r="BB66" t="str">
        <f t="shared" ref="BB66:BB129" si="19">"1200"</f>
        <v>1200</v>
      </c>
      <c r="BC66">
        <v>1</v>
      </c>
      <c r="BD66" t="str">
        <f t="shared" ref="BD66:BD129" si="20">"N9142Q  "</f>
        <v xml:space="preserve">N9142Q  </v>
      </c>
      <c r="BE66">
        <v>1</v>
      </c>
      <c r="BJ66">
        <v>1250</v>
      </c>
      <c r="BK66">
        <v>-150</v>
      </c>
      <c r="BL66" t="s">
        <v>130</v>
      </c>
      <c r="BM66">
        <v>0</v>
      </c>
      <c r="BN66">
        <v>1</v>
      </c>
      <c r="BO66">
        <v>1</v>
      </c>
      <c r="BP66">
        <v>0</v>
      </c>
      <c r="BS66">
        <v>0</v>
      </c>
      <c r="BT66">
        <v>0</v>
      </c>
      <c r="BU66">
        <v>0</v>
      </c>
      <c r="CE66" t="str">
        <f>"03:15:42.336"</f>
        <v>03:15:42.336</v>
      </c>
      <c r="CF66">
        <v>336307163</v>
      </c>
      <c r="CS66">
        <v>2</v>
      </c>
      <c r="CT66">
        <v>2</v>
      </c>
      <c r="CU66">
        <v>0</v>
      </c>
      <c r="CV66">
        <v>2</v>
      </c>
      <c r="CW66">
        <v>0</v>
      </c>
      <c r="CX66">
        <v>6</v>
      </c>
      <c r="CY66">
        <v>7</v>
      </c>
      <c r="CZ66" t="s">
        <v>131</v>
      </c>
      <c r="DA66">
        <v>474</v>
      </c>
      <c r="DB66">
        <v>0</v>
      </c>
      <c r="DC66" t="s">
        <v>132</v>
      </c>
      <c r="DD66" t="s">
        <v>133</v>
      </c>
      <c r="DG66">
        <v>13737395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">
      <c r="A67" t="str">
        <f>"12/06/2022 03:15:43.712"</f>
        <v>12/06/2022 03:15:43.712</v>
      </c>
      <c r="C67" t="str">
        <f t="shared" si="17"/>
        <v>FFDDD3C0</v>
      </c>
      <c r="D67" t="s">
        <v>123</v>
      </c>
      <c r="E67">
        <v>13</v>
      </c>
      <c r="F67">
        <v>1013</v>
      </c>
      <c r="G67" t="s">
        <v>124</v>
      </c>
      <c r="J67" t="s">
        <v>125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S67" t="str">
        <f t="shared" ref="S67:T71" si="21">"03:15:43.398"</f>
        <v>03:15:43.398</v>
      </c>
      <c r="T67" t="str">
        <f t="shared" si="21"/>
        <v>03:15:43.398</v>
      </c>
      <c r="U67" t="str">
        <f t="shared" si="18"/>
        <v>ACA834</v>
      </c>
      <c r="V67">
        <v>0</v>
      </c>
      <c r="W67">
        <v>0</v>
      </c>
      <c r="X67">
        <v>2</v>
      </c>
      <c r="Y67">
        <v>0</v>
      </c>
      <c r="AA67">
        <v>1</v>
      </c>
      <c r="AB67">
        <v>9</v>
      </c>
      <c r="AC67">
        <v>3</v>
      </c>
      <c r="AD67">
        <v>0</v>
      </c>
      <c r="AE67">
        <v>10</v>
      </c>
      <c r="AF67" t="s">
        <v>126</v>
      </c>
      <c r="AG67">
        <v>0</v>
      </c>
      <c r="AH67">
        <v>3</v>
      </c>
      <c r="AI67">
        <v>2</v>
      </c>
      <c r="AJ67">
        <v>0</v>
      </c>
      <c r="AK67" t="s">
        <v>155</v>
      </c>
      <c r="AL67">
        <v>35.484810000000003</v>
      </c>
      <c r="AM67" t="s">
        <v>145</v>
      </c>
      <c r="AN67">
        <v>-97.824841000000006</v>
      </c>
      <c r="AO67">
        <v>25</v>
      </c>
      <c r="AP67">
        <v>1400</v>
      </c>
      <c r="AQ67" t="s">
        <v>129</v>
      </c>
      <c r="AR67">
        <v>0</v>
      </c>
      <c r="AS67">
        <v>76</v>
      </c>
      <c r="AT67">
        <v>0</v>
      </c>
      <c r="BB67" t="str">
        <f t="shared" si="19"/>
        <v>1200</v>
      </c>
      <c r="BC67">
        <v>1</v>
      </c>
      <c r="BD67" t="str">
        <f t="shared" si="20"/>
        <v xml:space="preserve">N9142Q  </v>
      </c>
      <c r="BE67">
        <v>1</v>
      </c>
      <c r="BJ67">
        <v>1250</v>
      </c>
      <c r="BK67">
        <v>-150</v>
      </c>
      <c r="BL67" t="s">
        <v>130</v>
      </c>
      <c r="BM67">
        <v>0</v>
      </c>
      <c r="BN67">
        <v>1</v>
      </c>
      <c r="BO67">
        <v>1</v>
      </c>
      <c r="BP67">
        <v>0</v>
      </c>
      <c r="BS67">
        <v>0</v>
      </c>
      <c r="BT67">
        <v>0</v>
      </c>
      <c r="BU67">
        <v>0</v>
      </c>
      <c r="CE67" t="str">
        <f>"03:15:43.487"</f>
        <v>03:15:43.487</v>
      </c>
      <c r="CF67">
        <v>486557200</v>
      </c>
      <c r="CS67">
        <v>2</v>
      </c>
      <c r="CT67">
        <v>2</v>
      </c>
      <c r="CU67">
        <v>0</v>
      </c>
      <c r="CV67">
        <v>2</v>
      </c>
      <c r="CW67">
        <v>0</v>
      </c>
      <c r="CX67">
        <v>6</v>
      </c>
      <c r="CY67">
        <v>7</v>
      </c>
      <c r="CZ67" t="s">
        <v>131</v>
      </c>
      <c r="DA67">
        <v>474</v>
      </c>
      <c r="DB67">
        <v>0</v>
      </c>
      <c r="DC67" t="s">
        <v>132</v>
      </c>
      <c r="DD67" t="s">
        <v>133</v>
      </c>
      <c r="DG67">
        <v>13737537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">
      <c r="A68" t="str">
        <f>"12/06/2022 03:15:43.728"</f>
        <v>12/06/2022 03:15:43.728</v>
      </c>
      <c r="C68" t="str">
        <f t="shared" si="17"/>
        <v>FFDDD3C0</v>
      </c>
      <c r="D68" t="s">
        <v>134</v>
      </c>
      <c r="E68">
        <v>3</v>
      </c>
      <c r="H68">
        <v>160</v>
      </c>
      <c r="I68" t="s">
        <v>135</v>
      </c>
      <c r="J68" t="s">
        <v>136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S68" t="str">
        <f t="shared" si="21"/>
        <v>03:15:43.398</v>
      </c>
      <c r="T68" t="str">
        <f t="shared" si="21"/>
        <v>03:15:43.398</v>
      </c>
      <c r="U68" t="str">
        <f t="shared" si="18"/>
        <v>ACA834</v>
      </c>
      <c r="V68">
        <v>0</v>
      </c>
      <c r="W68">
        <v>0</v>
      </c>
      <c r="X68">
        <v>2</v>
      </c>
      <c r="Y68">
        <v>0</v>
      </c>
      <c r="AA68">
        <v>1</v>
      </c>
      <c r="AB68">
        <v>9</v>
      </c>
      <c r="AC68">
        <v>3</v>
      </c>
      <c r="AD68">
        <v>0</v>
      </c>
      <c r="AE68">
        <v>10</v>
      </c>
      <c r="AF68" t="s">
        <v>126</v>
      </c>
      <c r="AG68">
        <v>0</v>
      </c>
      <c r="AH68">
        <v>3</v>
      </c>
      <c r="AI68">
        <v>2</v>
      </c>
      <c r="AJ68">
        <v>0</v>
      </c>
      <c r="AK68" t="s">
        <v>155</v>
      </c>
      <c r="AL68">
        <v>35.484810000000003</v>
      </c>
      <c r="AM68" t="s">
        <v>145</v>
      </c>
      <c r="AN68">
        <v>-97.824841000000006</v>
      </c>
      <c r="AO68">
        <v>25</v>
      </c>
      <c r="AP68">
        <v>1400</v>
      </c>
      <c r="AQ68" t="s">
        <v>129</v>
      </c>
      <c r="AR68">
        <v>0</v>
      </c>
      <c r="AS68">
        <v>76</v>
      </c>
      <c r="AT68">
        <v>0</v>
      </c>
      <c r="BB68" t="str">
        <f t="shared" si="19"/>
        <v>1200</v>
      </c>
      <c r="BC68">
        <v>1</v>
      </c>
      <c r="BD68" t="str">
        <f t="shared" si="20"/>
        <v xml:space="preserve">N9142Q  </v>
      </c>
      <c r="BE68">
        <v>1</v>
      </c>
      <c r="BJ68">
        <v>1250</v>
      </c>
      <c r="BK68">
        <v>-150</v>
      </c>
      <c r="BL68" t="s">
        <v>130</v>
      </c>
      <c r="BM68">
        <v>0</v>
      </c>
      <c r="BN68">
        <v>1</v>
      </c>
      <c r="BO68">
        <v>1</v>
      </c>
      <c r="BP68">
        <v>0</v>
      </c>
      <c r="BS68">
        <v>0</v>
      </c>
      <c r="BT68">
        <v>0</v>
      </c>
      <c r="BU68">
        <v>0</v>
      </c>
      <c r="CE68" t="str">
        <f>"03:15:43.487"</f>
        <v>03:15:43.487</v>
      </c>
      <c r="CF68">
        <v>486557200</v>
      </c>
      <c r="CS68">
        <v>2</v>
      </c>
      <c r="CT68">
        <v>2</v>
      </c>
      <c r="CU68">
        <v>0</v>
      </c>
      <c r="CV68">
        <v>2</v>
      </c>
      <c r="CW68">
        <v>0</v>
      </c>
      <c r="CX68">
        <v>6</v>
      </c>
      <c r="CY68">
        <v>7</v>
      </c>
      <c r="CZ68" t="s">
        <v>131</v>
      </c>
      <c r="DA68">
        <v>474</v>
      </c>
      <c r="DB68">
        <v>0</v>
      </c>
      <c r="DC68" t="s">
        <v>132</v>
      </c>
      <c r="DD68" t="s">
        <v>133</v>
      </c>
      <c r="DG68">
        <v>13737537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">
      <c r="A69" t="str">
        <f>"12/06/2022 03:15:43.759"</f>
        <v>12/06/2022 03:15:43.759</v>
      </c>
      <c r="C69" t="str">
        <f t="shared" si="17"/>
        <v>FFDDD3C0</v>
      </c>
      <c r="D69" t="s">
        <v>123</v>
      </c>
      <c r="E69">
        <v>14</v>
      </c>
      <c r="F69">
        <v>1014</v>
      </c>
      <c r="G69" t="s">
        <v>135</v>
      </c>
      <c r="J69" t="s">
        <v>125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S69" t="str">
        <f t="shared" si="21"/>
        <v>03:15:43.398</v>
      </c>
      <c r="T69" t="str">
        <f t="shared" si="21"/>
        <v>03:15:43.398</v>
      </c>
      <c r="U69" t="str">
        <f t="shared" si="18"/>
        <v>ACA834</v>
      </c>
      <c r="V69">
        <v>0</v>
      </c>
      <c r="W69">
        <v>0</v>
      </c>
      <c r="X69">
        <v>2</v>
      </c>
      <c r="Y69">
        <v>0</v>
      </c>
      <c r="AA69">
        <v>1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3</v>
      </c>
      <c r="AI69">
        <v>2</v>
      </c>
      <c r="AJ69">
        <v>0</v>
      </c>
      <c r="AK69" t="s">
        <v>155</v>
      </c>
      <c r="AL69">
        <v>35.484810000000003</v>
      </c>
      <c r="AM69" t="s">
        <v>145</v>
      </c>
      <c r="AN69">
        <v>-97.824841000000006</v>
      </c>
      <c r="AO69">
        <v>25</v>
      </c>
      <c r="AP69">
        <v>1400</v>
      </c>
      <c r="AQ69" t="s">
        <v>129</v>
      </c>
      <c r="AR69">
        <v>0</v>
      </c>
      <c r="AS69">
        <v>76</v>
      </c>
      <c r="AT69">
        <v>0</v>
      </c>
      <c r="BB69" t="str">
        <f t="shared" si="19"/>
        <v>1200</v>
      </c>
      <c r="BC69">
        <v>1</v>
      </c>
      <c r="BD69" t="str">
        <f t="shared" si="20"/>
        <v xml:space="preserve">N9142Q  </v>
      </c>
      <c r="BE69">
        <v>1</v>
      </c>
      <c r="BJ69">
        <v>1250</v>
      </c>
      <c r="BK69">
        <v>-150</v>
      </c>
      <c r="BL69" t="s">
        <v>130</v>
      </c>
      <c r="BM69">
        <v>0</v>
      </c>
      <c r="BN69">
        <v>1</v>
      </c>
      <c r="BO69">
        <v>1</v>
      </c>
      <c r="BP69">
        <v>0</v>
      </c>
      <c r="BS69">
        <v>0</v>
      </c>
      <c r="BT69">
        <v>0</v>
      </c>
      <c r="BU69">
        <v>0</v>
      </c>
      <c r="CE69" t="str">
        <f>"03:15:43.487"</f>
        <v>03:15:43.487</v>
      </c>
      <c r="CF69">
        <v>486557200</v>
      </c>
      <c r="CS69">
        <v>2</v>
      </c>
      <c r="CT69">
        <v>2</v>
      </c>
      <c r="CU69">
        <v>0</v>
      </c>
      <c r="CV69">
        <v>2</v>
      </c>
      <c r="CW69">
        <v>0</v>
      </c>
      <c r="CX69">
        <v>6</v>
      </c>
      <c r="CY69">
        <v>7</v>
      </c>
      <c r="CZ69" t="s">
        <v>131</v>
      </c>
      <c r="DA69">
        <v>474</v>
      </c>
      <c r="DB69">
        <v>0</v>
      </c>
      <c r="DC69" t="s">
        <v>132</v>
      </c>
      <c r="DD69" t="s">
        <v>133</v>
      </c>
      <c r="DG69">
        <v>13737537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">
      <c r="A70" t="str">
        <f>"12/06/2022 03:15:43.775"</f>
        <v>12/06/2022 03:15:43.775</v>
      </c>
      <c r="C70" t="str">
        <f t="shared" si="17"/>
        <v>FFDDD3C0</v>
      </c>
      <c r="D70" t="s">
        <v>138</v>
      </c>
      <c r="E70">
        <v>30</v>
      </c>
      <c r="H70">
        <v>119</v>
      </c>
      <c r="I70" t="s">
        <v>139</v>
      </c>
      <c r="J70" t="s">
        <v>140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S70" t="str">
        <f t="shared" si="21"/>
        <v>03:15:43.398</v>
      </c>
      <c r="T70" t="str">
        <f t="shared" si="21"/>
        <v>03:15:43.398</v>
      </c>
      <c r="U70" t="str">
        <f t="shared" si="18"/>
        <v>ACA834</v>
      </c>
      <c r="V70">
        <v>0</v>
      </c>
      <c r="W70">
        <v>0</v>
      </c>
      <c r="X70">
        <v>2</v>
      </c>
      <c r="Y70">
        <v>0</v>
      </c>
      <c r="AA70">
        <v>1</v>
      </c>
      <c r="AB70">
        <v>9</v>
      </c>
      <c r="AC70">
        <v>3</v>
      </c>
      <c r="AD70">
        <v>0</v>
      </c>
      <c r="AE70">
        <v>10</v>
      </c>
      <c r="AF70" t="s">
        <v>126</v>
      </c>
      <c r="AG70">
        <v>0</v>
      </c>
      <c r="AH70">
        <v>3</v>
      </c>
      <c r="AI70">
        <v>2</v>
      </c>
      <c r="AJ70">
        <v>0</v>
      </c>
      <c r="AK70" t="s">
        <v>155</v>
      </c>
      <c r="AL70">
        <v>35.484810000000003</v>
      </c>
      <c r="AM70" t="s">
        <v>145</v>
      </c>
      <c r="AN70">
        <v>-97.824841000000006</v>
      </c>
      <c r="AO70">
        <v>25</v>
      </c>
      <c r="AP70">
        <v>1400</v>
      </c>
      <c r="AQ70" t="s">
        <v>129</v>
      </c>
      <c r="AR70">
        <v>0</v>
      </c>
      <c r="AS70">
        <v>76</v>
      </c>
      <c r="AT70">
        <v>0</v>
      </c>
      <c r="BB70" t="str">
        <f t="shared" si="19"/>
        <v>1200</v>
      </c>
      <c r="BC70">
        <v>1</v>
      </c>
      <c r="BD70" t="str">
        <f t="shared" si="20"/>
        <v xml:space="preserve">N9142Q  </v>
      </c>
      <c r="BE70">
        <v>1</v>
      </c>
      <c r="BJ70">
        <v>1250</v>
      </c>
      <c r="BK70">
        <v>-150</v>
      </c>
      <c r="BL70" t="s">
        <v>130</v>
      </c>
      <c r="BM70">
        <v>0</v>
      </c>
      <c r="BN70">
        <v>1</v>
      </c>
      <c r="BO70">
        <v>1</v>
      </c>
      <c r="BP70">
        <v>0</v>
      </c>
      <c r="BS70">
        <v>0</v>
      </c>
      <c r="BT70">
        <v>0</v>
      </c>
      <c r="BU70">
        <v>0</v>
      </c>
      <c r="CE70" t="str">
        <f>"03:15:43.487"</f>
        <v>03:15:43.487</v>
      </c>
      <c r="CF70">
        <v>486557200</v>
      </c>
      <c r="CS70">
        <v>2</v>
      </c>
      <c r="CT70">
        <v>2</v>
      </c>
      <c r="CU70">
        <v>0</v>
      </c>
      <c r="CV70">
        <v>2</v>
      </c>
      <c r="CW70">
        <v>0</v>
      </c>
      <c r="CX70">
        <v>6</v>
      </c>
      <c r="CY70">
        <v>7</v>
      </c>
      <c r="CZ70" t="s">
        <v>131</v>
      </c>
      <c r="DA70">
        <v>474</v>
      </c>
      <c r="DB70">
        <v>0</v>
      </c>
      <c r="DC70" t="s">
        <v>132</v>
      </c>
      <c r="DD70" t="s">
        <v>133</v>
      </c>
      <c r="DG70">
        <v>13737537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">
      <c r="A71" t="str">
        <f>"12/06/2022 03:15:43.775"</f>
        <v>12/06/2022 03:15:43.775</v>
      </c>
      <c r="C71" t="str">
        <f t="shared" si="17"/>
        <v>FFDDD3C0</v>
      </c>
      <c r="D71" t="s">
        <v>138</v>
      </c>
      <c r="E71">
        <v>31</v>
      </c>
      <c r="H71">
        <v>120</v>
      </c>
      <c r="I71" t="s">
        <v>141</v>
      </c>
      <c r="J71" t="s">
        <v>140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S71" t="str">
        <f t="shared" si="21"/>
        <v>03:15:43.398</v>
      </c>
      <c r="T71" t="str">
        <f t="shared" si="21"/>
        <v>03:15:43.398</v>
      </c>
      <c r="U71" t="str">
        <f t="shared" si="18"/>
        <v>ACA834</v>
      </c>
      <c r="V71">
        <v>0</v>
      </c>
      <c r="W71">
        <v>0</v>
      </c>
      <c r="X71">
        <v>2</v>
      </c>
      <c r="Y71">
        <v>0</v>
      </c>
      <c r="AA71">
        <v>1</v>
      </c>
      <c r="AB71">
        <v>9</v>
      </c>
      <c r="AC71">
        <v>3</v>
      </c>
      <c r="AD71">
        <v>0</v>
      </c>
      <c r="AE71">
        <v>10</v>
      </c>
      <c r="AF71" t="s">
        <v>126</v>
      </c>
      <c r="AG71">
        <v>0</v>
      </c>
      <c r="AH71">
        <v>3</v>
      </c>
      <c r="AI71">
        <v>2</v>
      </c>
      <c r="AJ71">
        <v>0</v>
      </c>
      <c r="AK71" t="s">
        <v>155</v>
      </c>
      <c r="AL71">
        <v>35.484810000000003</v>
      </c>
      <c r="AM71" t="s">
        <v>145</v>
      </c>
      <c r="AN71">
        <v>-97.824841000000006</v>
      </c>
      <c r="AO71">
        <v>25</v>
      </c>
      <c r="AP71">
        <v>1400</v>
      </c>
      <c r="AQ71" t="s">
        <v>129</v>
      </c>
      <c r="AR71">
        <v>0</v>
      </c>
      <c r="AS71">
        <v>76</v>
      </c>
      <c r="AT71">
        <v>0</v>
      </c>
      <c r="BB71" t="str">
        <f t="shared" si="19"/>
        <v>1200</v>
      </c>
      <c r="BC71">
        <v>1</v>
      </c>
      <c r="BD71" t="str">
        <f t="shared" si="20"/>
        <v xml:space="preserve">N9142Q  </v>
      </c>
      <c r="BE71">
        <v>1</v>
      </c>
      <c r="BJ71">
        <v>1250</v>
      </c>
      <c r="BK71">
        <v>-150</v>
      </c>
      <c r="BL71" t="s">
        <v>130</v>
      </c>
      <c r="BM71">
        <v>0</v>
      </c>
      <c r="BN71">
        <v>1</v>
      </c>
      <c r="BO71">
        <v>1</v>
      </c>
      <c r="BP71">
        <v>0</v>
      </c>
      <c r="BS71">
        <v>0</v>
      </c>
      <c r="BT71">
        <v>0</v>
      </c>
      <c r="BU71">
        <v>0</v>
      </c>
      <c r="CE71" t="str">
        <f>"03:15:43.487"</f>
        <v>03:15:43.487</v>
      </c>
      <c r="CF71">
        <v>486557200</v>
      </c>
      <c r="CS71">
        <v>2</v>
      </c>
      <c r="CT71">
        <v>2</v>
      </c>
      <c r="CU71">
        <v>0</v>
      </c>
      <c r="CV71">
        <v>2</v>
      </c>
      <c r="CW71">
        <v>0</v>
      </c>
      <c r="CX71">
        <v>6</v>
      </c>
      <c r="CY71">
        <v>7</v>
      </c>
      <c r="CZ71" t="s">
        <v>131</v>
      </c>
      <c r="DA71">
        <v>474</v>
      </c>
      <c r="DB71">
        <v>0</v>
      </c>
      <c r="DC71" t="s">
        <v>132</v>
      </c>
      <c r="DD71" t="s">
        <v>133</v>
      </c>
      <c r="DG71">
        <v>13737537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">
      <c r="A72" t="str">
        <f>"12/06/2022 03:15:44.508"</f>
        <v>12/06/2022 03:15:44.508</v>
      </c>
      <c r="C72" t="str">
        <f t="shared" si="17"/>
        <v>FFDDD3C0</v>
      </c>
      <c r="D72" t="s">
        <v>123</v>
      </c>
      <c r="E72">
        <v>13</v>
      </c>
      <c r="F72">
        <v>1013</v>
      </c>
      <c r="G72" t="s">
        <v>124</v>
      </c>
      <c r="J72" t="s">
        <v>125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S72" t="str">
        <f t="shared" ref="S72:T76" si="22">"03:15:44.195"</f>
        <v>03:15:44.195</v>
      </c>
      <c r="T72" t="str">
        <f t="shared" si="22"/>
        <v>03:15:44.195</v>
      </c>
      <c r="U72" t="str">
        <f t="shared" si="18"/>
        <v>ACA834</v>
      </c>
      <c r="V72">
        <v>0</v>
      </c>
      <c r="W72">
        <v>0</v>
      </c>
      <c r="X72">
        <v>2</v>
      </c>
      <c r="Y72">
        <v>0</v>
      </c>
      <c r="AA72">
        <v>1</v>
      </c>
      <c r="AB72">
        <v>9</v>
      </c>
      <c r="AC72">
        <v>3</v>
      </c>
      <c r="AD72">
        <v>0</v>
      </c>
      <c r="AE72">
        <v>10</v>
      </c>
      <c r="AF72" t="s">
        <v>126</v>
      </c>
      <c r="AG72">
        <v>0</v>
      </c>
      <c r="AH72">
        <v>3</v>
      </c>
      <c r="AI72">
        <v>2</v>
      </c>
      <c r="AJ72">
        <v>0</v>
      </c>
      <c r="AK72" t="s">
        <v>156</v>
      </c>
      <c r="AL72">
        <v>35.485089000000002</v>
      </c>
      <c r="AM72" t="s">
        <v>145</v>
      </c>
      <c r="AN72">
        <v>-97.824841000000006</v>
      </c>
      <c r="AO72">
        <v>25</v>
      </c>
      <c r="AP72">
        <v>1400</v>
      </c>
      <c r="AQ72" t="s">
        <v>129</v>
      </c>
      <c r="AR72">
        <v>0</v>
      </c>
      <c r="AS72">
        <v>77</v>
      </c>
      <c r="AT72">
        <v>128</v>
      </c>
      <c r="BB72" t="str">
        <f t="shared" si="19"/>
        <v>1200</v>
      </c>
      <c r="BC72">
        <v>1</v>
      </c>
      <c r="BD72" t="str">
        <f t="shared" si="20"/>
        <v xml:space="preserve">N9142Q  </v>
      </c>
      <c r="BE72">
        <v>1</v>
      </c>
      <c r="BJ72">
        <v>1250</v>
      </c>
      <c r="BK72">
        <v>-150</v>
      </c>
      <c r="BL72" t="s">
        <v>130</v>
      </c>
      <c r="BM72">
        <v>0</v>
      </c>
      <c r="BN72">
        <v>1</v>
      </c>
      <c r="BO72">
        <v>1</v>
      </c>
      <c r="BP72">
        <v>0</v>
      </c>
      <c r="BS72">
        <v>0</v>
      </c>
      <c r="BT72">
        <v>0</v>
      </c>
      <c r="BU72">
        <v>0</v>
      </c>
      <c r="CE72" t="str">
        <f>"03:15:44.281"</f>
        <v>03:15:44.281</v>
      </c>
      <c r="CF72">
        <v>280557172</v>
      </c>
      <c r="CS72">
        <v>2</v>
      </c>
      <c r="CT72">
        <v>2</v>
      </c>
      <c r="CU72">
        <v>0</v>
      </c>
      <c r="CV72">
        <v>2</v>
      </c>
      <c r="CW72">
        <v>0</v>
      </c>
      <c r="CX72">
        <v>7</v>
      </c>
      <c r="CY72">
        <v>7</v>
      </c>
      <c r="CZ72" t="s">
        <v>131</v>
      </c>
      <c r="DA72">
        <v>474</v>
      </c>
      <c r="DB72">
        <v>0</v>
      </c>
      <c r="DC72" t="s">
        <v>132</v>
      </c>
      <c r="DD72" t="s">
        <v>133</v>
      </c>
      <c r="DG72">
        <v>13737645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">
      <c r="A73" t="str">
        <f>"12/06/2022 03:15:44.523"</f>
        <v>12/06/2022 03:15:44.523</v>
      </c>
      <c r="C73" t="str">
        <f t="shared" si="17"/>
        <v>FFDDD3C0</v>
      </c>
      <c r="D73" t="s">
        <v>123</v>
      </c>
      <c r="E73">
        <v>14</v>
      </c>
      <c r="F73">
        <v>1014</v>
      </c>
      <c r="G73" t="s">
        <v>135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S73" t="str">
        <f t="shared" si="22"/>
        <v>03:15:44.195</v>
      </c>
      <c r="T73" t="str">
        <f t="shared" si="22"/>
        <v>03:15:44.195</v>
      </c>
      <c r="U73" t="str">
        <f t="shared" si="18"/>
        <v>ACA834</v>
      </c>
      <c r="V73">
        <v>0</v>
      </c>
      <c r="W73">
        <v>0</v>
      </c>
      <c r="X73">
        <v>2</v>
      </c>
      <c r="Y73">
        <v>0</v>
      </c>
      <c r="AA73">
        <v>1</v>
      </c>
      <c r="AB73">
        <v>9</v>
      </c>
      <c r="AC73">
        <v>3</v>
      </c>
      <c r="AD73">
        <v>0</v>
      </c>
      <c r="AE73">
        <v>10</v>
      </c>
      <c r="AF73" t="s">
        <v>126</v>
      </c>
      <c r="AG73">
        <v>0</v>
      </c>
      <c r="AH73">
        <v>3</v>
      </c>
      <c r="AI73">
        <v>2</v>
      </c>
      <c r="AJ73">
        <v>0</v>
      </c>
      <c r="AK73" t="s">
        <v>156</v>
      </c>
      <c r="AL73">
        <v>35.485089000000002</v>
      </c>
      <c r="AM73" t="s">
        <v>145</v>
      </c>
      <c r="AN73">
        <v>-97.824841000000006</v>
      </c>
      <c r="AO73">
        <v>25</v>
      </c>
      <c r="AP73">
        <v>1400</v>
      </c>
      <c r="AQ73" t="s">
        <v>129</v>
      </c>
      <c r="AR73">
        <v>0</v>
      </c>
      <c r="AS73">
        <v>77</v>
      </c>
      <c r="AT73">
        <v>128</v>
      </c>
      <c r="BB73" t="str">
        <f t="shared" si="19"/>
        <v>1200</v>
      </c>
      <c r="BC73">
        <v>1</v>
      </c>
      <c r="BD73" t="str">
        <f t="shared" si="20"/>
        <v xml:space="preserve">N9142Q  </v>
      </c>
      <c r="BE73">
        <v>1</v>
      </c>
      <c r="BJ73">
        <v>1250</v>
      </c>
      <c r="BK73">
        <v>-150</v>
      </c>
      <c r="BL73" t="s">
        <v>130</v>
      </c>
      <c r="BM73">
        <v>0</v>
      </c>
      <c r="BN73">
        <v>1</v>
      </c>
      <c r="BO73">
        <v>1</v>
      </c>
      <c r="BP73">
        <v>0</v>
      </c>
      <c r="BS73">
        <v>0</v>
      </c>
      <c r="BT73">
        <v>0</v>
      </c>
      <c r="BU73">
        <v>0</v>
      </c>
      <c r="CE73" t="str">
        <f>"03:15:44.281"</f>
        <v>03:15:44.281</v>
      </c>
      <c r="CF73">
        <v>280557172</v>
      </c>
      <c r="CS73">
        <v>2</v>
      </c>
      <c r="CT73">
        <v>2</v>
      </c>
      <c r="CU73">
        <v>0</v>
      </c>
      <c r="CV73">
        <v>2</v>
      </c>
      <c r="CW73">
        <v>0</v>
      </c>
      <c r="CX73">
        <v>7</v>
      </c>
      <c r="CY73">
        <v>7</v>
      </c>
      <c r="CZ73" t="s">
        <v>131</v>
      </c>
      <c r="DA73">
        <v>474</v>
      </c>
      <c r="DB73">
        <v>0</v>
      </c>
      <c r="DC73" t="s">
        <v>132</v>
      </c>
      <c r="DD73" t="s">
        <v>133</v>
      </c>
      <c r="DG73">
        <v>13737645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">
      <c r="A74" t="str">
        <f>"12/06/2022 03:15:44.523"</f>
        <v>12/06/2022 03:15:44.523</v>
      </c>
      <c r="C74" t="str">
        <f t="shared" si="17"/>
        <v>FFDDD3C0</v>
      </c>
      <c r="D74" t="s">
        <v>138</v>
      </c>
      <c r="E74">
        <v>30</v>
      </c>
      <c r="H74">
        <v>119</v>
      </c>
      <c r="I74" t="s">
        <v>139</v>
      </c>
      <c r="J74" t="s">
        <v>140</v>
      </c>
      <c r="K74">
        <v>0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S74" t="str">
        <f t="shared" si="22"/>
        <v>03:15:44.195</v>
      </c>
      <c r="T74" t="str">
        <f t="shared" si="22"/>
        <v>03:15:44.195</v>
      </c>
      <c r="U74" t="str">
        <f t="shared" si="18"/>
        <v>ACA834</v>
      </c>
      <c r="V74">
        <v>0</v>
      </c>
      <c r="W74">
        <v>0</v>
      </c>
      <c r="X74">
        <v>2</v>
      </c>
      <c r="Y74">
        <v>0</v>
      </c>
      <c r="AA74">
        <v>1</v>
      </c>
      <c r="AB74">
        <v>9</v>
      </c>
      <c r="AC74">
        <v>3</v>
      </c>
      <c r="AD74">
        <v>0</v>
      </c>
      <c r="AE74">
        <v>10</v>
      </c>
      <c r="AF74" t="s">
        <v>126</v>
      </c>
      <c r="AG74">
        <v>0</v>
      </c>
      <c r="AH74">
        <v>3</v>
      </c>
      <c r="AI74">
        <v>2</v>
      </c>
      <c r="AJ74">
        <v>0</v>
      </c>
      <c r="AK74" t="s">
        <v>156</v>
      </c>
      <c r="AL74">
        <v>35.485089000000002</v>
      </c>
      <c r="AM74" t="s">
        <v>145</v>
      </c>
      <c r="AN74">
        <v>-97.824841000000006</v>
      </c>
      <c r="AO74">
        <v>25</v>
      </c>
      <c r="AP74">
        <v>1400</v>
      </c>
      <c r="AQ74" t="s">
        <v>129</v>
      </c>
      <c r="AR74">
        <v>0</v>
      </c>
      <c r="AS74">
        <v>77</v>
      </c>
      <c r="AT74">
        <v>128</v>
      </c>
      <c r="BB74" t="str">
        <f t="shared" si="19"/>
        <v>1200</v>
      </c>
      <c r="BC74">
        <v>1</v>
      </c>
      <c r="BD74" t="str">
        <f t="shared" si="20"/>
        <v xml:space="preserve">N9142Q  </v>
      </c>
      <c r="BE74">
        <v>1</v>
      </c>
      <c r="BJ74">
        <v>1250</v>
      </c>
      <c r="BK74">
        <v>-150</v>
      </c>
      <c r="BL74" t="s">
        <v>130</v>
      </c>
      <c r="BM74">
        <v>0</v>
      </c>
      <c r="BN74">
        <v>1</v>
      </c>
      <c r="BO74">
        <v>1</v>
      </c>
      <c r="BP74">
        <v>0</v>
      </c>
      <c r="BS74">
        <v>0</v>
      </c>
      <c r="BT74">
        <v>0</v>
      </c>
      <c r="BU74">
        <v>0</v>
      </c>
      <c r="CE74" t="str">
        <f>"03:15:44.281"</f>
        <v>03:15:44.281</v>
      </c>
      <c r="CF74">
        <v>280557172</v>
      </c>
      <c r="CS74">
        <v>2</v>
      </c>
      <c r="CT74">
        <v>2</v>
      </c>
      <c r="CU74">
        <v>0</v>
      </c>
      <c r="CV74">
        <v>2</v>
      </c>
      <c r="CW74">
        <v>0</v>
      </c>
      <c r="CX74">
        <v>7</v>
      </c>
      <c r="CY74">
        <v>7</v>
      </c>
      <c r="CZ74" t="s">
        <v>131</v>
      </c>
      <c r="DA74">
        <v>474</v>
      </c>
      <c r="DB74">
        <v>0</v>
      </c>
      <c r="DC74" t="s">
        <v>132</v>
      </c>
      <c r="DD74" t="s">
        <v>133</v>
      </c>
      <c r="DG74">
        <v>13737645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">
      <c r="A75" t="str">
        <f>"12/06/2022 03:15:44.523"</f>
        <v>12/06/2022 03:15:44.523</v>
      </c>
      <c r="C75" t="str">
        <f t="shared" si="17"/>
        <v>FFDDD3C0</v>
      </c>
      <c r="D75" t="s">
        <v>138</v>
      </c>
      <c r="E75">
        <v>31</v>
      </c>
      <c r="H75">
        <v>120</v>
      </c>
      <c r="I75" t="s">
        <v>141</v>
      </c>
      <c r="J75" t="s">
        <v>140</v>
      </c>
      <c r="K75">
        <v>0</v>
      </c>
      <c r="L75">
        <v>3</v>
      </c>
      <c r="M75">
        <v>0</v>
      </c>
      <c r="N75">
        <v>2</v>
      </c>
      <c r="O75">
        <v>0</v>
      </c>
      <c r="P75">
        <v>1</v>
      </c>
      <c r="Q75">
        <v>0</v>
      </c>
      <c r="S75" t="str">
        <f t="shared" si="22"/>
        <v>03:15:44.195</v>
      </c>
      <c r="T75" t="str">
        <f t="shared" si="22"/>
        <v>03:15:44.195</v>
      </c>
      <c r="U75" t="str">
        <f t="shared" si="18"/>
        <v>ACA834</v>
      </c>
      <c r="V75">
        <v>0</v>
      </c>
      <c r="W75">
        <v>0</v>
      </c>
      <c r="X75">
        <v>2</v>
      </c>
      <c r="Y75">
        <v>0</v>
      </c>
      <c r="AA75">
        <v>1</v>
      </c>
      <c r="AB75">
        <v>9</v>
      </c>
      <c r="AC75">
        <v>3</v>
      </c>
      <c r="AD75">
        <v>0</v>
      </c>
      <c r="AE75">
        <v>10</v>
      </c>
      <c r="AF75" t="s">
        <v>126</v>
      </c>
      <c r="AG75">
        <v>0</v>
      </c>
      <c r="AH75">
        <v>3</v>
      </c>
      <c r="AI75">
        <v>2</v>
      </c>
      <c r="AJ75">
        <v>0</v>
      </c>
      <c r="AK75" t="s">
        <v>156</v>
      </c>
      <c r="AL75">
        <v>35.485089000000002</v>
      </c>
      <c r="AM75" t="s">
        <v>145</v>
      </c>
      <c r="AN75">
        <v>-97.824841000000006</v>
      </c>
      <c r="AO75">
        <v>25</v>
      </c>
      <c r="AP75">
        <v>1400</v>
      </c>
      <c r="AQ75" t="s">
        <v>129</v>
      </c>
      <c r="AR75">
        <v>0</v>
      </c>
      <c r="AS75">
        <v>77</v>
      </c>
      <c r="AT75">
        <v>128</v>
      </c>
      <c r="BB75" t="str">
        <f t="shared" si="19"/>
        <v>1200</v>
      </c>
      <c r="BC75">
        <v>1</v>
      </c>
      <c r="BD75" t="str">
        <f t="shared" si="20"/>
        <v xml:space="preserve">N9142Q  </v>
      </c>
      <c r="BE75">
        <v>1</v>
      </c>
      <c r="BJ75">
        <v>1250</v>
      </c>
      <c r="BK75">
        <v>-150</v>
      </c>
      <c r="BL75" t="s">
        <v>130</v>
      </c>
      <c r="BM75">
        <v>0</v>
      </c>
      <c r="BN75">
        <v>1</v>
      </c>
      <c r="BO75">
        <v>1</v>
      </c>
      <c r="BP75">
        <v>0</v>
      </c>
      <c r="BS75">
        <v>0</v>
      </c>
      <c r="BT75">
        <v>0</v>
      </c>
      <c r="BU75">
        <v>0</v>
      </c>
      <c r="CE75" t="str">
        <f>"03:15:44.281"</f>
        <v>03:15:44.281</v>
      </c>
      <c r="CF75">
        <v>280557172</v>
      </c>
      <c r="CS75">
        <v>2</v>
      </c>
      <c r="CT75">
        <v>2</v>
      </c>
      <c r="CU75">
        <v>0</v>
      </c>
      <c r="CV75">
        <v>2</v>
      </c>
      <c r="CW75">
        <v>0</v>
      </c>
      <c r="CX75">
        <v>7</v>
      </c>
      <c r="CY75">
        <v>7</v>
      </c>
      <c r="CZ75" t="s">
        <v>131</v>
      </c>
      <c r="DA75">
        <v>474</v>
      </c>
      <c r="DB75">
        <v>0</v>
      </c>
      <c r="DC75" t="s">
        <v>132</v>
      </c>
      <c r="DD75" t="s">
        <v>133</v>
      </c>
      <c r="DG75">
        <v>13737645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">
      <c r="A76" t="str">
        <f>"12/06/2022 03:15:44.523"</f>
        <v>12/06/2022 03:15:44.523</v>
      </c>
      <c r="C76" t="str">
        <f t="shared" si="17"/>
        <v>FFDDD3C0</v>
      </c>
      <c r="D76" t="s">
        <v>134</v>
      </c>
      <c r="E76">
        <v>3</v>
      </c>
      <c r="H76">
        <v>160</v>
      </c>
      <c r="I76" t="s">
        <v>135</v>
      </c>
      <c r="J76" t="s">
        <v>136</v>
      </c>
      <c r="K76">
        <v>0</v>
      </c>
      <c r="L76">
        <v>3</v>
      </c>
      <c r="M76">
        <v>0</v>
      </c>
      <c r="N76">
        <v>2</v>
      </c>
      <c r="O76">
        <v>0</v>
      </c>
      <c r="P76">
        <v>1</v>
      </c>
      <c r="Q76">
        <v>0</v>
      </c>
      <c r="S76" t="str">
        <f t="shared" si="22"/>
        <v>03:15:44.195</v>
      </c>
      <c r="T76" t="str">
        <f t="shared" si="22"/>
        <v>03:15:44.195</v>
      </c>
      <c r="U76" t="str">
        <f t="shared" si="18"/>
        <v>ACA834</v>
      </c>
      <c r="V76">
        <v>0</v>
      </c>
      <c r="W76">
        <v>0</v>
      </c>
      <c r="X76">
        <v>2</v>
      </c>
      <c r="Y76">
        <v>0</v>
      </c>
      <c r="AA76">
        <v>1</v>
      </c>
      <c r="AB76">
        <v>9</v>
      </c>
      <c r="AC76">
        <v>3</v>
      </c>
      <c r="AD76">
        <v>0</v>
      </c>
      <c r="AE76">
        <v>10</v>
      </c>
      <c r="AF76" t="s">
        <v>126</v>
      </c>
      <c r="AG76">
        <v>0</v>
      </c>
      <c r="AH76">
        <v>3</v>
      </c>
      <c r="AI76">
        <v>2</v>
      </c>
      <c r="AJ76">
        <v>0</v>
      </c>
      <c r="AK76" t="s">
        <v>156</v>
      </c>
      <c r="AL76">
        <v>35.485089000000002</v>
      </c>
      <c r="AM76" t="s">
        <v>145</v>
      </c>
      <c r="AN76">
        <v>-97.824841000000006</v>
      </c>
      <c r="AO76">
        <v>25</v>
      </c>
      <c r="AP76">
        <v>1400</v>
      </c>
      <c r="AQ76" t="s">
        <v>129</v>
      </c>
      <c r="AR76">
        <v>0</v>
      </c>
      <c r="AS76">
        <v>77</v>
      </c>
      <c r="AT76">
        <v>128</v>
      </c>
      <c r="BB76" t="str">
        <f t="shared" si="19"/>
        <v>1200</v>
      </c>
      <c r="BC76">
        <v>1</v>
      </c>
      <c r="BD76" t="str">
        <f t="shared" si="20"/>
        <v xml:space="preserve">N9142Q  </v>
      </c>
      <c r="BE76">
        <v>1</v>
      </c>
      <c r="BJ76">
        <v>1250</v>
      </c>
      <c r="BK76">
        <v>-150</v>
      </c>
      <c r="BL76" t="s">
        <v>130</v>
      </c>
      <c r="BM76">
        <v>0</v>
      </c>
      <c r="BN76">
        <v>1</v>
      </c>
      <c r="BO76">
        <v>1</v>
      </c>
      <c r="BP76">
        <v>0</v>
      </c>
      <c r="BS76">
        <v>0</v>
      </c>
      <c r="BT76">
        <v>0</v>
      </c>
      <c r="BU76">
        <v>0</v>
      </c>
      <c r="CE76" t="str">
        <f>"03:15:44.281"</f>
        <v>03:15:44.281</v>
      </c>
      <c r="CF76">
        <v>280557172</v>
      </c>
      <c r="CS76">
        <v>2</v>
      </c>
      <c r="CT76">
        <v>2</v>
      </c>
      <c r="CU76">
        <v>0</v>
      </c>
      <c r="CV76">
        <v>2</v>
      </c>
      <c r="CW76">
        <v>0</v>
      </c>
      <c r="CX76">
        <v>7</v>
      </c>
      <c r="CY76">
        <v>7</v>
      </c>
      <c r="CZ76" t="s">
        <v>131</v>
      </c>
      <c r="DA76">
        <v>474</v>
      </c>
      <c r="DB76">
        <v>0</v>
      </c>
      <c r="DC76" t="s">
        <v>132</v>
      </c>
      <c r="DD76" t="s">
        <v>133</v>
      </c>
      <c r="DG76">
        <v>13737645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">
      <c r="A77" t="str">
        <f>"12/06/2022 03:15:45.820"</f>
        <v>12/06/2022 03:15:45.820</v>
      </c>
      <c r="C77" t="str">
        <f t="shared" si="17"/>
        <v>FFDDD3C0</v>
      </c>
      <c r="D77" t="s">
        <v>123</v>
      </c>
      <c r="E77">
        <v>13</v>
      </c>
      <c r="F77">
        <v>1013</v>
      </c>
      <c r="G77" t="s">
        <v>124</v>
      </c>
      <c r="J77" t="s">
        <v>125</v>
      </c>
      <c r="K77">
        <v>0</v>
      </c>
      <c r="L77">
        <v>3</v>
      </c>
      <c r="M77">
        <v>0</v>
      </c>
      <c r="N77">
        <v>2</v>
      </c>
      <c r="O77">
        <v>0</v>
      </c>
      <c r="P77">
        <v>1</v>
      </c>
      <c r="Q77">
        <v>0</v>
      </c>
      <c r="S77" t="str">
        <f t="shared" ref="S77:T81" si="23">"03:15:45.594"</f>
        <v>03:15:45.594</v>
      </c>
      <c r="T77" t="str">
        <f t="shared" si="23"/>
        <v>03:15:45.594</v>
      </c>
      <c r="U77" t="str">
        <f t="shared" si="18"/>
        <v>ACA834</v>
      </c>
      <c r="V77">
        <v>0</v>
      </c>
      <c r="W77">
        <v>0</v>
      </c>
      <c r="X77">
        <v>2</v>
      </c>
      <c r="Y77">
        <v>0</v>
      </c>
      <c r="AA77">
        <v>1</v>
      </c>
      <c r="AB77">
        <v>9</v>
      </c>
      <c r="AC77">
        <v>3</v>
      </c>
      <c r="AD77">
        <v>0</v>
      </c>
      <c r="AE77">
        <v>10</v>
      </c>
      <c r="AF77" t="s">
        <v>126</v>
      </c>
      <c r="AG77">
        <v>0</v>
      </c>
      <c r="AH77">
        <v>3</v>
      </c>
      <c r="AI77">
        <v>2</v>
      </c>
      <c r="AJ77">
        <v>0</v>
      </c>
      <c r="AK77" t="s">
        <v>157</v>
      </c>
      <c r="AL77">
        <v>35.485604000000002</v>
      </c>
      <c r="AM77" t="s">
        <v>158</v>
      </c>
      <c r="AN77">
        <v>-97.824819000000005</v>
      </c>
      <c r="AO77">
        <v>25</v>
      </c>
      <c r="AP77">
        <v>1400</v>
      </c>
      <c r="AQ77" t="s">
        <v>129</v>
      </c>
      <c r="AR77">
        <v>1</v>
      </c>
      <c r="AS77">
        <v>79</v>
      </c>
      <c r="AT77">
        <v>320</v>
      </c>
      <c r="BB77" t="str">
        <f t="shared" si="19"/>
        <v>1200</v>
      </c>
      <c r="BC77">
        <v>1</v>
      </c>
      <c r="BD77" t="str">
        <f t="shared" si="20"/>
        <v xml:space="preserve">N9142Q  </v>
      </c>
      <c r="BE77">
        <v>1</v>
      </c>
      <c r="BJ77">
        <v>1250</v>
      </c>
      <c r="BK77">
        <v>-150</v>
      </c>
      <c r="BL77" t="s">
        <v>130</v>
      </c>
      <c r="BM77">
        <v>0</v>
      </c>
      <c r="BN77">
        <v>1</v>
      </c>
      <c r="BO77">
        <v>1</v>
      </c>
      <c r="BP77">
        <v>0</v>
      </c>
      <c r="BS77">
        <v>0</v>
      </c>
      <c r="BT77">
        <v>0</v>
      </c>
      <c r="BU77">
        <v>0</v>
      </c>
      <c r="CE77" t="str">
        <f>"03:15:45.639"</f>
        <v>03:15:45.639</v>
      </c>
      <c r="CF77">
        <v>639056928</v>
      </c>
      <c r="CS77">
        <v>2</v>
      </c>
      <c r="CT77">
        <v>2</v>
      </c>
      <c r="CU77">
        <v>0</v>
      </c>
      <c r="CV77">
        <v>2</v>
      </c>
      <c r="CW77">
        <v>0</v>
      </c>
      <c r="CX77">
        <v>7</v>
      </c>
      <c r="CY77">
        <v>7</v>
      </c>
      <c r="CZ77" t="s">
        <v>131</v>
      </c>
      <c r="DA77">
        <v>474</v>
      </c>
      <c r="DB77">
        <v>0</v>
      </c>
      <c r="DC77" t="s">
        <v>132</v>
      </c>
      <c r="DD77" t="s">
        <v>133</v>
      </c>
      <c r="DG77">
        <v>13737820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">
      <c r="A78" t="str">
        <f>"12/06/2022 03:15:45.867"</f>
        <v>12/06/2022 03:15:45.867</v>
      </c>
      <c r="C78" t="str">
        <f t="shared" si="17"/>
        <v>FFDDD3C0</v>
      </c>
      <c r="D78" t="s">
        <v>138</v>
      </c>
      <c r="E78">
        <v>31</v>
      </c>
      <c r="H78">
        <v>120</v>
      </c>
      <c r="I78" t="s">
        <v>141</v>
      </c>
      <c r="J78" t="s">
        <v>140</v>
      </c>
      <c r="K78">
        <v>0</v>
      </c>
      <c r="L78">
        <v>3</v>
      </c>
      <c r="M78">
        <v>0</v>
      </c>
      <c r="N78">
        <v>2</v>
      </c>
      <c r="O78">
        <v>0</v>
      </c>
      <c r="P78">
        <v>1</v>
      </c>
      <c r="Q78">
        <v>0</v>
      </c>
      <c r="S78" t="str">
        <f t="shared" si="23"/>
        <v>03:15:45.594</v>
      </c>
      <c r="T78" t="str">
        <f t="shared" si="23"/>
        <v>03:15:45.594</v>
      </c>
      <c r="U78" t="str">
        <f t="shared" si="18"/>
        <v>ACA834</v>
      </c>
      <c r="V78">
        <v>0</v>
      </c>
      <c r="W78">
        <v>0</v>
      </c>
      <c r="X78">
        <v>2</v>
      </c>
      <c r="Y78">
        <v>0</v>
      </c>
      <c r="AA78">
        <v>1</v>
      </c>
      <c r="AB78">
        <v>9</v>
      </c>
      <c r="AC78">
        <v>3</v>
      </c>
      <c r="AD78">
        <v>0</v>
      </c>
      <c r="AE78">
        <v>10</v>
      </c>
      <c r="AF78" t="s">
        <v>126</v>
      </c>
      <c r="AG78">
        <v>0</v>
      </c>
      <c r="AH78">
        <v>3</v>
      </c>
      <c r="AI78">
        <v>2</v>
      </c>
      <c r="AJ78">
        <v>0</v>
      </c>
      <c r="AK78" t="s">
        <v>157</v>
      </c>
      <c r="AL78">
        <v>35.485604000000002</v>
      </c>
      <c r="AM78" t="s">
        <v>158</v>
      </c>
      <c r="AN78">
        <v>-97.824819000000005</v>
      </c>
      <c r="AO78">
        <v>25</v>
      </c>
      <c r="AP78">
        <v>1400</v>
      </c>
      <c r="AQ78" t="s">
        <v>129</v>
      </c>
      <c r="AR78">
        <v>1</v>
      </c>
      <c r="AS78">
        <v>79</v>
      </c>
      <c r="AT78">
        <v>320</v>
      </c>
      <c r="BB78" t="str">
        <f t="shared" si="19"/>
        <v>1200</v>
      </c>
      <c r="BC78">
        <v>1</v>
      </c>
      <c r="BD78" t="str">
        <f t="shared" si="20"/>
        <v xml:space="preserve">N9142Q  </v>
      </c>
      <c r="BE78">
        <v>1</v>
      </c>
      <c r="BJ78">
        <v>1250</v>
      </c>
      <c r="BK78">
        <v>-150</v>
      </c>
      <c r="BL78" t="s">
        <v>130</v>
      </c>
      <c r="BM78">
        <v>0</v>
      </c>
      <c r="BN78">
        <v>1</v>
      </c>
      <c r="BO78">
        <v>1</v>
      </c>
      <c r="BP78">
        <v>0</v>
      </c>
      <c r="BS78">
        <v>0</v>
      </c>
      <c r="BT78">
        <v>0</v>
      </c>
      <c r="BU78">
        <v>0</v>
      </c>
      <c r="CE78" t="str">
        <f>"03:15:45.639"</f>
        <v>03:15:45.639</v>
      </c>
      <c r="CF78">
        <v>639056928</v>
      </c>
      <c r="CS78">
        <v>2</v>
      </c>
      <c r="CT78">
        <v>2</v>
      </c>
      <c r="CU78">
        <v>0</v>
      </c>
      <c r="CV78">
        <v>2</v>
      </c>
      <c r="CW78">
        <v>0</v>
      </c>
      <c r="CX78">
        <v>7</v>
      </c>
      <c r="CY78">
        <v>7</v>
      </c>
      <c r="CZ78" t="s">
        <v>131</v>
      </c>
      <c r="DA78">
        <v>474</v>
      </c>
      <c r="DB78">
        <v>0</v>
      </c>
      <c r="DC78" t="s">
        <v>132</v>
      </c>
      <c r="DD78" t="s">
        <v>133</v>
      </c>
      <c r="DG78">
        <v>13737820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">
      <c r="A79" t="str">
        <f>"12/06/2022 03:15:45.867"</f>
        <v>12/06/2022 03:15:45.867</v>
      </c>
      <c r="C79" t="str">
        <f t="shared" si="17"/>
        <v>FFDDD3C0</v>
      </c>
      <c r="D79" t="s">
        <v>138</v>
      </c>
      <c r="E79">
        <v>30</v>
      </c>
      <c r="H79">
        <v>119</v>
      </c>
      <c r="I79" t="s">
        <v>139</v>
      </c>
      <c r="J79" t="s">
        <v>140</v>
      </c>
      <c r="K79">
        <v>0</v>
      </c>
      <c r="L79">
        <v>3</v>
      </c>
      <c r="M79">
        <v>0</v>
      </c>
      <c r="N79">
        <v>2</v>
      </c>
      <c r="O79">
        <v>0</v>
      </c>
      <c r="P79">
        <v>1</v>
      </c>
      <c r="Q79">
        <v>0</v>
      </c>
      <c r="S79" t="str">
        <f t="shared" si="23"/>
        <v>03:15:45.594</v>
      </c>
      <c r="T79" t="str">
        <f t="shared" si="23"/>
        <v>03:15:45.594</v>
      </c>
      <c r="U79" t="str">
        <f t="shared" si="18"/>
        <v>ACA834</v>
      </c>
      <c r="V79">
        <v>0</v>
      </c>
      <c r="W79">
        <v>0</v>
      </c>
      <c r="X79">
        <v>2</v>
      </c>
      <c r="Y79">
        <v>0</v>
      </c>
      <c r="AA79">
        <v>1</v>
      </c>
      <c r="AB79">
        <v>9</v>
      </c>
      <c r="AC79">
        <v>3</v>
      </c>
      <c r="AD79">
        <v>0</v>
      </c>
      <c r="AE79">
        <v>10</v>
      </c>
      <c r="AF79" t="s">
        <v>126</v>
      </c>
      <c r="AG79">
        <v>0</v>
      </c>
      <c r="AH79">
        <v>3</v>
      </c>
      <c r="AI79">
        <v>2</v>
      </c>
      <c r="AJ79">
        <v>0</v>
      </c>
      <c r="AK79" t="s">
        <v>157</v>
      </c>
      <c r="AL79">
        <v>35.485604000000002</v>
      </c>
      <c r="AM79" t="s">
        <v>158</v>
      </c>
      <c r="AN79">
        <v>-97.824819000000005</v>
      </c>
      <c r="AO79">
        <v>25</v>
      </c>
      <c r="AP79">
        <v>1400</v>
      </c>
      <c r="AQ79" t="s">
        <v>129</v>
      </c>
      <c r="AR79">
        <v>1</v>
      </c>
      <c r="AS79">
        <v>79</v>
      </c>
      <c r="AT79">
        <v>320</v>
      </c>
      <c r="BB79" t="str">
        <f t="shared" si="19"/>
        <v>1200</v>
      </c>
      <c r="BC79">
        <v>1</v>
      </c>
      <c r="BD79" t="str">
        <f t="shared" si="20"/>
        <v xml:space="preserve">N9142Q  </v>
      </c>
      <c r="BE79">
        <v>1</v>
      </c>
      <c r="BJ79">
        <v>1250</v>
      </c>
      <c r="BK79">
        <v>-150</v>
      </c>
      <c r="BL79" t="s">
        <v>130</v>
      </c>
      <c r="BM79">
        <v>0</v>
      </c>
      <c r="BN79">
        <v>1</v>
      </c>
      <c r="BO79">
        <v>1</v>
      </c>
      <c r="BP79">
        <v>0</v>
      </c>
      <c r="BS79">
        <v>0</v>
      </c>
      <c r="BT79">
        <v>0</v>
      </c>
      <c r="BU79">
        <v>0</v>
      </c>
      <c r="CE79" t="str">
        <f>"03:15:45.639"</f>
        <v>03:15:45.639</v>
      </c>
      <c r="CF79">
        <v>639056928</v>
      </c>
      <c r="CS79">
        <v>2</v>
      </c>
      <c r="CT79">
        <v>2</v>
      </c>
      <c r="CU79">
        <v>0</v>
      </c>
      <c r="CV79">
        <v>2</v>
      </c>
      <c r="CW79">
        <v>0</v>
      </c>
      <c r="CX79">
        <v>7</v>
      </c>
      <c r="CY79">
        <v>7</v>
      </c>
      <c r="CZ79" t="s">
        <v>131</v>
      </c>
      <c r="DA79">
        <v>474</v>
      </c>
      <c r="DB79">
        <v>0</v>
      </c>
      <c r="DC79" t="s">
        <v>132</v>
      </c>
      <c r="DD79" t="s">
        <v>133</v>
      </c>
      <c r="DG79">
        <v>13737820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">
      <c r="A80" t="str">
        <f>"12/06/2022 03:15:45.899"</f>
        <v>12/06/2022 03:15:45.899</v>
      </c>
      <c r="C80" t="str">
        <f t="shared" si="17"/>
        <v>FFDDD3C0</v>
      </c>
      <c r="D80" t="s">
        <v>134</v>
      </c>
      <c r="E80">
        <v>3</v>
      </c>
      <c r="H80">
        <v>160</v>
      </c>
      <c r="I80" t="s">
        <v>135</v>
      </c>
      <c r="J80" t="s">
        <v>136</v>
      </c>
      <c r="K80">
        <v>0</v>
      </c>
      <c r="L80">
        <v>3</v>
      </c>
      <c r="M80">
        <v>0</v>
      </c>
      <c r="N80">
        <v>2</v>
      </c>
      <c r="O80">
        <v>0</v>
      </c>
      <c r="P80">
        <v>1</v>
      </c>
      <c r="Q80">
        <v>0</v>
      </c>
      <c r="S80" t="str">
        <f t="shared" si="23"/>
        <v>03:15:45.594</v>
      </c>
      <c r="T80" t="str">
        <f t="shared" si="23"/>
        <v>03:15:45.594</v>
      </c>
      <c r="U80" t="str">
        <f t="shared" si="18"/>
        <v>ACA834</v>
      </c>
      <c r="V80">
        <v>0</v>
      </c>
      <c r="W80">
        <v>0</v>
      </c>
      <c r="X80">
        <v>2</v>
      </c>
      <c r="Y80">
        <v>0</v>
      </c>
      <c r="AA80">
        <v>1</v>
      </c>
      <c r="AB80">
        <v>9</v>
      </c>
      <c r="AC80">
        <v>3</v>
      </c>
      <c r="AD80">
        <v>0</v>
      </c>
      <c r="AE80">
        <v>10</v>
      </c>
      <c r="AF80" t="s">
        <v>126</v>
      </c>
      <c r="AG80">
        <v>0</v>
      </c>
      <c r="AH80">
        <v>3</v>
      </c>
      <c r="AI80">
        <v>2</v>
      </c>
      <c r="AJ80">
        <v>0</v>
      </c>
      <c r="AK80" t="s">
        <v>157</v>
      </c>
      <c r="AL80">
        <v>35.485604000000002</v>
      </c>
      <c r="AM80" t="s">
        <v>158</v>
      </c>
      <c r="AN80">
        <v>-97.824819000000005</v>
      </c>
      <c r="AO80">
        <v>25</v>
      </c>
      <c r="AP80">
        <v>1400</v>
      </c>
      <c r="AQ80" t="s">
        <v>129</v>
      </c>
      <c r="AR80">
        <v>1</v>
      </c>
      <c r="AS80">
        <v>79</v>
      </c>
      <c r="AT80">
        <v>320</v>
      </c>
      <c r="BB80" t="str">
        <f t="shared" si="19"/>
        <v>1200</v>
      </c>
      <c r="BC80">
        <v>1</v>
      </c>
      <c r="BD80" t="str">
        <f t="shared" si="20"/>
        <v xml:space="preserve">N9142Q  </v>
      </c>
      <c r="BE80">
        <v>1</v>
      </c>
      <c r="BJ80">
        <v>1250</v>
      </c>
      <c r="BK80">
        <v>-150</v>
      </c>
      <c r="BL80" t="s">
        <v>130</v>
      </c>
      <c r="BM80">
        <v>0</v>
      </c>
      <c r="BN80">
        <v>1</v>
      </c>
      <c r="BO80">
        <v>1</v>
      </c>
      <c r="BP80">
        <v>0</v>
      </c>
      <c r="BS80">
        <v>0</v>
      </c>
      <c r="BT80">
        <v>0</v>
      </c>
      <c r="BU80">
        <v>0</v>
      </c>
      <c r="CE80" t="str">
        <f>"03:15:45.639"</f>
        <v>03:15:45.639</v>
      </c>
      <c r="CF80">
        <v>639056928</v>
      </c>
      <c r="CS80">
        <v>2</v>
      </c>
      <c r="CT80">
        <v>2</v>
      </c>
      <c r="CU80">
        <v>0</v>
      </c>
      <c r="CV80">
        <v>2</v>
      </c>
      <c r="CW80">
        <v>0</v>
      </c>
      <c r="CX80">
        <v>7</v>
      </c>
      <c r="CY80">
        <v>7</v>
      </c>
      <c r="CZ80" t="s">
        <v>131</v>
      </c>
      <c r="DA80">
        <v>474</v>
      </c>
      <c r="DB80">
        <v>0</v>
      </c>
      <c r="DC80" t="s">
        <v>132</v>
      </c>
      <c r="DD80" t="s">
        <v>133</v>
      </c>
      <c r="DG80">
        <v>13737820</v>
      </c>
      <c r="DI80">
        <v>0</v>
      </c>
      <c r="DJ80">
        <v>0</v>
      </c>
      <c r="DK80">
        <v>1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">
      <c r="A81" t="str">
        <f>"12/06/2022 03:15:45.914"</f>
        <v>12/06/2022 03:15:45.914</v>
      </c>
      <c r="C81" t="str">
        <f t="shared" si="17"/>
        <v>FFDDD3C0</v>
      </c>
      <c r="D81" t="s">
        <v>123</v>
      </c>
      <c r="E81">
        <v>14</v>
      </c>
      <c r="F81">
        <v>1014</v>
      </c>
      <c r="G81" t="s">
        <v>135</v>
      </c>
      <c r="J81" t="s">
        <v>125</v>
      </c>
      <c r="K81">
        <v>0</v>
      </c>
      <c r="L81">
        <v>3</v>
      </c>
      <c r="M81">
        <v>0</v>
      </c>
      <c r="N81">
        <v>2</v>
      </c>
      <c r="O81">
        <v>0</v>
      </c>
      <c r="P81">
        <v>1</v>
      </c>
      <c r="Q81">
        <v>0</v>
      </c>
      <c r="S81" t="str">
        <f t="shared" si="23"/>
        <v>03:15:45.594</v>
      </c>
      <c r="T81" t="str">
        <f t="shared" si="23"/>
        <v>03:15:45.594</v>
      </c>
      <c r="U81" t="str">
        <f t="shared" si="18"/>
        <v>ACA834</v>
      </c>
      <c r="V81">
        <v>0</v>
      </c>
      <c r="W81">
        <v>0</v>
      </c>
      <c r="X81">
        <v>2</v>
      </c>
      <c r="Y81">
        <v>0</v>
      </c>
      <c r="AA81">
        <v>1</v>
      </c>
      <c r="AB81">
        <v>9</v>
      </c>
      <c r="AC81">
        <v>3</v>
      </c>
      <c r="AD81">
        <v>0</v>
      </c>
      <c r="AE81">
        <v>10</v>
      </c>
      <c r="AF81" t="s">
        <v>126</v>
      </c>
      <c r="AG81">
        <v>0</v>
      </c>
      <c r="AH81">
        <v>3</v>
      </c>
      <c r="AI81">
        <v>2</v>
      </c>
      <c r="AJ81">
        <v>0</v>
      </c>
      <c r="AK81" t="s">
        <v>157</v>
      </c>
      <c r="AL81">
        <v>35.485604000000002</v>
      </c>
      <c r="AM81" t="s">
        <v>158</v>
      </c>
      <c r="AN81">
        <v>-97.824819000000005</v>
      </c>
      <c r="AO81">
        <v>25</v>
      </c>
      <c r="AP81">
        <v>1400</v>
      </c>
      <c r="AQ81" t="s">
        <v>129</v>
      </c>
      <c r="AR81">
        <v>1</v>
      </c>
      <c r="AS81">
        <v>79</v>
      </c>
      <c r="AT81">
        <v>320</v>
      </c>
      <c r="BB81" t="str">
        <f t="shared" si="19"/>
        <v>1200</v>
      </c>
      <c r="BC81">
        <v>1</v>
      </c>
      <c r="BD81" t="str">
        <f t="shared" si="20"/>
        <v xml:space="preserve">N9142Q  </v>
      </c>
      <c r="BE81">
        <v>1</v>
      </c>
      <c r="BJ81">
        <v>1250</v>
      </c>
      <c r="BK81">
        <v>-150</v>
      </c>
      <c r="BL81" t="s">
        <v>130</v>
      </c>
      <c r="BM81">
        <v>0</v>
      </c>
      <c r="BN81">
        <v>1</v>
      </c>
      <c r="BO81">
        <v>1</v>
      </c>
      <c r="BP81">
        <v>0</v>
      </c>
      <c r="BS81">
        <v>0</v>
      </c>
      <c r="BT81">
        <v>0</v>
      </c>
      <c r="BU81">
        <v>0</v>
      </c>
      <c r="CE81" t="str">
        <f>"03:15:45.639"</f>
        <v>03:15:45.639</v>
      </c>
      <c r="CF81">
        <v>639056928</v>
      </c>
      <c r="CS81">
        <v>2</v>
      </c>
      <c r="CT81">
        <v>2</v>
      </c>
      <c r="CU81">
        <v>0</v>
      </c>
      <c r="CV81">
        <v>2</v>
      </c>
      <c r="CW81">
        <v>0</v>
      </c>
      <c r="CX81">
        <v>7</v>
      </c>
      <c r="CY81">
        <v>7</v>
      </c>
      <c r="CZ81" t="s">
        <v>131</v>
      </c>
      <c r="DA81">
        <v>474</v>
      </c>
      <c r="DB81">
        <v>0</v>
      </c>
      <c r="DC81" t="s">
        <v>132</v>
      </c>
      <c r="DD81" t="s">
        <v>133</v>
      </c>
      <c r="DG81">
        <v>13737820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">
      <c r="A82" t="str">
        <f>"12/06/2022 03:15:47.024"</f>
        <v>12/06/2022 03:15:47.024</v>
      </c>
      <c r="C82" t="str">
        <f t="shared" si="17"/>
        <v>FFDDD3C0</v>
      </c>
      <c r="D82" t="s">
        <v>123</v>
      </c>
      <c r="E82">
        <v>13</v>
      </c>
      <c r="F82">
        <v>1013</v>
      </c>
      <c r="G82" t="s">
        <v>124</v>
      </c>
      <c r="J82" t="s">
        <v>125</v>
      </c>
      <c r="K82">
        <v>0</v>
      </c>
      <c r="L82">
        <v>3</v>
      </c>
      <c r="M82">
        <v>0</v>
      </c>
      <c r="N82">
        <v>2</v>
      </c>
      <c r="O82">
        <v>0</v>
      </c>
      <c r="P82">
        <v>1</v>
      </c>
      <c r="Q82">
        <v>0</v>
      </c>
      <c r="S82" t="str">
        <f t="shared" ref="S82:T86" si="24">"03:15:46.797"</f>
        <v>03:15:46.797</v>
      </c>
      <c r="T82" t="str">
        <f t="shared" si="24"/>
        <v>03:15:46.797</v>
      </c>
      <c r="U82" t="str">
        <f t="shared" si="18"/>
        <v>ACA834</v>
      </c>
      <c r="V82">
        <v>0</v>
      </c>
      <c r="W82">
        <v>0</v>
      </c>
      <c r="X82">
        <v>2</v>
      </c>
      <c r="Y82">
        <v>0</v>
      </c>
      <c r="AA82">
        <v>1</v>
      </c>
      <c r="AB82">
        <v>9</v>
      </c>
      <c r="AC82">
        <v>3</v>
      </c>
      <c r="AD82">
        <v>0</v>
      </c>
      <c r="AE82">
        <v>10</v>
      </c>
      <c r="AF82" t="s">
        <v>126</v>
      </c>
      <c r="AG82">
        <v>0</v>
      </c>
      <c r="AH82">
        <v>3</v>
      </c>
      <c r="AI82">
        <v>2</v>
      </c>
      <c r="AJ82">
        <v>1</v>
      </c>
      <c r="AK82" t="s">
        <v>159</v>
      </c>
      <c r="AL82">
        <v>35.486032999999999</v>
      </c>
      <c r="AM82" t="s">
        <v>158</v>
      </c>
      <c r="AN82">
        <v>-97.824819000000005</v>
      </c>
      <c r="AO82">
        <v>25</v>
      </c>
      <c r="AP82">
        <v>1425</v>
      </c>
      <c r="AQ82" t="s">
        <v>129</v>
      </c>
      <c r="AR82">
        <v>3</v>
      </c>
      <c r="AS82">
        <v>78</v>
      </c>
      <c r="AT82">
        <v>768</v>
      </c>
      <c r="BB82" t="str">
        <f t="shared" si="19"/>
        <v>1200</v>
      </c>
      <c r="BC82">
        <v>1</v>
      </c>
      <c r="BD82" t="str">
        <f t="shared" si="20"/>
        <v xml:space="preserve">N9142Q  </v>
      </c>
      <c r="BE82">
        <v>1</v>
      </c>
      <c r="BJ82">
        <v>1275</v>
      </c>
      <c r="BK82">
        <v>-150</v>
      </c>
      <c r="BL82" t="s">
        <v>130</v>
      </c>
      <c r="BM82">
        <v>0</v>
      </c>
      <c r="BN82">
        <v>1</v>
      </c>
      <c r="BO82">
        <v>1</v>
      </c>
      <c r="BP82">
        <v>0</v>
      </c>
      <c r="BS82">
        <v>0</v>
      </c>
      <c r="BT82">
        <v>0</v>
      </c>
      <c r="BU82">
        <v>0</v>
      </c>
      <c r="CE82" t="str">
        <f>"03:15:46.833"</f>
        <v>03:15:46.833</v>
      </c>
      <c r="CF82">
        <v>833056729</v>
      </c>
      <c r="CS82">
        <v>2</v>
      </c>
      <c r="CT82">
        <v>2</v>
      </c>
      <c r="CU82">
        <v>0</v>
      </c>
      <c r="CV82">
        <v>2</v>
      </c>
      <c r="CW82">
        <v>0</v>
      </c>
      <c r="CX82">
        <v>7</v>
      </c>
      <c r="CY82">
        <v>7</v>
      </c>
      <c r="CZ82" t="s">
        <v>131</v>
      </c>
      <c r="DA82">
        <v>474</v>
      </c>
      <c r="DB82">
        <v>0</v>
      </c>
      <c r="DC82" t="s">
        <v>132</v>
      </c>
      <c r="DD82" t="s">
        <v>133</v>
      </c>
      <c r="DG82">
        <v>13737980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">
      <c r="A83" t="str">
        <f>"12/06/2022 03:15:47.086"</f>
        <v>12/06/2022 03:15:47.086</v>
      </c>
      <c r="C83" t="str">
        <f t="shared" si="17"/>
        <v>FFDDD3C0</v>
      </c>
      <c r="D83" t="s">
        <v>134</v>
      </c>
      <c r="E83">
        <v>3</v>
      </c>
      <c r="H83">
        <v>160</v>
      </c>
      <c r="I83" t="s">
        <v>135</v>
      </c>
      <c r="J83" t="s">
        <v>136</v>
      </c>
      <c r="K83">
        <v>0</v>
      </c>
      <c r="L83">
        <v>3</v>
      </c>
      <c r="M83">
        <v>0</v>
      </c>
      <c r="N83">
        <v>2</v>
      </c>
      <c r="O83">
        <v>0</v>
      </c>
      <c r="P83">
        <v>1</v>
      </c>
      <c r="Q83">
        <v>0</v>
      </c>
      <c r="S83" t="str">
        <f t="shared" si="24"/>
        <v>03:15:46.797</v>
      </c>
      <c r="T83" t="str">
        <f t="shared" si="24"/>
        <v>03:15:46.797</v>
      </c>
      <c r="U83" t="str">
        <f t="shared" si="18"/>
        <v>ACA834</v>
      </c>
      <c r="V83">
        <v>0</v>
      </c>
      <c r="W83">
        <v>0</v>
      </c>
      <c r="X83">
        <v>2</v>
      </c>
      <c r="Y83">
        <v>0</v>
      </c>
      <c r="AA83">
        <v>1</v>
      </c>
      <c r="AB83">
        <v>9</v>
      </c>
      <c r="AC83">
        <v>3</v>
      </c>
      <c r="AD83">
        <v>0</v>
      </c>
      <c r="AE83">
        <v>10</v>
      </c>
      <c r="AF83" t="s">
        <v>126</v>
      </c>
      <c r="AG83">
        <v>0</v>
      </c>
      <c r="AH83">
        <v>3</v>
      </c>
      <c r="AI83">
        <v>2</v>
      </c>
      <c r="AJ83">
        <v>1</v>
      </c>
      <c r="AK83" t="s">
        <v>159</v>
      </c>
      <c r="AL83">
        <v>35.486032999999999</v>
      </c>
      <c r="AM83" t="s">
        <v>158</v>
      </c>
      <c r="AN83">
        <v>-97.824819000000005</v>
      </c>
      <c r="AO83">
        <v>25</v>
      </c>
      <c r="AP83">
        <v>1425</v>
      </c>
      <c r="AQ83" t="s">
        <v>129</v>
      </c>
      <c r="AR83">
        <v>3</v>
      </c>
      <c r="AS83">
        <v>78</v>
      </c>
      <c r="AT83">
        <v>768</v>
      </c>
      <c r="BB83" t="str">
        <f t="shared" si="19"/>
        <v>1200</v>
      </c>
      <c r="BC83">
        <v>1</v>
      </c>
      <c r="BD83" t="str">
        <f t="shared" si="20"/>
        <v xml:space="preserve">N9142Q  </v>
      </c>
      <c r="BE83">
        <v>1</v>
      </c>
      <c r="BJ83">
        <v>1275</v>
      </c>
      <c r="BK83">
        <v>-150</v>
      </c>
      <c r="BL83" t="s">
        <v>130</v>
      </c>
      <c r="BM83">
        <v>0</v>
      </c>
      <c r="BN83">
        <v>1</v>
      </c>
      <c r="BO83">
        <v>1</v>
      </c>
      <c r="BP83">
        <v>0</v>
      </c>
      <c r="BS83">
        <v>0</v>
      </c>
      <c r="BT83">
        <v>0</v>
      </c>
      <c r="BU83">
        <v>0</v>
      </c>
      <c r="CE83" t="str">
        <f>"03:15:46.833"</f>
        <v>03:15:46.833</v>
      </c>
      <c r="CF83">
        <v>833056729</v>
      </c>
      <c r="CS83">
        <v>2</v>
      </c>
      <c r="CT83">
        <v>2</v>
      </c>
      <c r="CU83">
        <v>0</v>
      </c>
      <c r="CV83">
        <v>2</v>
      </c>
      <c r="CW83">
        <v>0</v>
      </c>
      <c r="CX83">
        <v>7</v>
      </c>
      <c r="CY83">
        <v>7</v>
      </c>
      <c r="CZ83" t="s">
        <v>131</v>
      </c>
      <c r="DA83">
        <v>474</v>
      </c>
      <c r="DB83">
        <v>0</v>
      </c>
      <c r="DC83" t="s">
        <v>132</v>
      </c>
      <c r="DD83" t="s">
        <v>133</v>
      </c>
      <c r="DG83">
        <v>13737980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">
      <c r="A84" t="str">
        <f>"12/06/2022 03:15:47.102"</f>
        <v>12/06/2022 03:15:47.102</v>
      </c>
      <c r="C84" t="str">
        <f t="shared" si="17"/>
        <v>FFDDD3C0</v>
      </c>
      <c r="D84" t="s">
        <v>123</v>
      </c>
      <c r="E84">
        <v>14</v>
      </c>
      <c r="F84">
        <v>1014</v>
      </c>
      <c r="G84" t="s">
        <v>135</v>
      </c>
      <c r="J84" t="s">
        <v>125</v>
      </c>
      <c r="K84">
        <v>0</v>
      </c>
      <c r="L84">
        <v>3</v>
      </c>
      <c r="M84">
        <v>0</v>
      </c>
      <c r="N84">
        <v>2</v>
      </c>
      <c r="O84">
        <v>0</v>
      </c>
      <c r="P84">
        <v>1</v>
      </c>
      <c r="Q84">
        <v>0</v>
      </c>
      <c r="S84" t="str">
        <f t="shared" si="24"/>
        <v>03:15:46.797</v>
      </c>
      <c r="T84" t="str">
        <f t="shared" si="24"/>
        <v>03:15:46.797</v>
      </c>
      <c r="U84" t="str">
        <f t="shared" si="18"/>
        <v>ACA834</v>
      </c>
      <c r="V84">
        <v>0</v>
      </c>
      <c r="W84">
        <v>0</v>
      </c>
      <c r="X84">
        <v>2</v>
      </c>
      <c r="Y84">
        <v>0</v>
      </c>
      <c r="AA84">
        <v>1</v>
      </c>
      <c r="AB84">
        <v>9</v>
      </c>
      <c r="AC84">
        <v>3</v>
      </c>
      <c r="AD84">
        <v>0</v>
      </c>
      <c r="AE84">
        <v>10</v>
      </c>
      <c r="AF84" t="s">
        <v>126</v>
      </c>
      <c r="AG84">
        <v>0</v>
      </c>
      <c r="AH84">
        <v>3</v>
      </c>
      <c r="AI84">
        <v>2</v>
      </c>
      <c r="AJ84">
        <v>1</v>
      </c>
      <c r="AK84" t="s">
        <v>159</v>
      </c>
      <c r="AL84">
        <v>35.486032999999999</v>
      </c>
      <c r="AM84" t="s">
        <v>158</v>
      </c>
      <c r="AN84">
        <v>-97.824819000000005</v>
      </c>
      <c r="AO84">
        <v>25</v>
      </c>
      <c r="AP84">
        <v>1425</v>
      </c>
      <c r="AQ84" t="s">
        <v>129</v>
      </c>
      <c r="AR84">
        <v>3</v>
      </c>
      <c r="AS84">
        <v>78</v>
      </c>
      <c r="AT84">
        <v>768</v>
      </c>
      <c r="BB84" t="str">
        <f t="shared" si="19"/>
        <v>1200</v>
      </c>
      <c r="BC84">
        <v>1</v>
      </c>
      <c r="BD84" t="str">
        <f t="shared" si="20"/>
        <v xml:space="preserve">N9142Q  </v>
      </c>
      <c r="BE84">
        <v>1</v>
      </c>
      <c r="BJ84">
        <v>1275</v>
      </c>
      <c r="BK84">
        <v>-150</v>
      </c>
      <c r="BL84" t="s">
        <v>130</v>
      </c>
      <c r="BM84">
        <v>0</v>
      </c>
      <c r="BN84">
        <v>1</v>
      </c>
      <c r="BO84">
        <v>1</v>
      </c>
      <c r="BP84">
        <v>0</v>
      </c>
      <c r="BS84">
        <v>0</v>
      </c>
      <c r="BT84">
        <v>0</v>
      </c>
      <c r="BU84">
        <v>0</v>
      </c>
      <c r="CE84" t="str">
        <f>"03:15:46.833"</f>
        <v>03:15:46.833</v>
      </c>
      <c r="CF84">
        <v>833056729</v>
      </c>
      <c r="CS84">
        <v>2</v>
      </c>
      <c r="CT84">
        <v>2</v>
      </c>
      <c r="CU84">
        <v>0</v>
      </c>
      <c r="CV84">
        <v>2</v>
      </c>
      <c r="CW84">
        <v>0</v>
      </c>
      <c r="CX84">
        <v>7</v>
      </c>
      <c r="CY84">
        <v>7</v>
      </c>
      <c r="CZ84" t="s">
        <v>131</v>
      </c>
      <c r="DA84">
        <v>474</v>
      </c>
      <c r="DB84">
        <v>0</v>
      </c>
      <c r="DC84" t="s">
        <v>132</v>
      </c>
      <c r="DD84" t="s">
        <v>133</v>
      </c>
      <c r="DG84">
        <v>13737980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">
      <c r="A85" t="str">
        <f>"12/06/2022 03:15:47.117"</f>
        <v>12/06/2022 03:15:47.117</v>
      </c>
      <c r="C85" t="str">
        <f t="shared" si="17"/>
        <v>FFDDD3C0</v>
      </c>
      <c r="D85" t="s">
        <v>138</v>
      </c>
      <c r="E85">
        <v>30</v>
      </c>
      <c r="H85">
        <v>119</v>
      </c>
      <c r="I85" t="s">
        <v>139</v>
      </c>
      <c r="J85" t="s">
        <v>140</v>
      </c>
      <c r="K85">
        <v>0</v>
      </c>
      <c r="L85">
        <v>3</v>
      </c>
      <c r="M85">
        <v>0</v>
      </c>
      <c r="N85">
        <v>2</v>
      </c>
      <c r="O85">
        <v>0</v>
      </c>
      <c r="P85">
        <v>1</v>
      </c>
      <c r="Q85">
        <v>0</v>
      </c>
      <c r="S85" t="str">
        <f t="shared" si="24"/>
        <v>03:15:46.797</v>
      </c>
      <c r="T85" t="str">
        <f t="shared" si="24"/>
        <v>03:15:46.797</v>
      </c>
      <c r="U85" t="str">
        <f t="shared" si="18"/>
        <v>ACA834</v>
      </c>
      <c r="V85">
        <v>0</v>
      </c>
      <c r="W85">
        <v>0</v>
      </c>
      <c r="X85">
        <v>2</v>
      </c>
      <c r="Y85">
        <v>0</v>
      </c>
      <c r="AA85">
        <v>1</v>
      </c>
      <c r="AB85">
        <v>9</v>
      </c>
      <c r="AC85">
        <v>3</v>
      </c>
      <c r="AD85">
        <v>0</v>
      </c>
      <c r="AE85">
        <v>10</v>
      </c>
      <c r="AF85" t="s">
        <v>126</v>
      </c>
      <c r="AG85">
        <v>0</v>
      </c>
      <c r="AH85">
        <v>3</v>
      </c>
      <c r="AI85">
        <v>2</v>
      </c>
      <c r="AJ85">
        <v>1</v>
      </c>
      <c r="AK85" t="s">
        <v>159</v>
      </c>
      <c r="AL85">
        <v>35.486032999999999</v>
      </c>
      <c r="AM85" t="s">
        <v>158</v>
      </c>
      <c r="AN85">
        <v>-97.824819000000005</v>
      </c>
      <c r="AO85">
        <v>25</v>
      </c>
      <c r="AP85">
        <v>1425</v>
      </c>
      <c r="AQ85" t="s">
        <v>129</v>
      </c>
      <c r="AR85">
        <v>3</v>
      </c>
      <c r="AS85">
        <v>78</v>
      </c>
      <c r="AT85">
        <v>768</v>
      </c>
      <c r="BB85" t="str">
        <f t="shared" si="19"/>
        <v>1200</v>
      </c>
      <c r="BC85">
        <v>1</v>
      </c>
      <c r="BD85" t="str">
        <f t="shared" si="20"/>
        <v xml:space="preserve">N9142Q  </v>
      </c>
      <c r="BE85">
        <v>1</v>
      </c>
      <c r="BJ85">
        <v>1275</v>
      </c>
      <c r="BK85">
        <v>-150</v>
      </c>
      <c r="BL85" t="s">
        <v>130</v>
      </c>
      <c r="BM85">
        <v>0</v>
      </c>
      <c r="BN85">
        <v>1</v>
      </c>
      <c r="BO85">
        <v>1</v>
      </c>
      <c r="BP85">
        <v>0</v>
      </c>
      <c r="BS85">
        <v>0</v>
      </c>
      <c r="BT85">
        <v>0</v>
      </c>
      <c r="BU85">
        <v>0</v>
      </c>
      <c r="CE85" t="str">
        <f>"03:15:46.833"</f>
        <v>03:15:46.833</v>
      </c>
      <c r="CF85">
        <v>833056729</v>
      </c>
      <c r="CS85">
        <v>2</v>
      </c>
      <c r="CT85">
        <v>2</v>
      </c>
      <c r="CU85">
        <v>0</v>
      </c>
      <c r="CV85">
        <v>2</v>
      </c>
      <c r="CW85">
        <v>0</v>
      </c>
      <c r="CX85">
        <v>7</v>
      </c>
      <c r="CY85">
        <v>7</v>
      </c>
      <c r="CZ85" t="s">
        <v>131</v>
      </c>
      <c r="DA85">
        <v>474</v>
      </c>
      <c r="DB85">
        <v>0</v>
      </c>
      <c r="DC85" t="s">
        <v>132</v>
      </c>
      <c r="DD85" t="s">
        <v>133</v>
      </c>
      <c r="DG85">
        <v>13737980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">
      <c r="A86" t="str">
        <f>"12/06/2022 03:15:47.117"</f>
        <v>12/06/2022 03:15:47.117</v>
      </c>
      <c r="C86" t="str">
        <f t="shared" si="17"/>
        <v>FFDDD3C0</v>
      </c>
      <c r="D86" t="s">
        <v>138</v>
      </c>
      <c r="E86">
        <v>31</v>
      </c>
      <c r="H86">
        <v>120</v>
      </c>
      <c r="I86" t="s">
        <v>141</v>
      </c>
      <c r="J86" t="s">
        <v>140</v>
      </c>
      <c r="K86">
        <v>0</v>
      </c>
      <c r="L86">
        <v>3</v>
      </c>
      <c r="M86">
        <v>0</v>
      </c>
      <c r="N86">
        <v>2</v>
      </c>
      <c r="O86">
        <v>0</v>
      </c>
      <c r="P86">
        <v>1</v>
      </c>
      <c r="Q86">
        <v>0</v>
      </c>
      <c r="S86" t="str">
        <f t="shared" si="24"/>
        <v>03:15:46.797</v>
      </c>
      <c r="T86" t="str">
        <f t="shared" si="24"/>
        <v>03:15:46.797</v>
      </c>
      <c r="U86" t="str">
        <f t="shared" si="18"/>
        <v>ACA834</v>
      </c>
      <c r="V86">
        <v>0</v>
      </c>
      <c r="W86">
        <v>0</v>
      </c>
      <c r="X86">
        <v>2</v>
      </c>
      <c r="Y86">
        <v>0</v>
      </c>
      <c r="AA86">
        <v>1</v>
      </c>
      <c r="AB86">
        <v>9</v>
      </c>
      <c r="AC86">
        <v>3</v>
      </c>
      <c r="AD86">
        <v>0</v>
      </c>
      <c r="AE86">
        <v>10</v>
      </c>
      <c r="AF86" t="s">
        <v>126</v>
      </c>
      <c r="AG86">
        <v>0</v>
      </c>
      <c r="AH86">
        <v>3</v>
      </c>
      <c r="AI86">
        <v>2</v>
      </c>
      <c r="AJ86">
        <v>1</v>
      </c>
      <c r="AK86" t="s">
        <v>159</v>
      </c>
      <c r="AL86">
        <v>35.486032999999999</v>
      </c>
      <c r="AM86" t="s">
        <v>158</v>
      </c>
      <c r="AN86">
        <v>-97.824819000000005</v>
      </c>
      <c r="AO86">
        <v>25</v>
      </c>
      <c r="AP86">
        <v>1425</v>
      </c>
      <c r="AQ86" t="s">
        <v>129</v>
      </c>
      <c r="AR86">
        <v>3</v>
      </c>
      <c r="AS86">
        <v>78</v>
      </c>
      <c r="AT86">
        <v>768</v>
      </c>
      <c r="BB86" t="str">
        <f t="shared" si="19"/>
        <v>1200</v>
      </c>
      <c r="BC86">
        <v>1</v>
      </c>
      <c r="BD86" t="str">
        <f t="shared" si="20"/>
        <v xml:space="preserve">N9142Q  </v>
      </c>
      <c r="BE86">
        <v>1</v>
      </c>
      <c r="BJ86">
        <v>1275</v>
      </c>
      <c r="BK86">
        <v>-150</v>
      </c>
      <c r="BL86" t="s">
        <v>130</v>
      </c>
      <c r="BM86">
        <v>0</v>
      </c>
      <c r="BN86">
        <v>1</v>
      </c>
      <c r="BO86">
        <v>1</v>
      </c>
      <c r="BP86">
        <v>0</v>
      </c>
      <c r="BS86">
        <v>0</v>
      </c>
      <c r="BT86">
        <v>0</v>
      </c>
      <c r="BU86">
        <v>0</v>
      </c>
      <c r="CE86" t="str">
        <f>"03:15:46.833"</f>
        <v>03:15:46.833</v>
      </c>
      <c r="CF86">
        <v>833056729</v>
      </c>
      <c r="CS86">
        <v>2</v>
      </c>
      <c r="CT86">
        <v>2</v>
      </c>
      <c r="CU86">
        <v>0</v>
      </c>
      <c r="CV86">
        <v>2</v>
      </c>
      <c r="CW86">
        <v>0</v>
      </c>
      <c r="CX86">
        <v>7</v>
      </c>
      <c r="CY86">
        <v>7</v>
      </c>
      <c r="CZ86" t="s">
        <v>131</v>
      </c>
      <c r="DA86">
        <v>474</v>
      </c>
      <c r="DB86">
        <v>0</v>
      </c>
      <c r="DC86" t="s">
        <v>132</v>
      </c>
      <c r="DD86" t="s">
        <v>133</v>
      </c>
      <c r="DG86">
        <v>13737980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">
      <c r="A87" t="str">
        <f>"12/06/2022 03:15:47.982"</f>
        <v>12/06/2022 03:15:47.982</v>
      </c>
      <c r="C87" t="str">
        <f t="shared" si="17"/>
        <v>FFDDD3C0</v>
      </c>
      <c r="D87" t="s">
        <v>123</v>
      </c>
      <c r="E87">
        <v>13</v>
      </c>
      <c r="F87">
        <v>1013</v>
      </c>
      <c r="G87" t="s">
        <v>124</v>
      </c>
      <c r="J87" t="s">
        <v>125</v>
      </c>
      <c r="K87">
        <v>0</v>
      </c>
      <c r="L87">
        <v>3</v>
      </c>
      <c r="M87">
        <v>0</v>
      </c>
      <c r="N87">
        <v>2</v>
      </c>
      <c r="O87">
        <v>0</v>
      </c>
      <c r="P87">
        <v>1</v>
      </c>
      <c r="Q87">
        <v>0</v>
      </c>
      <c r="S87" t="str">
        <f t="shared" ref="S87:T91" si="25">"03:15:47.797"</f>
        <v>03:15:47.797</v>
      </c>
      <c r="T87" t="str">
        <f t="shared" si="25"/>
        <v>03:15:47.797</v>
      </c>
      <c r="U87" t="str">
        <f t="shared" si="18"/>
        <v>ACA834</v>
      </c>
      <c r="V87">
        <v>0</v>
      </c>
      <c r="W87">
        <v>0</v>
      </c>
      <c r="X87">
        <v>2</v>
      </c>
      <c r="Y87">
        <v>0</v>
      </c>
      <c r="AA87">
        <v>1</v>
      </c>
      <c r="AB87">
        <v>9</v>
      </c>
      <c r="AC87">
        <v>3</v>
      </c>
      <c r="AD87">
        <v>0</v>
      </c>
      <c r="AE87">
        <v>10</v>
      </c>
      <c r="AF87" t="s">
        <v>126</v>
      </c>
      <c r="AG87">
        <v>0</v>
      </c>
      <c r="AH87">
        <v>3</v>
      </c>
      <c r="AI87">
        <v>2</v>
      </c>
      <c r="AJ87">
        <v>0</v>
      </c>
      <c r="AK87" t="s">
        <v>160</v>
      </c>
      <c r="AL87">
        <v>35.486398000000001</v>
      </c>
      <c r="AM87" t="s">
        <v>161</v>
      </c>
      <c r="AN87">
        <v>-97.824798000000001</v>
      </c>
      <c r="AO87">
        <v>25</v>
      </c>
      <c r="AP87">
        <v>1425</v>
      </c>
      <c r="AQ87" t="s">
        <v>129</v>
      </c>
      <c r="AR87">
        <v>4</v>
      </c>
      <c r="AS87">
        <v>76</v>
      </c>
      <c r="AT87">
        <v>1408</v>
      </c>
      <c r="BB87" t="str">
        <f t="shared" si="19"/>
        <v>1200</v>
      </c>
      <c r="BC87">
        <v>1</v>
      </c>
      <c r="BD87" t="str">
        <f t="shared" si="20"/>
        <v xml:space="preserve">N9142Q  </v>
      </c>
      <c r="BE87">
        <v>1</v>
      </c>
      <c r="BJ87">
        <v>1275</v>
      </c>
      <c r="BK87">
        <v>-150</v>
      </c>
      <c r="BL87" t="s">
        <v>130</v>
      </c>
      <c r="BM87">
        <v>0</v>
      </c>
      <c r="BN87">
        <v>1</v>
      </c>
      <c r="BO87">
        <v>1</v>
      </c>
      <c r="BP87">
        <v>0</v>
      </c>
      <c r="BS87">
        <v>0</v>
      </c>
      <c r="BT87">
        <v>0</v>
      </c>
      <c r="BU87">
        <v>0</v>
      </c>
      <c r="CE87" t="str">
        <f>"03:15:47.803"</f>
        <v>03:15:47.803</v>
      </c>
      <c r="CF87">
        <v>802556653</v>
      </c>
      <c r="CS87">
        <v>2</v>
      </c>
      <c r="CT87">
        <v>2</v>
      </c>
      <c r="CU87">
        <v>0</v>
      </c>
      <c r="CV87">
        <v>2</v>
      </c>
      <c r="CW87">
        <v>3</v>
      </c>
      <c r="CX87">
        <v>6</v>
      </c>
      <c r="CY87">
        <v>7</v>
      </c>
      <c r="CZ87" t="s">
        <v>131</v>
      </c>
      <c r="DA87">
        <v>474</v>
      </c>
      <c r="DB87">
        <v>0</v>
      </c>
      <c r="DC87" t="s">
        <v>132</v>
      </c>
      <c r="DD87" t="s">
        <v>133</v>
      </c>
      <c r="DG87">
        <v>13738121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">
      <c r="A88" t="str">
        <f>"12/06/2022 03:15:48.029"</f>
        <v>12/06/2022 03:15:48.029</v>
      </c>
      <c r="C88" t="str">
        <f t="shared" si="17"/>
        <v>FFDDD3C0</v>
      </c>
      <c r="D88" t="s">
        <v>134</v>
      </c>
      <c r="E88">
        <v>3</v>
      </c>
      <c r="H88">
        <v>160</v>
      </c>
      <c r="I88" t="s">
        <v>135</v>
      </c>
      <c r="J88" t="s">
        <v>136</v>
      </c>
      <c r="K88">
        <v>0</v>
      </c>
      <c r="L88">
        <v>3</v>
      </c>
      <c r="M88">
        <v>0</v>
      </c>
      <c r="N88">
        <v>2</v>
      </c>
      <c r="O88">
        <v>0</v>
      </c>
      <c r="P88">
        <v>1</v>
      </c>
      <c r="Q88">
        <v>0</v>
      </c>
      <c r="S88" t="str">
        <f t="shared" si="25"/>
        <v>03:15:47.797</v>
      </c>
      <c r="T88" t="str">
        <f t="shared" si="25"/>
        <v>03:15:47.797</v>
      </c>
      <c r="U88" t="str">
        <f t="shared" si="18"/>
        <v>ACA834</v>
      </c>
      <c r="V88">
        <v>0</v>
      </c>
      <c r="W88">
        <v>0</v>
      </c>
      <c r="X88">
        <v>2</v>
      </c>
      <c r="Y88">
        <v>0</v>
      </c>
      <c r="AA88">
        <v>1</v>
      </c>
      <c r="AB88">
        <v>9</v>
      </c>
      <c r="AC88">
        <v>3</v>
      </c>
      <c r="AD88">
        <v>0</v>
      </c>
      <c r="AE88">
        <v>10</v>
      </c>
      <c r="AF88" t="s">
        <v>126</v>
      </c>
      <c r="AG88">
        <v>0</v>
      </c>
      <c r="AH88">
        <v>3</v>
      </c>
      <c r="AI88">
        <v>2</v>
      </c>
      <c r="AJ88">
        <v>0</v>
      </c>
      <c r="AK88" t="s">
        <v>160</v>
      </c>
      <c r="AL88">
        <v>35.486398000000001</v>
      </c>
      <c r="AM88" t="s">
        <v>161</v>
      </c>
      <c r="AN88">
        <v>-97.824798000000001</v>
      </c>
      <c r="AO88">
        <v>25</v>
      </c>
      <c r="AP88">
        <v>1425</v>
      </c>
      <c r="AQ88" t="s">
        <v>129</v>
      </c>
      <c r="AR88">
        <v>4</v>
      </c>
      <c r="AS88">
        <v>76</v>
      </c>
      <c r="AT88">
        <v>1408</v>
      </c>
      <c r="BB88" t="str">
        <f t="shared" si="19"/>
        <v>1200</v>
      </c>
      <c r="BC88">
        <v>1</v>
      </c>
      <c r="BD88" t="str">
        <f t="shared" si="20"/>
        <v xml:space="preserve">N9142Q  </v>
      </c>
      <c r="BE88">
        <v>1</v>
      </c>
      <c r="BJ88">
        <v>1275</v>
      </c>
      <c r="BK88">
        <v>-150</v>
      </c>
      <c r="BL88" t="s">
        <v>130</v>
      </c>
      <c r="BM88">
        <v>0</v>
      </c>
      <c r="BN88">
        <v>1</v>
      </c>
      <c r="BO88">
        <v>1</v>
      </c>
      <c r="BP88">
        <v>0</v>
      </c>
      <c r="BS88">
        <v>0</v>
      </c>
      <c r="BT88">
        <v>0</v>
      </c>
      <c r="BU88">
        <v>0</v>
      </c>
      <c r="CE88" t="str">
        <f>"03:15:47.803"</f>
        <v>03:15:47.803</v>
      </c>
      <c r="CF88">
        <v>802556653</v>
      </c>
      <c r="CS88">
        <v>2</v>
      </c>
      <c r="CT88">
        <v>2</v>
      </c>
      <c r="CU88">
        <v>0</v>
      </c>
      <c r="CV88">
        <v>2</v>
      </c>
      <c r="CW88">
        <v>3</v>
      </c>
      <c r="CX88">
        <v>6</v>
      </c>
      <c r="CY88">
        <v>7</v>
      </c>
      <c r="CZ88" t="s">
        <v>131</v>
      </c>
      <c r="DA88">
        <v>474</v>
      </c>
      <c r="DB88">
        <v>0</v>
      </c>
      <c r="DC88" t="s">
        <v>132</v>
      </c>
      <c r="DD88" t="s">
        <v>133</v>
      </c>
      <c r="DG88">
        <v>13738121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">
      <c r="A89" t="str">
        <f>"12/06/2022 03:15:48.060"</f>
        <v>12/06/2022 03:15:48.060</v>
      </c>
      <c r="C89" t="str">
        <f t="shared" si="17"/>
        <v>FFDDD3C0</v>
      </c>
      <c r="D89" t="s">
        <v>123</v>
      </c>
      <c r="E89">
        <v>14</v>
      </c>
      <c r="F89">
        <v>1014</v>
      </c>
      <c r="G89" t="s">
        <v>135</v>
      </c>
      <c r="J89" t="s">
        <v>125</v>
      </c>
      <c r="K89">
        <v>0</v>
      </c>
      <c r="L89">
        <v>3</v>
      </c>
      <c r="M89">
        <v>0</v>
      </c>
      <c r="N89">
        <v>2</v>
      </c>
      <c r="O89">
        <v>0</v>
      </c>
      <c r="P89">
        <v>1</v>
      </c>
      <c r="Q89">
        <v>0</v>
      </c>
      <c r="S89" t="str">
        <f t="shared" si="25"/>
        <v>03:15:47.797</v>
      </c>
      <c r="T89" t="str">
        <f t="shared" si="25"/>
        <v>03:15:47.797</v>
      </c>
      <c r="U89" t="str">
        <f t="shared" si="18"/>
        <v>ACA834</v>
      </c>
      <c r="V89">
        <v>0</v>
      </c>
      <c r="W89">
        <v>0</v>
      </c>
      <c r="X89">
        <v>2</v>
      </c>
      <c r="Y89">
        <v>0</v>
      </c>
      <c r="AA89">
        <v>1</v>
      </c>
      <c r="AB89">
        <v>9</v>
      </c>
      <c r="AC89">
        <v>3</v>
      </c>
      <c r="AD89">
        <v>0</v>
      </c>
      <c r="AE89">
        <v>10</v>
      </c>
      <c r="AF89" t="s">
        <v>126</v>
      </c>
      <c r="AG89">
        <v>0</v>
      </c>
      <c r="AH89">
        <v>3</v>
      </c>
      <c r="AI89">
        <v>2</v>
      </c>
      <c r="AJ89">
        <v>0</v>
      </c>
      <c r="AK89" t="s">
        <v>160</v>
      </c>
      <c r="AL89">
        <v>35.486398000000001</v>
      </c>
      <c r="AM89" t="s">
        <v>161</v>
      </c>
      <c r="AN89">
        <v>-97.824798000000001</v>
      </c>
      <c r="AO89">
        <v>25</v>
      </c>
      <c r="AP89">
        <v>1425</v>
      </c>
      <c r="AQ89" t="s">
        <v>129</v>
      </c>
      <c r="AR89">
        <v>4</v>
      </c>
      <c r="AS89">
        <v>76</v>
      </c>
      <c r="AT89">
        <v>1408</v>
      </c>
      <c r="BB89" t="str">
        <f t="shared" si="19"/>
        <v>1200</v>
      </c>
      <c r="BC89">
        <v>1</v>
      </c>
      <c r="BD89" t="str">
        <f t="shared" si="20"/>
        <v xml:space="preserve">N9142Q  </v>
      </c>
      <c r="BE89">
        <v>1</v>
      </c>
      <c r="BJ89">
        <v>1275</v>
      </c>
      <c r="BK89">
        <v>-150</v>
      </c>
      <c r="BL89" t="s">
        <v>130</v>
      </c>
      <c r="BM89">
        <v>0</v>
      </c>
      <c r="BN89">
        <v>1</v>
      </c>
      <c r="BO89">
        <v>1</v>
      </c>
      <c r="BP89">
        <v>0</v>
      </c>
      <c r="BS89">
        <v>0</v>
      </c>
      <c r="BT89">
        <v>0</v>
      </c>
      <c r="BU89">
        <v>0</v>
      </c>
      <c r="CE89" t="str">
        <f>"03:15:47.803"</f>
        <v>03:15:47.803</v>
      </c>
      <c r="CF89">
        <v>802556653</v>
      </c>
      <c r="CS89">
        <v>2</v>
      </c>
      <c r="CT89">
        <v>2</v>
      </c>
      <c r="CU89">
        <v>0</v>
      </c>
      <c r="CV89">
        <v>2</v>
      </c>
      <c r="CW89">
        <v>3</v>
      </c>
      <c r="CX89">
        <v>6</v>
      </c>
      <c r="CY89">
        <v>7</v>
      </c>
      <c r="CZ89" t="s">
        <v>131</v>
      </c>
      <c r="DA89">
        <v>474</v>
      </c>
      <c r="DB89">
        <v>0</v>
      </c>
      <c r="DC89" t="s">
        <v>132</v>
      </c>
      <c r="DD89" t="s">
        <v>133</v>
      </c>
      <c r="DG89">
        <v>13738121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">
      <c r="A90" t="str">
        <f>"12/06/2022 03:15:48.060"</f>
        <v>12/06/2022 03:15:48.060</v>
      </c>
      <c r="C90" t="str">
        <f t="shared" si="17"/>
        <v>FFDDD3C0</v>
      </c>
      <c r="D90" t="s">
        <v>138</v>
      </c>
      <c r="E90">
        <v>30</v>
      </c>
      <c r="H90">
        <v>119</v>
      </c>
      <c r="I90" t="s">
        <v>139</v>
      </c>
      <c r="J90" t="s">
        <v>140</v>
      </c>
      <c r="K90">
        <v>0</v>
      </c>
      <c r="L90">
        <v>3</v>
      </c>
      <c r="M90">
        <v>0</v>
      </c>
      <c r="N90">
        <v>2</v>
      </c>
      <c r="O90">
        <v>0</v>
      </c>
      <c r="P90">
        <v>1</v>
      </c>
      <c r="Q90">
        <v>0</v>
      </c>
      <c r="S90" t="str">
        <f t="shared" si="25"/>
        <v>03:15:47.797</v>
      </c>
      <c r="T90" t="str">
        <f t="shared" si="25"/>
        <v>03:15:47.797</v>
      </c>
      <c r="U90" t="str">
        <f t="shared" si="18"/>
        <v>ACA834</v>
      </c>
      <c r="V90">
        <v>0</v>
      </c>
      <c r="W90">
        <v>0</v>
      </c>
      <c r="X90">
        <v>2</v>
      </c>
      <c r="Y90">
        <v>0</v>
      </c>
      <c r="AA90">
        <v>1</v>
      </c>
      <c r="AB90">
        <v>9</v>
      </c>
      <c r="AC90">
        <v>3</v>
      </c>
      <c r="AD90">
        <v>0</v>
      </c>
      <c r="AE90">
        <v>10</v>
      </c>
      <c r="AF90" t="s">
        <v>126</v>
      </c>
      <c r="AG90">
        <v>0</v>
      </c>
      <c r="AH90">
        <v>3</v>
      </c>
      <c r="AI90">
        <v>2</v>
      </c>
      <c r="AJ90">
        <v>0</v>
      </c>
      <c r="AK90" t="s">
        <v>160</v>
      </c>
      <c r="AL90">
        <v>35.486398000000001</v>
      </c>
      <c r="AM90" t="s">
        <v>161</v>
      </c>
      <c r="AN90">
        <v>-97.824798000000001</v>
      </c>
      <c r="AO90">
        <v>25</v>
      </c>
      <c r="AP90">
        <v>1425</v>
      </c>
      <c r="AQ90" t="s">
        <v>129</v>
      </c>
      <c r="AR90">
        <v>4</v>
      </c>
      <c r="AS90">
        <v>76</v>
      </c>
      <c r="AT90">
        <v>1408</v>
      </c>
      <c r="BB90" t="str">
        <f t="shared" si="19"/>
        <v>1200</v>
      </c>
      <c r="BC90">
        <v>1</v>
      </c>
      <c r="BD90" t="str">
        <f t="shared" si="20"/>
        <v xml:space="preserve">N9142Q  </v>
      </c>
      <c r="BE90">
        <v>1</v>
      </c>
      <c r="BJ90">
        <v>1275</v>
      </c>
      <c r="BK90">
        <v>-150</v>
      </c>
      <c r="BL90" t="s">
        <v>130</v>
      </c>
      <c r="BM90">
        <v>0</v>
      </c>
      <c r="BN90">
        <v>1</v>
      </c>
      <c r="BO90">
        <v>1</v>
      </c>
      <c r="BP90">
        <v>0</v>
      </c>
      <c r="BS90">
        <v>0</v>
      </c>
      <c r="BT90">
        <v>0</v>
      </c>
      <c r="BU90">
        <v>0</v>
      </c>
      <c r="CE90" t="str">
        <f>"03:15:47.803"</f>
        <v>03:15:47.803</v>
      </c>
      <c r="CF90">
        <v>802556653</v>
      </c>
      <c r="CS90">
        <v>2</v>
      </c>
      <c r="CT90">
        <v>2</v>
      </c>
      <c r="CU90">
        <v>0</v>
      </c>
      <c r="CV90">
        <v>2</v>
      </c>
      <c r="CW90">
        <v>3</v>
      </c>
      <c r="CX90">
        <v>6</v>
      </c>
      <c r="CY90">
        <v>7</v>
      </c>
      <c r="CZ90" t="s">
        <v>131</v>
      </c>
      <c r="DA90">
        <v>474</v>
      </c>
      <c r="DB90">
        <v>0</v>
      </c>
      <c r="DC90" t="s">
        <v>132</v>
      </c>
      <c r="DD90" t="s">
        <v>133</v>
      </c>
      <c r="DG90">
        <v>13738121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">
      <c r="A91" t="str">
        <f>"12/06/2022 03:15:48.060"</f>
        <v>12/06/2022 03:15:48.060</v>
      </c>
      <c r="C91" t="str">
        <f t="shared" si="17"/>
        <v>FFDDD3C0</v>
      </c>
      <c r="D91" t="s">
        <v>138</v>
      </c>
      <c r="E91">
        <v>31</v>
      </c>
      <c r="H91">
        <v>120</v>
      </c>
      <c r="I91" t="s">
        <v>141</v>
      </c>
      <c r="J91" t="s">
        <v>140</v>
      </c>
      <c r="K91">
        <v>0</v>
      </c>
      <c r="L91">
        <v>3</v>
      </c>
      <c r="M91">
        <v>0</v>
      </c>
      <c r="N91">
        <v>2</v>
      </c>
      <c r="O91">
        <v>0</v>
      </c>
      <c r="P91">
        <v>1</v>
      </c>
      <c r="Q91">
        <v>0</v>
      </c>
      <c r="S91" t="str">
        <f t="shared" si="25"/>
        <v>03:15:47.797</v>
      </c>
      <c r="T91" t="str">
        <f t="shared" si="25"/>
        <v>03:15:47.797</v>
      </c>
      <c r="U91" t="str">
        <f t="shared" si="18"/>
        <v>ACA834</v>
      </c>
      <c r="V91">
        <v>0</v>
      </c>
      <c r="W91">
        <v>0</v>
      </c>
      <c r="X91">
        <v>2</v>
      </c>
      <c r="Y91">
        <v>0</v>
      </c>
      <c r="AA91">
        <v>1</v>
      </c>
      <c r="AB91">
        <v>9</v>
      </c>
      <c r="AC91">
        <v>3</v>
      </c>
      <c r="AD91">
        <v>0</v>
      </c>
      <c r="AE91">
        <v>10</v>
      </c>
      <c r="AF91" t="s">
        <v>126</v>
      </c>
      <c r="AG91">
        <v>0</v>
      </c>
      <c r="AH91">
        <v>3</v>
      </c>
      <c r="AI91">
        <v>2</v>
      </c>
      <c r="AJ91">
        <v>0</v>
      </c>
      <c r="AK91" t="s">
        <v>160</v>
      </c>
      <c r="AL91">
        <v>35.486398000000001</v>
      </c>
      <c r="AM91" t="s">
        <v>161</v>
      </c>
      <c r="AN91">
        <v>-97.824798000000001</v>
      </c>
      <c r="AO91">
        <v>25</v>
      </c>
      <c r="AP91">
        <v>1425</v>
      </c>
      <c r="AQ91" t="s">
        <v>129</v>
      </c>
      <c r="AR91">
        <v>4</v>
      </c>
      <c r="AS91">
        <v>76</v>
      </c>
      <c r="AT91">
        <v>1408</v>
      </c>
      <c r="BB91" t="str">
        <f t="shared" si="19"/>
        <v>1200</v>
      </c>
      <c r="BC91">
        <v>1</v>
      </c>
      <c r="BD91" t="str">
        <f t="shared" si="20"/>
        <v xml:space="preserve">N9142Q  </v>
      </c>
      <c r="BE91">
        <v>1</v>
      </c>
      <c r="BJ91">
        <v>1275</v>
      </c>
      <c r="BK91">
        <v>-150</v>
      </c>
      <c r="BL91" t="s">
        <v>130</v>
      </c>
      <c r="BM91">
        <v>0</v>
      </c>
      <c r="BN91">
        <v>1</v>
      </c>
      <c r="BO91">
        <v>1</v>
      </c>
      <c r="BP91">
        <v>0</v>
      </c>
      <c r="BS91">
        <v>0</v>
      </c>
      <c r="BT91">
        <v>0</v>
      </c>
      <c r="BU91">
        <v>0</v>
      </c>
      <c r="CE91" t="str">
        <f>"03:15:47.803"</f>
        <v>03:15:47.803</v>
      </c>
      <c r="CF91">
        <v>802556653</v>
      </c>
      <c r="CS91">
        <v>2</v>
      </c>
      <c r="CT91">
        <v>2</v>
      </c>
      <c r="CU91">
        <v>0</v>
      </c>
      <c r="CV91">
        <v>2</v>
      </c>
      <c r="CW91">
        <v>3</v>
      </c>
      <c r="CX91">
        <v>6</v>
      </c>
      <c r="CY91">
        <v>7</v>
      </c>
      <c r="CZ91" t="s">
        <v>131</v>
      </c>
      <c r="DA91">
        <v>474</v>
      </c>
      <c r="DB91">
        <v>0</v>
      </c>
      <c r="DC91" t="s">
        <v>132</v>
      </c>
      <c r="DD91" t="s">
        <v>133</v>
      </c>
      <c r="DG91">
        <v>13738121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">
      <c r="A92" t="str">
        <f>"12/06/2022 03:15:48.841"</f>
        <v>12/06/2022 03:15:48.841</v>
      </c>
      <c r="C92" t="str">
        <f t="shared" si="17"/>
        <v>FFDDD3C0</v>
      </c>
      <c r="D92" t="s">
        <v>123</v>
      </c>
      <c r="E92">
        <v>13</v>
      </c>
      <c r="F92">
        <v>1013</v>
      </c>
      <c r="G92" t="s">
        <v>124</v>
      </c>
      <c r="J92" t="s">
        <v>125</v>
      </c>
      <c r="K92">
        <v>0</v>
      </c>
      <c r="L92">
        <v>3</v>
      </c>
      <c r="M92">
        <v>0</v>
      </c>
      <c r="N92">
        <v>2</v>
      </c>
      <c r="O92">
        <v>0</v>
      </c>
      <c r="P92">
        <v>1</v>
      </c>
      <c r="Q92">
        <v>0</v>
      </c>
      <c r="S92" t="str">
        <f t="shared" ref="S92:T96" si="26">"03:15:48.398"</f>
        <v>03:15:48.398</v>
      </c>
      <c r="T92" t="str">
        <f t="shared" si="26"/>
        <v>03:15:48.398</v>
      </c>
      <c r="U92" t="str">
        <f t="shared" si="18"/>
        <v>ACA834</v>
      </c>
      <c r="V92">
        <v>0</v>
      </c>
      <c r="W92">
        <v>0</v>
      </c>
      <c r="X92">
        <v>2</v>
      </c>
      <c r="Y92">
        <v>0</v>
      </c>
      <c r="AA92">
        <v>1</v>
      </c>
      <c r="AB92">
        <v>9</v>
      </c>
      <c r="AC92">
        <v>3</v>
      </c>
      <c r="AD92">
        <v>0</v>
      </c>
      <c r="AE92">
        <v>10</v>
      </c>
      <c r="AF92" t="s">
        <v>126</v>
      </c>
      <c r="AG92">
        <v>0</v>
      </c>
      <c r="AH92">
        <v>3</v>
      </c>
      <c r="AI92">
        <v>2</v>
      </c>
      <c r="AJ92">
        <v>0</v>
      </c>
      <c r="AK92" t="s">
        <v>162</v>
      </c>
      <c r="AL92">
        <v>35.486590999999997</v>
      </c>
      <c r="AM92" t="s">
        <v>163</v>
      </c>
      <c r="AN92">
        <v>-97.824776</v>
      </c>
      <c r="AO92">
        <v>25</v>
      </c>
      <c r="AP92">
        <v>1450</v>
      </c>
      <c r="AQ92" t="s">
        <v>129</v>
      </c>
      <c r="AR92">
        <v>2</v>
      </c>
      <c r="AS92">
        <v>72</v>
      </c>
      <c r="AT92">
        <v>1920</v>
      </c>
      <c r="BB92" t="str">
        <f t="shared" si="19"/>
        <v>1200</v>
      </c>
      <c r="BC92">
        <v>1</v>
      </c>
      <c r="BD92" t="str">
        <f t="shared" si="20"/>
        <v xml:space="preserve">N9142Q  </v>
      </c>
      <c r="BE92">
        <v>1</v>
      </c>
      <c r="BJ92">
        <v>1325</v>
      </c>
      <c r="BK92">
        <v>-125</v>
      </c>
      <c r="BL92" t="s">
        <v>130</v>
      </c>
      <c r="BM92">
        <v>0</v>
      </c>
      <c r="BN92">
        <v>1</v>
      </c>
      <c r="BO92">
        <v>1</v>
      </c>
      <c r="BP92">
        <v>0</v>
      </c>
      <c r="BS92">
        <v>0</v>
      </c>
      <c r="BT92">
        <v>0</v>
      </c>
      <c r="BU92">
        <v>0</v>
      </c>
      <c r="CE92" t="str">
        <f>"03:15:48.597"</f>
        <v>03:15:48.597</v>
      </c>
      <c r="CF92">
        <v>597056625</v>
      </c>
      <c r="CS92">
        <v>2</v>
      </c>
      <c r="CT92">
        <v>2</v>
      </c>
      <c r="CU92">
        <v>0</v>
      </c>
      <c r="CV92">
        <v>2</v>
      </c>
      <c r="CW92">
        <v>0</v>
      </c>
      <c r="CX92">
        <v>6</v>
      </c>
      <c r="CY92">
        <v>7</v>
      </c>
      <c r="CZ92" t="s">
        <v>131</v>
      </c>
      <c r="DA92">
        <v>474</v>
      </c>
      <c r="DB92">
        <v>0</v>
      </c>
      <c r="DC92" t="s">
        <v>132</v>
      </c>
      <c r="DD92" t="s">
        <v>133</v>
      </c>
      <c r="DG92">
        <v>13738224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">
      <c r="A93" t="str">
        <f>"12/06/2022 03:15:48.888"</f>
        <v>12/06/2022 03:15:48.888</v>
      </c>
      <c r="C93" t="str">
        <f t="shared" si="17"/>
        <v>FFDDD3C0</v>
      </c>
      <c r="D93" t="s">
        <v>134</v>
      </c>
      <c r="E93">
        <v>3</v>
      </c>
      <c r="H93">
        <v>160</v>
      </c>
      <c r="I93" t="s">
        <v>135</v>
      </c>
      <c r="J93" t="s">
        <v>136</v>
      </c>
      <c r="K93">
        <v>0</v>
      </c>
      <c r="L93">
        <v>3</v>
      </c>
      <c r="M93">
        <v>0</v>
      </c>
      <c r="N93">
        <v>2</v>
      </c>
      <c r="O93">
        <v>0</v>
      </c>
      <c r="P93">
        <v>1</v>
      </c>
      <c r="Q93">
        <v>0</v>
      </c>
      <c r="S93" t="str">
        <f t="shared" si="26"/>
        <v>03:15:48.398</v>
      </c>
      <c r="T93" t="str">
        <f t="shared" si="26"/>
        <v>03:15:48.398</v>
      </c>
      <c r="U93" t="str">
        <f t="shared" si="18"/>
        <v>ACA834</v>
      </c>
      <c r="V93">
        <v>0</v>
      </c>
      <c r="W93">
        <v>0</v>
      </c>
      <c r="X93">
        <v>2</v>
      </c>
      <c r="Y93">
        <v>0</v>
      </c>
      <c r="AA93">
        <v>1</v>
      </c>
      <c r="AB93">
        <v>9</v>
      </c>
      <c r="AC93">
        <v>3</v>
      </c>
      <c r="AD93">
        <v>0</v>
      </c>
      <c r="AE93">
        <v>10</v>
      </c>
      <c r="AF93" t="s">
        <v>126</v>
      </c>
      <c r="AG93">
        <v>0</v>
      </c>
      <c r="AH93">
        <v>3</v>
      </c>
      <c r="AI93">
        <v>2</v>
      </c>
      <c r="AJ93">
        <v>0</v>
      </c>
      <c r="AK93" t="s">
        <v>162</v>
      </c>
      <c r="AL93">
        <v>35.486590999999997</v>
      </c>
      <c r="AM93" t="s">
        <v>163</v>
      </c>
      <c r="AN93">
        <v>-97.824776</v>
      </c>
      <c r="AO93">
        <v>25</v>
      </c>
      <c r="AP93">
        <v>1450</v>
      </c>
      <c r="AQ93" t="s">
        <v>129</v>
      </c>
      <c r="AR93">
        <v>2</v>
      </c>
      <c r="AS93">
        <v>72</v>
      </c>
      <c r="AT93">
        <v>1920</v>
      </c>
      <c r="BB93" t="str">
        <f t="shared" si="19"/>
        <v>1200</v>
      </c>
      <c r="BC93">
        <v>1</v>
      </c>
      <c r="BD93" t="str">
        <f t="shared" si="20"/>
        <v xml:space="preserve">N9142Q  </v>
      </c>
      <c r="BE93">
        <v>1</v>
      </c>
      <c r="BJ93">
        <v>1325</v>
      </c>
      <c r="BK93">
        <v>-125</v>
      </c>
      <c r="BL93" t="s">
        <v>130</v>
      </c>
      <c r="BM93">
        <v>0</v>
      </c>
      <c r="BN93">
        <v>1</v>
      </c>
      <c r="BO93">
        <v>1</v>
      </c>
      <c r="BP93">
        <v>0</v>
      </c>
      <c r="BS93">
        <v>0</v>
      </c>
      <c r="BT93">
        <v>0</v>
      </c>
      <c r="BU93">
        <v>0</v>
      </c>
      <c r="CE93" t="str">
        <f>"03:15:48.597"</f>
        <v>03:15:48.597</v>
      </c>
      <c r="CF93">
        <v>597056625</v>
      </c>
      <c r="CS93">
        <v>2</v>
      </c>
      <c r="CT93">
        <v>2</v>
      </c>
      <c r="CU93">
        <v>0</v>
      </c>
      <c r="CV93">
        <v>2</v>
      </c>
      <c r="CW93">
        <v>0</v>
      </c>
      <c r="CX93">
        <v>6</v>
      </c>
      <c r="CY93">
        <v>7</v>
      </c>
      <c r="CZ93" t="s">
        <v>131</v>
      </c>
      <c r="DA93">
        <v>474</v>
      </c>
      <c r="DB93">
        <v>0</v>
      </c>
      <c r="DC93" t="s">
        <v>132</v>
      </c>
      <c r="DD93" t="s">
        <v>133</v>
      </c>
      <c r="DG93">
        <v>13738224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">
      <c r="A94" t="str">
        <f>"12/06/2022 03:15:48.904"</f>
        <v>12/06/2022 03:15:48.904</v>
      </c>
      <c r="C94" t="str">
        <f t="shared" si="17"/>
        <v>FFDDD3C0</v>
      </c>
      <c r="D94" t="s">
        <v>123</v>
      </c>
      <c r="E94">
        <v>14</v>
      </c>
      <c r="F94">
        <v>1014</v>
      </c>
      <c r="G94" t="s">
        <v>135</v>
      </c>
      <c r="J94" t="s">
        <v>125</v>
      </c>
      <c r="K94">
        <v>0</v>
      </c>
      <c r="L94">
        <v>3</v>
      </c>
      <c r="M94">
        <v>0</v>
      </c>
      <c r="N94">
        <v>2</v>
      </c>
      <c r="O94">
        <v>0</v>
      </c>
      <c r="P94">
        <v>1</v>
      </c>
      <c r="Q94">
        <v>0</v>
      </c>
      <c r="S94" t="str">
        <f t="shared" si="26"/>
        <v>03:15:48.398</v>
      </c>
      <c r="T94" t="str">
        <f t="shared" si="26"/>
        <v>03:15:48.398</v>
      </c>
      <c r="U94" t="str">
        <f t="shared" si="18"/>
        <v>ACA834</v>
      </c>
      <c r="V94">
        <v>0</v>
      </c>
      <c r="W94">
        <v>0</v>
      </c>
      <c r="X94">
        <v>2</v>
      </c>
      <c r="Y94">
        <v>0</v>
      </c>
      <c r="AA94">
        <v>1</v>
      </c>
      <c r="AB94">
        <v>9</v>
      </c>
      <c r="AC94">
        <v>3</v>
      </c>
      <c r="AD94">
        <v>0</v>
      </c>
      <c r="AE94">
        <v>10</v>
      </c>
      <c r="AF94" t="s">
        <v>126</v>
      </c>
      <c r="AG94">
        <v>0</v>
      </c>
      <c r="AH94">
        <v>3</v>
      </c>
      <c r="AI94">
        <v>2</v>
      </c>
      <c r="AJ94">
        <v>0</v>
      </c>
      <c r="AK94" t="s">
        <v>162</v>
      </c>
      <c r="AL94">
        <v>35.486590999999997</v>
      </c>
      <c r="AM94" t="s">
        <v>163</v>
      </c>
      <c r="AN94">
        <v>-97.824776</v>
      </c>
      <c r="AO94">
        <v>25</v>
      </c>
      <c r="AP94">
        <v>1450</v>
      </c>
      <c r="AQ94" t="s">
        <v>129</v>
      </c>
      <c r="AR94">
        <v>2</v>
      </c>
      <c r="AS94">
        <v>72</v>
      </c>
      <c r="AT94">
        <v>1920</v>
      </c>
      <c r="BB94" t="str">
        <f t="shared" si="19"/>
        <v>1200</v>
      </c>
      <c r="BC94">
        <v>1</v>
      </c>
      <c r="BD94" t="str">
        <f t="shared" si="20"/>
        <v xml:space="preserve">N9142Q  </v>
      </c>
      <c r="BE94">
        <v>1</v>
      </c>
      <c r="BJ94">
        <v>1325</v>
      </c>
      <c r="BK94">
        <v>-125</v>
      </c>
      <c r="BL94" t="s">
        <v>130</v>
      </c>
      <c r="BM94">
        <v>0</v>
      </c>
      <c r="BN94">
        <v>1</v>
      </c>
      <c r="BO94">
        <v>1</v>
      </c>
      <c r="BP94">
        <v>0</v>
      </c>
      <c r="BS94">
        <v>0</v>
      </c>
      <c r="BT94">
        <v>0</v>
      </c>
      <c r="BU94">
        <v>0</v>
      </c>
      <c r="CE94" t="str">
        <f>"03:15:48.597"</f>
        <v>03:15:48.597</v>
      </c>
      <c r="CF94">
        <v>597056625</v>
      </c>
      <c r="CS94">
        <v>2</v>
      </c>
      <c r="CT94">
        <v>2</v>
      </c>
      <c r="CU94">
        <v>0</v>
      </c>
      <c r="CV94">
        <v>2</v>
      </c>
      <c r="CW94">
        <v>0</v>
      </c>
      <c r="CX94">
        <v>6</v>
      </c>
      <c r="CY94">
        <v>7</v>
      </c>
      <c r="CZ94" t="s">
        <v>131</v>
      </c>
      <c r="DA94">
        <v>474</v>
      </c>
      <c r="DB94">
        <v>0</v>
      </c>
      <c r="DC94" t="s">
        <v>132</v>
      </c>
      <c r="DD94" t="s">
        <v>133</v>
      </c>
      <c r="DG94">
        <v>13738224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">
      <c r="A95" t="str">
        <f>"12/06/2022 03:15:48.998"</f>
        <v>12/06/2022 03:15:48.998</v>
      </c>
      <c r="C95" t="str">
        <f t="shared" si="17"/>
        <v>FFDDD3C0</v>
      </c>
      <c r="D95" t="s">
        <v>138</v>
      </c>
      <c r="E95">
        <v>30</v>
      </c>
      <c r="H95">
        <v>119</v>
      </c>
      <c r="I95" t="s">
        <v>139</v>
      </c>
      <c r="J95" t="s">
        <v>140</v>
      </c>
      <c r="K95">
        <v>0</v>
      </c>
      <c r="L95">
        <v>3</v>
      </c>
      <c r="M95">
        <v>0</v>
      </c>
      <c r="N95">
        <v>2</v>
      </c>
      <c r="O95">
        <v>0</v>
      </c>
      <c r="P95">
        <v>1</v>
      </c>
      <c r="Q95">
        <v>0</v>
      </c>
      <c r="S95" t="str">
        <f t="shared" si="26"/>
        <v>03:15:48.398</v>
      </c>
      <c r="T95" t="str">
        <f t="shared" si="26"/>
        <v>03:15:48.398</v>
      </c>
      <c r="U95" t="str">
        <f t="shared" si="18"/>
        <v>ACA834</v>
      </c>
      <c r="V95">
        <v>0</v>
      </c>
      <c r="W95">
        <v>0</v>
      </c>
      <c r="X95">
        <v>2</v>
      </c>
      <c r="Y95">
        <v>0</v>
      </c>
      <c r="AA95">
        <v>1</v>
      </c>
      <c r="AB95">
        <v>9</v>
      </c>
      <c r="AC95">
        <v>3</v>
      </c>
      <c r="AD95">
        <v>0</v>
      </c>
      <c r="AE95">
        <v>10</v>
      </c>
      <c r="AF95" t="s">
        <v>126</v>
      </c>
      <c r="AG95">
        <v>0</v>
      </c>
      <c r="AH95">
        <v>3</v>
      </c>
      <c r="AI95">
        <v>2</v>
      </c>
      <c r="AJ95">
        <v>0</v>
      </c>
      <c r="AK95" t="s">
        <v>162</v>
      </c>
      <c r="AL95">
        <v>35.486590999999997</v>
      </c>
      <c r="AM95" t="s">
        <v>163</v>
      </c>
      <c r="AN95">
        <v>-97.824776</v>
      </c>
      <c r="AO95">
        <v>25</v>
      </c>
      <c r="AP95">
        <v>1450</v>
      </c>
      <c r="AQ95" t="s">
        <v>129</v>
      </c>
      <c r="AR95">
        <v>2</v>
      </c>
      <c r="AS95">
        <v>72</v>
      </c>
      <c r="AT95">
        <v>1920</v>
      </c>
      <c r="BB95" t="str">
        <f t="shared" si="19"/>
        <v>1200</v>
      </c>
      <c r="BC95">
        <v>1</v>
      </c>
      <c r="BD95" t="str">
        <f t="shared" si="20"/>
        <v xml:space="preserve">N9142Q  </v>
      </c>
      <c r="BE95">
        <v>1</v>
      </c>
      <c r="BJ95">
        <v>1325</v>
      </c>
      <c r="BK95">
        <v>-125</v>
      </c>
      <c r="BL95" t="s">
        <v>130</v>
      </c>
      <c r="BM95">
        <v>0</v>
      </c>
      <c r="BN95">
        <v>1</v>
      </c>
      <c r="BO95">
        <v>1</v>
      </c>
      <c r="BP95">
        <v>0</v>
      </c>
      <c r="BS95">
        <v>0</v>
      </c>
      <c r="BT95">
        <v>0</v>
      </c>
      <c r="BU95">
        <v>0</v>
      </c>
      <c r="CE95" t="str">
        <f>"03:15:48.597"</f>
        <v>03:15:48.597</v>
      </c>
      <c r="CF95">
        <v>597056625</v>
      </c>
      <c r="CS95">
        <v>2</v>
      </c>
      <c r="CT95">
        <v>2</v>
      </c>
      <c r="CU95">
        <v>0</v>
      </c>
      <c r="CV95">
        <v>2</v>
      </c>
      <c r="CW95">
        <v>0</v>
      </c>
      <c r="CX95">
        <v>6</v>
      </c>
      <c r="CY95">
        <v>7</v>
      </c>
      <c r="CZ95" t="s">
        <v>131</v>
      </c>
      <c r="DA95">
        <v>474</v>
      </c>
      <c r="DB95">
        <v>0</v>
      </c>
      <c r="DC95" t="s">
        <v>132</v>
      </c>
      <c r="DD95" t="s">
        <v>133</v>
      </c>
      <c r="DG95">
        <v>13738224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">
      <c r="A96" t="str">
        <f>"12/06/2022 03:15:48.998"</f>
        <v>12/06/2022 03:15:48.998</v>
      </c>
      <c r="C96" t="str">
        <f t="shared" si="17"/>
        <v>FFDDD3C0</v>
      </c>
      <c r="D96" t="s">
        <v>138</v>
      </c>
      <c r="E96">
        <v>31</v>
      </c>
      <c r="H96">
        <v>120</v>
      </c>
      <c r="I96" t="s">
        <v>141</v>
      </c>
      <c r="J96" t="s">
        <v>140</v>
      </c>
      <c r="K96">
        <v>0</v>
      </c>
      <c r="L96">
        <v>3</v>
      </c>
      <c r="M96">
        <v>0</v>
      </c>
      <c r="N96">
        <v>2</v>
      </c>
      <c r="O96">
        <v>0</v>
      </c>
      <c r="P96">
        <v>1</v>
      </c>
      <c r="Q96">
        <v>0</v>
      </c>
      <c r="S96" t="str">
        <f t="shared" si="26"/>
        <v>03:15:48.398</v>
      </c>
      <c r="T96" t="str">
        <f t="shared" si="26"/>
        <v>03:15:48.398</v>
      </c>
      <c r="U96" t="str">
        <f t="shared" si="18"/>
        <v>ACA834</v>
      </c>
      <c r="V96">
        <v>0</v>
      </c>
      <c r="W96">
        <v>0</v>
      </c>
      <c r="X96">
        <v>2</v>
      </c>
      <c r="Y96">
        <v>0</v>
      </c>
      <c r="AA96">
        <v>1</v>
      </c>
      <c r="AB96">
        <v>9</v>
      </c>
      <c r="AC96">
        <v>3</v>
      </c>
      <c r="AD96">
        <v>0</v>
      </c>
      <c r="AE96">
        <v>10</v>
      </c>
      <c r="AF96" t="s">
        <v>126</v>
      </c>
      <c r="AG96">
        <v>0</v>
      </c>
      <c r="AH96">
        <v>3</v>
      </c>
      <c r="AI96">
        <v>2</v>
      </c>
      <c r="AJ96">
        <v>0</v>
      </c>
      <c r="AK96" t="s">
        <v>162</v>
      </c>
      <c r="AL96">
        <v>35.486590999999997</v>
      </c>
      <c r="AM96" t="s">
        <v>163</v>
      </c>
      <c r="AN96">
        <v>-97.824776</v>
      </c>
      <c r="AO96">
        <v>25</v>
      </c>
      <c r="AP96">
        <v>1450</v>
      </c>
      <c r="AQ96" t="s">
        <v>129</v>
      </c>
      <c r="AR96">
        <v>2</v>
      </c>
      <c r="AS96">
        <v>72</v>
      </c>
      <c r="AT96">
        <v>1920</v>
      </c>
      <c r="BB96" t="str">
        <f t="shared" si="19"/>
        <v>1200</v>
      </c>
      <c r="BC96">
        <v>1</v>
      </c>
      <c r="BD96" t="str">
        <f t="shared" si="20"/>
        <v xml:space="preserve">N9142Q  </v>
      </c>
      <c r="BE96">
        <v>1</v>
      </c>
      <c r="BJ96">
        <v>1325</v>
      </c>
      <c r="BK96">
        <v>-125</v>
      </c>
      <c r="BL96" t="s">
        <v>130</v>
      </c>
      <c r="BM96">
        <v>0</v>
      </c>
      <c r="BN96">
        <v>1</v>
      </c>
      <c r="BO96">
        <v>1</v>
      </c>
      <c r="BP96">
        <v>0</v>
      </c>
      <c r="BS96">
        <v>0</v>
      </c>
      <c r="BT96">
        <v>0</v>
      </c>
      <c r="BU96">
        <v>0</v>
      </c>
      <c r="CE96" t="str">
        <f>"03:15:48.597"</f>
        <v>03:15:48.597</v>
      </c>
      <c r="CF96">
        <v>597056625</v>
      </c>
      <c r="CS96">
        <v>2</v>
      </c>
      <c r="CT96">
        <v>2</v>
      </c>
      <c r="CU96">
        <v>0</v>
      </c>
      <c r="CV96">
        <v>2</v>
      </c>
      <c r="CW96">
        <v>0</v>
      </c>
      <c r="CX96">
        <v>6</v>
      </c>
      <c r="CY96">
        <v>7</v>
      </c>
      <c r="CZ96" t="s">
        <v>131</v>
      </c>
      <c r="DA96">
        <v>474</v>
      </c>
      <c r="DB96">
        <v>0</v>
      </c>
      <c r="DC96" t="s">
        <v>132</v>
      </c>
      <c r="DD96" t="s">
        <v>133</v>
      </c>
      <c r="DG96">
        <v>13738224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">
      <c r="A97" t="str">
        <f>"12/06/2022 03:15:49.758"</f>
        <v>12/06/2022 03:15:49.758</v>
      </c>
      <c r="C97" t="str">
        <f t="shared" si="17"/>
        <v>FFDDD3C0</v>
      </c>
      <c r="D97" t="s">
        <v>123</v>
      </c>
      <c r="E97">
        <v>13</v>
      </c>
      <c r="F97">
        <v>1013</v>
      </c>
      <c r="G97" t="s">
        <v>124</v>
      </c>
      <c r="J97" t="s">
        <v>125</v>
      </c>
      <c r="K97">
        <v>0</v>
      </c>
      <c r="L97">
        <v>3</v>
      </c>
      <c r="M97">
        <v>0</v>
      </c>
      <c r="N97">
        <v>2</v>
      </c>
      <c r="O97">
        <v>0</v>
      </c>
      <c r="P97">
        <v>1</v>
      </c>
      <c r="Q97">
        <v>0</v>
      </c>
      <c r="S97" t="str">
        <f t="shared" ref="S97:T101" si="27">"03:15:49.398"</f>
        <v>03:15:49.398</v>
      </c>
      <c r="T97" t="str">
        <f t="shared" si="27"/>
        <v>03:15:49.398</v>
      </c>
      <c r="U97" t="str">
        <f t="shared" si="18"/>
        <v>ACA834</v>
      </c>
      <c r="V97">
        <v>0</v>
      </c>
      <c r="W97">
        <v>0</v>
      </c>
      <c r="X97">
        <v>2</v>
      </c>
      <c r="Y97">
        <v>0</v>
      </c>
      <c r="AA97">
        <v>1</v>
      </c>
      <c r="AB97">
        <v>9</v>
      </c>
      <c r="AC97">
        <v>3</v>
      </c>
      <c r="AD97">
        <v>0</v>
      </c>
      <c r="AE97">
        <v>10</v>
      </c>
      <c r="AF97" t="s">
        <v>126</v>
      </c>
      <c r="AG97">
        <v>0</v>
      </c>
      <c r="AH97">
        <v>3</v>
      </c>
      <c r="AI97">
        <v>2</v>
      </c>
      <c r="AJ97">
        <v>0</v>
      </c>
      <c r="AK97" t="s">
        <v>164</v>
      </c>
      <c r="AL97">
        <v>35.486913000000001</v>
      </c>
      <c r="AM97" t="s">
        <v>163</v>
      </c>
      <c r="AN97">
        <v>-97.824776</v>
      </c>
      <c r="AO97">
        <v>25</v>
      </c>
      <c r="AP97">
        <v>1475</v>
      </c>
      <c r="AQ97" t="s">
        <v>129</v>
      </c>
      <c r="AR97">
        <v>2</v>
      </c>
      <c r="AS97">
        <v>67</v>
      </c>
      <c r="AT97">
        <v>2432</v>
      </c>
      <c r="BB97" t="str">
        <f t="shared" si="19"/>
        <v>1200</v>
      </c>
      <c r="BC97">
        <v>1</v>
      </c>
      <c r="BD97" t="str">
        <f t="shared" si="20"/>
        <v xml:space="preserve">N9142Q  </v>
      </c>
      <c r="BE97">
        <v>1</v>
      </c>
      <c r="BJ97">
        <v>1350</v>
      </c>
      <c r="BK97">
        <v>-125</v>
      </c>
      <c r="BL97" t="s">
        <v>130</v>
      </c>
      <c r="BM97">
        <v>0</v>
      </c>
      <c r="BN97">
        <v>1</v>
      </c>
      <c r="BO97">
        <v>1</v>
      </c>
      <c r="BP97">
        <v>0</v>
      </c>
      <c r="BS97">
        <v>0</v>
      </c>
      <c r="BT97">
        <v>0</v>
      </c>
      <c r="BU97">
        <v>0</v>
      </c>
      <c r="CE97" t="str">
        <f>"03:15:49.574"</f>
        <v>03:15:49.574</v>
      </c>
      <c r="CF97">
        <v>573806594</v>
      </c>
      <c r="CS97">
        <v>2</v>
      </c>
      <c r="CT97">
        <v>2</v>
      </c>
      <c r="CU97">
        <v>0</v>
      </c>
      <c r="CV97">
        <v>2</v>
      </c>
      <c r="CW97">
        <v>0</v>
      </c>
      <c r="CX97">
        <v>7</v>
      </c>
      <c r="CY97">
        <v>7</v>
      </c>
      <c r="CZ97" t="s">
        <v>131</v>
      </c>
      <c r="DA97">
        <v>474</v>
      </c>
      <c r="DB97">
        <v>0</v>
      </c>
      <c r="DC97" t="s">
        <v>132</v>
      </c>
      <c r="DD97" t="s">
        <v>133</v>
      </c>
      <c r="DG97">
        <v>13738358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">
      <c r="A98" t="str">
        <f>"12/06/2022 03:15:49.774"</f>
        <v>12/06/2022 03:15:49.774</v>
      </c>
      <c r="C98" t="str">
        <f t="shared" si="17"/>
        <v>FFDDD3C0</v>
      </c>
      <c r="D98" t="s">
        <v>138</v>
      </c>
      <c r="E98">
        <v>30</v>
      </c>
      <c r="H98">
        <v>119</v>
      </c>
      <c r="I98" t="s">
        <v>139</v>
      </c>
      <c r="J98" t="s">
        <v>140</v>
      </c>
      <c r="K98">
        <v>0</v>
      </c>
      <c r="L98">
        <v>3</v>
      </c>
      <c r="M98">
        <v>0</v>
      </c>
      <c r="N98">
        <v>2</v>
      </c>
      <c r="O98">
        <v>0</v>
      </c>
      <c r="P98">
        <v>1</v>
      </c>
      <c r="Q98">
        <v>0</v>
      </c>
      <c r="S98" t="str">
        <f t="shared" si="27"/>
        <v>03:15:49.398</v>
      </c>
      <c r="T98" t="str">
        <f t="shared" si="27"/>
        <v>03:15:49.398</v>
      </c>
      <c r="U98" t="str">
        <f t="shared" si="18"/>
        <v>ACA834</v>
      </c>
      <c r="V98">
        <v>0</v>
      </c>
      <c r="W98">
        <v>0</v>
      </c>
      <c r="X98">
        <v>2</v>
      </c>
      <c r="Y98">
        <v>0</v>
      </c>
      <c r="AA98">
        <v>1</v>
      </c>
      <c r="AB98">
        <v>9</v>
      </c>
      <c r="AC98">
        <v>3</v>
      </c>
      <c r="AD98">
        <v>0</v>
      </c>
      <c r="AE98">
        <v>10</v>
      </c>
      <c r="AF98" t="s">
        <v>126</v>
      </c>
      <c r="AG98">
        <v>0</v>
      </c>
      <c r="AH98">
        <v>3</v>
      </c>
      <c r="AI98">
        <v>2</v>
      </c>
      <c r="AJ98">
        <v>0</v>
      </c>
      <c r="AK98" t="s">
        <v>164</v>
      </c>
      <c r="AL98">
        <v>35.486913000000001</v>
      </c>
      <c r="AM98" t="s">
        <v>163</v>
      </c>
      <c r="AN98">
        <v>-97.824776</v>
      </c>
      <c r="AO98">
        <v>25</v>
      </c>
      <c r="AP98">
        <v>1475</v>
      </c>
      <c r="AQ98" t="s">
        <v>129</v>
      </c>
      <c r="AR98">
        <v>2</v>
      </c>
      <c r="AS98">
        <v>67</v>
      </c>
      <c r="AT98">
        <v>2432</v>
      </c>
      <c r="BB98" t="str">
        <f t="shared" si="19"/>
        <v>1200</v>
      </c>
      <c r="BC98">
        <v>1</v>
      </c>
      <c r="BD98" t="str">
        <f t="shared" si="20"/>
        <v xml:space="preserve">N9142Q  </v>
      </c>
      <c r="BE98">
        <v>1</v>
      </c>
      <c r="BJ98">
        <v>1350</v>
      </c>
      <c r="BK98">
        <v>-125</v>
      </c>
      <c r="BL98" t="s">
        <v>130</v>
      </c>
      <c r="BM98">
        <v>0</v>
      </c>
      <c r="BN98">
        <v>1</v>
      </c>
      <c r="BO98">
        <v>1</v>
      </c>
      <c r="BP98">
        <v>0</v>
      </c>
      <c r="BS98">
        <v>0</v>
      </c>
      <c r="BT98">
        <v>0</v>
      </c>
      <c r="BU98">
        <v>0</v>
      </c>
      <c r="CE98" t="str">
        <f>"03:15:49.574"</f>
        <v>03:15:49.574</v>
      </c>
      <c r="CF98">
        <v>573806594</v>
      </c>
      <c r="CS98">
        <v>2</v>
      </c>
      <c r="CT98">
        <v>2</v>
      </c>
      <c r="CU98">
        <v>0</v>
      </c>
      <c r="CV98">
        <v>2</v>
      </c>
      <c r="CW98">
        <v>0</v>
      </c>
      <c r="CX98">
        <v>7</v>
      </c>
      <c r="CY98">
        <v>7</v>
      </c>
      <c r="CZ98" t="s">
        <v>131</v>
      </c>
      <c r="DA98">
        <v>474</v>
      </c>
      <c r="DB98">
        <v>0</v>
      </c>
      <c r="DC98" t="s">
        <v>132</v>
      </c>
      <c r="DD98" t="s">
        <v>133</v>
      </c>
      <c r="DG98">
        <v>13738358</v>
      </c>
      <c r="DI98">
        <v>0</v>
      </c>
      <c r="DJ98">
        <v>0</v>
      </c>
      <c r="DK98">
        <v>1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>"12/06/2022 03:15:49.774"</f>
        <v>12/06/2022 03:15:49.774</v>
      </c>
      <c r="C99" t="str">
        <f t="shared" si="17"/>
        <v>FFDDD3C0</v>
      </c>
      <c r="D99" t="s">
        <v>138</v>
      </c>
      <c r="E99">
        <v>31</v>
      </c>
      <c r="H99">
        <v>120</v>
      </c>
      <c r="I99" t="s">
        <v>141</v>
      </c>
      <c r="J99" t="s">
        <v>140</v>
      </c>
      <c r="K99">
        <v>0</v>
      </c>
      <c r="L99">
        <v>3</v>
      </c>
      <c r="M99">
        <v>0</v>
      </c>
      <c r="N99">
        <v>2</v>
      </c>
      <c r="O99">
        <v>0</v>
      </c>
      <c r="P99">
        <v>1</v>
      </c>
      <c r="Q99">
        <v>0</v>
      </c>
      <c r="S99" t="str">
        <f t="shared" si="27"/>
        <v>03:15:49.398</v>
      </c>
      <c r="T99" t="str">
        <f t="shared" si="27"/>
        <v>03:15:49.398</v>
      </c>
      <c r="U99" t="str">
        <f t="shared" si="18"/>
        <v>ACA834</v>
      </c>
      <c r="V99">
        <v>0</v>
      </c>
      <c r="W99">
        <v>0</v>
      </c>
      <c r="X99">
        <v>2</v>
      </c>
      <c r="Y99">
        <v>0</v>
      </c>
      <c r="AA99">
        <v>1</v>
      </c>
      <c r="AB99">
        <v>9</v>
      </c>
      <c r="AC99">
        <v>3</v>
      </c>
      <c r="AD99">
        <v>0</v>
      </c>
      <c r="AE99">
        <v>10</v>
      </c>
      <c r="AF99" t="s">
        <v>126</v>
      </c>
      <c r="AG99">
        <v>0</v>
      </c>
      <c r="AH99">
        <v>3</v>
      </c>
      <c r="AI99">
        <v>2</v>
      </c>
      <c r="AJ99">
        <v>0</v>
      </c>
      <c r="AK99" t="s">
        <v>164</v>
      </c>
      <c r="AL99">
        <v>35.486913000000001</v>
      </c>
      <c r="AM99" t="s">
        <v>163</v>
      </c>
      <c r="AN99">
        <v>-97.824776</v>
      </c>
      <c r="AO99">
        <v>25</v>
      </c>
      <c r="AP99">
        <v>1475</v>
      </c>
      <c r="AQ99" t="s">
        <v>129</v>
      </c>
      <c r="AR99">
        <v>2</v>
      </c>
      <c r="AS99">
        <v>67</v>
      </c>
      <c r="AT99">
        <v>2432</v>
      </c>
      <c r="BB99" t="str">
        <f t="shared" si="19"/>
        <v>1200</v>
      </c>
      <c r="BC99">
        <v>1</v>
      </c>
      <c r="BD99" t="str">
        <f t="shared" si="20"/>
        <v xml:space="preserve">N9142Q  </v>
      </c>
      <c r="BE99">
        <v>1</v>
      </c>
      <c r="BJ99">
        <v>1350</v>
      </c>
      <c r="BK99">
        <v>-125</v>
      </c>
      <c r="BL99" t="s">
        <v>130</v>
      </c>
      <c r="BM99">
        <v>0</v>
      </c>
      <c r="BN99">
        <v>1</v>
      </c>
      <c r="BO99">
        <v>1</v>
      </c>
      <c r="BP99">
        <v>0</v>
      </c>
      <c r="BS99">
        <v>0</v>
      </c>
      <c r="BT99">
        <v>0</v>
      </c>
      <c r="BU99">
        <v>0</v>
      </c>
      <c r="CE99" t="str">
        <f>"03:15:49.574"</f>
        <v>03:15:49.574</v>
      </c>
      <c r="CF99">
        <v>573806594</v>
      </c>
      <c r="CS99">
        <v>2</v>
      </c>
      <c r="CT99">
        <v>2</v>
      </c>
      <c r="CU99">
        <v>0</v>
      </c>
      <c r="CV99">
        <v>2</v>
      </c>
      <c r="CW99">
        <v>0</v>
      </c>
      <c r="CX99">
        <v>7</v>
      </c>
      <c r="CY99">
        <v>7</v>
      </c>
      <c r="CZ99" t="s">
        <v>131</v>
      </c>
      <c r="DA99">
        <v>474</v>
      </c>
      <c r="DB99">
        <v>0</v>
      </c>
      <c r="DC99" t="s">
        <v>132</v>
      </c>
      <c r="DD99" t="s">
        <v>133</v>
      </c>
      <c r="DG99">
        <v>13738358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>"12/06/2022 03:15:49.805"</f>
        <v>12/06/2022 03:15:49.805</v>
      </c>
      <c r="C100" t="str">
        <f t="shared" si="17"/>
        <v>FFDDD3C0</v>
      </c>
      <c r="D100" t="s">
        <v>134</v>
      </c>
      <c r="E100">
        <v>3</v>
      </c>
      <c r="H100">
        <v>160</v>
      </c>
      <c r="I100" t="s">
        <v>135</v>
      </c>
      <c r="J100" t="s">
        <v>136</v>
      </c>
      <c r="K100">
        <v>0</v>
      </c>
      <c r="L100">
        <v>3</v>
      </c>
      <c r="M100">
        <v>0</v>
      </c>
      <c r="N100">
        <v>2</v>
      </c>
      <c r="O100">
        <v>0</v>
      </c>
      <c r="P100">
        <v>1</v>
      </c>
      <c r="Q100">
        <v>0</v>
      </c>
      <c r="S100" t="str">
        <f t="shared" si="27"/>
        <v>03:15:49.398</v>
      </c>
      <c r="T100" t="str">
        <f t="shared" si="27"/>
        <v>03:15:49.398</v>
      </c>
      <c r="U100" t="str">
        <f t="shared" si="18"/>
        <v>ACA834</v>
      </c>
      <c r="V100">
        <v>0</v>
      </c>
      <c r="W100">
        <v>0</v>
      </c>
      <c r="X100">
        <v>2</v>
      </c>
      <c r="Y100">
        <v>0</v>
      </c>
      <c r="AA100">
        <v>1</v>
      </c>
      <c r="AB100">
        <v>9</v>
      </c>
      <c r="AC100">
        <v>3</v>
      </c>
      <c r="AD100">
        <v>0</v>
      </c>
      <c r="AE100">
        <v>10</v>
      </c>
      <c r="AF100" t="s">
        <v>126</v>
      </c>
      <c r="AG100">
        <v>0</v>
      </c>
      <c r="AH100">
        <v>3</v>
      </c>
      <c r="AI100">
        <v>2</v>
      </c>
      <c r="AJ100">
        <v>0</v>
      </c>
      <c r="AK100" t="s">
        <v>164</v>
      </c>
      <c r="AL100">
        <v>35.486913000000001</v>
      </c>
      <c r="AM100" t="s">
        <v>163</v>
      </c>
      <c r="AN100">
        <v>-97.824776</v>
      </c>
      <c r="AO100">
        <v>25</v>
      </c>
      <c r="AP100">
        <v>1475</v>
      </c>
      <c r="AQ100" t="s">
        <v>129</v>
      </c>
      <c r="AR100">
        <v>2</v>
      </c>
      <c r="AS100">
        <v>67</v>
      </c>
      <c r="AT100">
        <v>2432</v>
      </c>
      <c r="BB100" t="str">
        <f t="shared" si="19"/>
        <v>1200</v>
      </c>
      <c r="BC100">
        <v>1</v>
      </c>
      <c r="BD100" t="str">
        <f t="shared" si="20"/>
        <v xml:space="preserve">N9142Q  </v>
      </c>
      <c r="BE100">
        <v>1</v>
      </c>
      <c r="BJ100">
        <v>1350</v>
      </c>
      <c r="BK100">
        <v>-125</v>
      </c>
      <c r="BL100" t="s">
        <v>130</v>
      </c>
      <c r="BM100">
        <v>0</v>
      </c>
      <c r="BN100">
        <v>1</v>
      </c>
      <c r="BO100">
        <v>1</v>
      </c>
      <c r="BP100">
        <v>0</v>
      </c>
      <c r="BS100">
        <v>0</v>
      </c>
      <c r="BT100">
        <v>0</v>
      </c>
      <c r="BU100">
        <v>0</v>
      </c>
      <c r="CE100" t="str">
        <f>"03:15:49.574"</f>
        <v>03:15:49.574</v>
      </c>
      <c r="CF100">
        <v>573806594</v>
      </c>
      <c r="CS100">
        <v>2</v>
      </c>
      <c r="CT100">
        <v>2</v>
      </c>
      <c r="CU100">
        <v>0</v>
      </c>
      <c r="CV100">
        <v>2</v>
      </c>
      <c r="CW100">
        <v>0</v>
      </c>
      <c r="CX100">
        <v>7</v>
      </c>
      <c r="CY100">
        <v>7</v>
      </c>
      <c r="CZ100" t="s">
        <v>131</v>
      </c>
      <c r="DA100">
        <v>474</v>
      </c>
      <c r="DB100">
        <v>0</v>
      </c>
      <c r="DC100" t="s">
        <v>132</v>
      </c>
      <c r="DD100" t="s">
        <v>133</v>
      </c>
      <c r="DG100">
        <v>13738358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>"12/06/2022 03:15:49.820"</f>
        <v>12/06/2022 03:15:49.820</v>
      </c>
      <c r="C101" t="str">
        <f t="shared" si="17"/>
        <v>FFDDD3C0</v>
      </c>
      <c r="D101" t="s">
        <v>123</v>
      </c>
      <c r="E101">
        <v>14</v>
      </c>
      <c r="F101">
        <v>1014</v>
      </c>
      <c r="G101" t="s">
        <v>135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0</v>
      </c>
      <c r="P101">
        <v>1</v>
      </c>
      <c r="Q101">
        <v>0</v>
      </c>
      <c r="S101" t="str">
        <f t="shared" si="27"/>
        <v>03:15:49.398</v>
      </c>
      <c r="T101" t="str">
        <f t="shared" si="27"/>
        <v>03:15:49.398</v>
      </c>
      <c r="U101" t="str">
        <f t="shared" si="18"/>
        <v>ACA834</v>
      </c>
      <c r="V101">
        <v>0</v>
      </c>
      <c r="W101">
        <v>0</v>
      </c>
      <c r="X101">
        <v>2</v>
      </c>
      <c r="Y101">
        <v>0</v>
      </c>
      <c r="AA101">
        <v>1</v>
      </c>
      <c r="AB101">
        <v>9</v>
      </c>
      <c r="AC101">
        <v>3</v>
      </c>
      <c r="AD101">
        <v>0</v>
      </c>
      <c r="AE101">
        <v>10</v>
      </c>
      <c r="AF101" t="s">
        <v>126</v>
      </c>
      <c r="AG101">
        <v>0</v>
      </c>
      <c r="AH101">
        <v>3</v>
      </c>
      <c r="AI101">
        <v>2</v>
      </c>
      <c r="AJ101">
        <v>0</v>
      </c>
      <c r="AK101" t="s">
        <v>164</v>
      </c>
      <c r="AL101">
        <v>35.486913000000001</v>
      </c>
      <c r="AM101" t="s">
        <v>163</v>
      </c>
      <c r="AN101">
        <v>-97.824776</v>
      </c>
      <c r="AO101">
        <v>25</v>
      </c>
      <c r="AP101">
        <v>1475</v>
      </c>
      <c r="AQ101" t="s">
        <v>129</v>
      </c>
      <c r="AR101">
        <v>2</v>
      </c>
      <c r="AS101">
        <v>67</v>
      </c>
      <c r="AT101">
        <v>2432</v>
      </c>
      <c r="BB101" t="str">
        <f t="shared" si="19"/>
        <v>1200</v>
      </c>
      <c r="BC101">
        <v>1</v>
      </c>
      <c r="BD101" t="str">
        <f t="shared" si="20"/>
        <v xml:space="preserve">N9142Q  </v>
      </c>
      <c r="BE101">
        <v>1</v>
      </c>
      <c r="BJ101">
        <v>1350</v>
      </c>
      <c r="BK101">
        <v>-125</v>
      </c>
      <c r="BL101" t="s">
        <v>130</v>
      </c>
      <c r="BM101">
        <v>0</v>
      </c>
      <c r="BN101">
        <v>1</v>
      </c>
      <c r="BO101">
        <v>1</v>
      </c>
      <c r="BP101">
        <v>0</v>
      </c>
      <c r="BS101">
        <v>0</v>
      </c>
      <c r="BT101">
        <v>0</v>
      </c>
      <c r="BU101">
        <v>0</v>
      </c>
      <c r="CE101" t="str">
        <f>"03:15:49.574"</f>
        <v>03:15:49.574</v>
      </c>
      <c r="CF101">
        <v>573806594</v>
      </c>
      <c r="CS101">
        <v>2</v>
      </c>
      <c r="CT101">
        <v>2</v>
      </c>
      <c r="CU101">
        <v>0</v>
      </c>
      <c r="CV101">
        <v>2</v>
      </c>
      <c r="CW101">
        <v>0</v>
      </c>
      <c r="CX101">
        <v>7</v>
      </c>
      <c r="CY101">
        <v>7</v>
      </c>
      <c r="CZ101" t="s">
        <v>131</v>
      </c>
      <c r="DA101">
        <v>474</v>
      </c>
      <c r="DB101">
        <v>0</v>
      </c>
      <c r="DC101" t="s">
        <v>132</v>
      </c>
      <c r="DD101" t="s">
        <v>133</v>
      </c>
      <c r="DG101">
        <v>13738358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>"12/06/2022 03:15:50.805"</f>
        <v>12/06/2022 03:15:50.805</v>
      </c>
      <c r="C102" t="str">
        <f t="shared" si="17"/>
        <v>FFDDD3C0</v>
      </c>
      <c r="D102" t="s">
        <v>123</v>
      </c>
      <c r="E102">
        <v>13</v>
      </c>
      <c r="F102">
        <v>1013</v>
      </c>
      <c r="G102" t="s">
        <v>124</v>
      </c>
      <c r="J102" t="s">
        <v>125</v>
      </c>
      <c r="K102">
        <v>0</v>
      </c>
      <c r="L102">
        <v>3</v>
      </c>
      <c r="M102">
        <v>0</v>
      </c>
      <c r="N102">
        <v>2</v>
      </c>
      <c r="O102">
        <v>0</v>
      </c>
      <c r="P102">
        <v>1</v>
      </c>
      <c r="Q102">
        <v>0</v>
      </c>
      <c r="S102" t="str">
        <f t="shared" ref="S102:T106" si="28">"03:15:50.398"</f>
        <v>03:15:50.398</v>
      </c>
      <c r="T102" t="str">
        <f t="shared" si="28"/>
        <v>03:15:50.398</v>
      </c>
      <c r="U102" t="str">
        <f t="shared" si="18"/>
        <v>ACA834</v>
      </c>
      <c r="V102">
        <v>0</v>
      </c>
      <c r="W102">
        <v>0</v>
      </c>
      <c r="X102">
        <v>2</v>
      </c>
      <c r="Y102">
        <v>0</v>
      </c>
      <c r="AA102">
        <v>1</v>
      </c>
      <c r="AB102">
        <v>9</v>
      </c>
      <c r="AC102">
        <v>3</v>
      </c>
      <c r="AD102">
        <v>0</v>
      </c>
      <c r="AE102">
        <v>10</v>
      </c>
      <c r="AF102" t="s">
        <v>126</v>
      </c>
      <c r="AG102">
        <v>0</v>
      </c>
      <c r="AH102">
        <v>3</v>
      </c>
      <c r="AI102">
        <v>2</v>
      </c>
      <c r="AJ102">
        <v>0</v>
      </c>
      <c r="AK102" t="s">
        <v>165</v>
      </c>
      <c r="AL102">
        <v>35.487212999999997</v>
      </c>
      <c r="AM102" t="s">
        <v>163</v>
      </c>
      <c r="AN102">
        <v>-97.824776</v>
      </c>
      <c r="AO102">
        <v>25</v>
      </c>
      <c r="AP102">
        <v>1525</v>
      </c>
      <c r="AQ102" t="s">
        <v>129</v>
      </c>
      <c r="AR102">
        <v>1</v>
      </c>
      <c r="AS102">
        <v>60</v>
      </c>
      <c r="AT102">
        <v>2880</v>
      </c>
      <c r="BB102" t="str">
        <f t="shared" si="19"/>
        <v>1200</v>
      </c>
      <c r="BC102">
        <v>1</v>
      </c>
      <c r="BD102" t="str">
        <f t="shared" si="20"/>
        <v xml:space="preserve">N9142Q  </v>
      </c>
      <c r="BE102">
        <v>1</v>
      </c>
      <c r="BJ102">
        <v>1350</v>
      </c>
      <c r="BK102">
        <v>-175</v>
      </c>
      <c r="BL102" t="s">
        <v>130</v>
      </c>
      <c r="BM102">
        <v>0</v>
      </c>
      <c r="BN102">
        <v>1</v>
      </c>
      <c r="BO102">
        <v>1</v>
      </c>
      <c r="BP102">
        <v>0</v>
      </c>
      <c r="BS102">
        <v>0</v>
      </c>
      <c r="BT102">
        <v>0</v>
      </c>
      <c r="BU102">
        <v>0</v>
      </c>
      <c r="CE102" t="str">
        <f>"03:15:50.569"</f>
        <v>03:15:50.569</v>
      </c>
      <c r="CF102">
        <v>568556561</v>
      </c>
      <c r="CS102">
        <v>2</v>
      </c>
      <c r="CT102">
        <v>2</v>
      </c>
      <c r="CU102">
        <v>0</v>
      </c>
      <c r="CV102">
        <v>2</v>
      </c>
      <c r="CW102">
        <v>0</v>
      </c>
      <c r="CX102">
        <v>7</v>
      </c>
      <c r="CY102">
        <v>7</v>
      </c>
      <c r="CZ102" t="s">
        <v>131</v>
      </c>
      <c r="DA102">
        <v>474</v>
      </c>
      <c r="DB102">
        <v>0</v>
      </c>
      <c r="DC102" t="s">
        <v>132</v>
      </c>
      <c r="DD102" t="s">
        <v>133</v>
      </c>
      <c r="DG102">
        <v>13738492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>"12/06/2022 03:15:50.805"</f>
        <v>12/06/2022 03:15:50.805</v>
      </c>
      <c r="C103" t="str">
        <f t="shared" si="17"/>
        <v>FFDDD3C0</v>
      </c>
      <c r="D103" t="s">
        <v>123</v>
      </c>
      <c r="E103">
        <v>14</v>
      </c>
      <c r="F103">
        <v>1014</v>
      </c>
      <c r="G103" t="s">
        <v>135</v>
      </c>
      <c r="J103" t="s">
        <v>125</v>
      </c>
      <c r="K103">
        <v>0</v>
      </c>
      <c r="L103">
        <v>3</v>
      </c>
      <c r="M103">
        <v>0</v>
      </c>
      <c r="N103">
        <v>2</v>
      </c>
      <c r="O103">
        <v>0</v>
      </c>
      <c r="P103">
        <v>1</v>
      </c>
      <c r="Q103">
        <v>0</v>
      </c>
      <c r="S103" t="str">
        <f t="shared" si="28"/>
        <v>03:15:50.398</v>
      </c>
      <c r="T103" t="str">
        <f t="shared" si="28"/>
        <v>03:15:50.398</v>
      </c>
      <c r="U103" t="str">
        <f t="shared" si="18"/>
        <v>ACA834</v>
      </c>
      <c r="V103">
        <v>0</v>
      </c>
      <c r="W103">
        <v>0</v>
      </c>
      <c r="X103">
        <v>2</v>
      </c>
      <c r="Y103">
        <v>0</v>
      </c>
      <c r="AA103">
        <v>1</v>
      </c>
      <c r="AB103">
        <v>9</v>
      </c>
      <c r="AC103">
        <v>3</v>
      </c>
      <c r="AD103">
        <v>0</v>
      </c>
      <c r="AE103">
        <v>10</v>
      </c>
      <c r="AF103" t="s">
        <v>126</v>
      </c>
      <c r="AG103">
        <v>0</v>
      </c>
      <c r="AH103">
        <v>3</v>
      </c>
      <c r="AI103">
        <v>2</v>
      </c>
      <c r="AJ103">
        <v>0</v>
      </c>
      <c r="AK103" t="s">
        <v>165</v>
      </c>
      <c r="AL103">
        <v>35.487212999999997</v>
      </c>
      <c r="AM103" t="s">
        <v>163</v>
      </c>
      <c r="AN103">
        <v>-97.824776</v>
      </c>
      <c r="AO103">
        <v>25</v>
      </c>
      <c r="AP103">
        <v>1525</v>
      </c>
      <c r="AQ103" t="s">
        <v>129</v>
      </c>
      <c r="AR103">
        <v>1</v>
      </c>
      <c r="AS103">
        <v>60</v>
      </c>
      <c r="AT103">
        <v>2880</v>
      </c>
      <c r="BB103" t="str">
        <f t="shared" si="19"/>
        <v>1200</v>
      </c>
      <c r="BC103">
        <v>1</v>
      </c>
      <c r="BD103" t="str">
        <f t="shared" si="20"/>
        <v xml:space="preserve">N9142Q  </v>
      </c>
      <c r="BE103">
        <v>1</v>
      </c>
      <c r="BJ103">
        <v>1350</v>
      </c>
      <c r="BK103">
        <v>-175</v>
      </c>
      <c r="BL103" t="s">
        <v>130</v>
      </c>
      <c r="BM103">
        <v>0</v>
      </c>
      <c r="BN103">
        <v>1</v>
      </c>
      <c r="BO103">
        <v>1</v>
      </c>
      <c r="BP103">
        <v>0</v>
      </c>
      <c r="BS103">
        <v>0</v>
      </c>
      <c r="BT103">
        <v>0</v>
      </c>
      <c r="BU103">
        <v>0</v>
      </c>
      <c r="CE103" t="str">
        <f>"03:15:50.569"</f>
        <v>03:15:50.569</v>
      </c>
      <c r="CF103">
        <v>568556561</v>
      </c>
      <c r="CS103">
        <v>2</v>
      </c>
      <c r="CT103">
        <v>2</v>
      </c>
      <c r="CU103">
        <v>0</v>
      </c>
      <c r="CV103">
        <v>2</v>
      </c>
      <c r="CW103">
        <v>0</v>
      </c>
      <c r="CX103">
        <v>7</v>
      </c>
      <c r="CY103">
        <v>7</v>
      </c>
      <c r="CZ103" t="s">
        <v>131</v>
      </c>
      <c r="DA103">
        <v>474</v>
      </c>
      <c r="DB103">
        <v>0</v>
      </c>
      <c r="DC103" t="s">
        <v>132</v>
      </c>
      <c r="DD103" t="s">
        <v>133</v>
      </c>
      <c r="DG103">
        <v>13738492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>"12/06/2022 03:15:50.821"</f>
        <v>12/06/2022 03:15:50.821</v>
      </c>
      <c r="C104" t="str">
        <f t="shared" si="17"/>
        <v>FFDDD3C0</v>
      </c>
      <c r="D104" t="s">
        <v>138</v>
      </c>
      <c r="E104">
        <v>30</v>
      </c>
      <c r="H104">
        <v>119</v>
      </c>
      <c r="I104" t="s">
        <v>139</v>
      </c>
      <c r="J104" t="s">
        <v>140</v>
      </c>
      <c r="K104">
        <v>0</v>
      </c>
      <c r="L104">
        <v>3</v>
      </c>
      <c r="M104">
        <v>0</v>
      </c>
      <c r="N104">
        <v>2</v>
      </c>
      <c r="O104">
        <v>0</v>
      </c>
      <c r="P104">
        <v>1</v>
      </c>
      <c r="Q104">
        <v>0</v>
      </c>
      <c r="S104" t="str">
        <f t="shared" si="28"/>
        <v>03:15:50.398</v>
      </c>
      <c r="T104" t="str">
        <f t="shared" si="28"/>
        <v>03:15:50.398</v>
      </c>
      <c r="U104" t="str">
        <f t="shared" si="18"/>
        <v>ACA834</v>
      </c>
      <c r="V104">
        <v>0</v>
      </c>
      <c r="W104">
        <v>0</v>
      </c>
      <c r="X104">
        <v>2</v>
      </c>
      <c r="Y104">
        <v>0</v>
      </c>
      <c r="AA104">
        <v>1</v>
      </c>
      <c r="AB104">
        <v>9</v>
      </c>
      <c r="AC104">
        <v>3</v>
      </c>
      <c r="AD104">
        <v>0</v>
      </c>
      <c r="AE104">
        <v>10</v>
      </c>
      <c r="AF104" t="s">
        <v>126</v>
      </c>
      <c r="AG104">
        <v>0</v>
      </c>
      <c r="AH104">
        <v>3</v>
      </c>
      <c r="AI104">
        <v>2</v>
      </c>
      <c r="AJ104">
        <v>0</v>
      </c>
      <c r="AK104" t="s">
        <v>165</v>
      </c>
      <c r="AL104">
        <v>35.487212999999997</v>
      </c>
      <c r="AM104" t="s">
        <v>163</v>
      </c>
      <c r="AN104">
        <v>-97.824776</v>
      </c>
      <c r="AO104">
        <v>25</v>
      </c>
      <c r="AP104">
        <v>1525</v>
      </c>
      <c r="AQ104" t="s">
        <v>129</v>
      </c>
      <c r="AR104">
        <v>1</v>
      </c>
      <c r="AS104">
        <v>60</v>
      </c>
      <c r="AT104">
        <v>2880</v>
      </c>
      <c r="BB104" t="str">
        <f t="shared" si="19"/>
        <v>1200</v>
      </c>
      <c r="BC104">
        <v>1</v>
      </c>
      <c r="BD104" t="str">
        <f t="shared" si="20"/>
        <v xml:space="preserve">N9142Q  </v>
      </c>
      <c r="BE104">
        <v>1</v>
      </c>
      <c r="BJ104">
        <v>1350</v>
      </c>
      <c r="BK104">
        <v>-175</v>
      </c>
      <c r="BL104" t="s">
        <v>130</v>
      </c>
      <c r="BM104">
        <v>0</v>
      </c>
      <c r="BN104">
        <v>1</v>
      </c>
      <c r="BO104">
        <v>1</v>
      </c>
      <c r="BP104">
        <v>0</v>
      </c>
      <c r="BS104">
        <v>0</v>
      </c>
      <c r="BT104">
        <v>0</v>
      </c>
      <c r="BU104">
        <v>0</v>
      </c>
      <c r="CE104" t="str">
        <f>"03:15:50.569"</f>
        <v>03:15:50.569</v>
      </c>
      <c r="CF104">
        <v>568556561</v>
      </c>
      <c r="CS104">
        <v>2</v>
      </c>
      <c r="CT104">
        <v>2</v>
      </c>
      <c r="CU104">
        <v>0</v>
      </c>
      <c r="CV104">
        <v>2</v>
      </c>
      <c r="CW104">
        <v>0</v>
      </c>
      <c r="CX104">
        <v>7</v>
      </c>
      <c r="CY104">
        <v>7</v>
      </c>
      <c r="CZ104" t="s">
        <v>131</v>
      </c>
      <c r="DA104">
        <v>474</v>
      </c>
      <c r="DB104">
        <v>0</v>
      </c>
      <c r="DC104" t="s">
        <v>132</v>
      </c>
      <c r="DD104" t="s">
        <v>133</v>
      </c>
      <c r="DG104">
        <v>13738492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>"12/06/2022 03:15:50.821"</f>
        <v>12/06/2022 03:15:50.821</v>
      </c>
      <c r="C105" t="str">
        <f t="shared" si="17"/>
        <v>FFDDD3C0</v>
      </c>
      <c r="D105" t="s">
        <v>138</v>
      </c>
      <c r="E105">
        <v>31</v>
      </c>
      <c r="H105">
        <v>120</v>
      </c>
      <c r="I105" t="s">
        <v>141</v>
      </c>
      <c r="J105" t="s">
        <v>140</v>
      </c>
      <c r="K105">
        <v>0</v>
      </c>
      <c r="L105">
        <v>3</v>
      </c>
      <c r="M105">
        <v>0</v>
      </c>
      <c r="N105">
        <v>2</v>
      </c>
      <c r="O105">
        <v>0</v>
      </c>
      <c r="P105">
        <v>1</v>
      </c>
      <c r="Q105">
        <v>0</v>
      </c>
      <c r="S105" t="str">
        <f t="shared" si="28"/>
        <v>03:15:50.398</v>
      </c>
      <c r="T105" t="str">
        <f t="shared" si="28"/>
        <v>03:15:50.398</v>
      </c>
      <c r="U105" t="str">
        <f t="shared" si="18"/>
        <v>ACA834</v>
      </c>
      <c r="V105">
        <v>0</v>
      </c>
      <c r="W105">
        <v>0</v>
      </c>
      <c r="X105">
        <v>2</v>
      </c>
      <c r="Y105">
        <v>0</v>
      </c>
      <c r="AA105">
        <v>1</v>
      </c>
      <c r="AB105">
        <v>9</v>
      </c>
      <c r="AC105">
        <v>3</v>
      </c>
      <c r="AD105">
        <v>0</v>
      </c>
      <c r="AE105">
        <v>10</v>
      </c>
      <c r="AF105" t="s">
        <v>126</v>
      </c>
      <c r="AG105">
        <v>0</v>
      </c>
      <c r="AH105">
        <v>3</v>
      </c>
      <c r="AI105">
        <v>2</v>
      </c>
      <c r="AJ105">
        <v>0</v>
      </c>
      <c r="AK105" t="s">
        <v>165</v>
      </c>
      <c r="AL105">
        <v>35.487212999999997</v>
      </c>
      <c r="AM105" t="s">
        <v>163</v>
      </c>
      <c r="AN105">
        <v>-97.824776</v>
      </c>
      <c r="AO105">
        <v>25</v>
      </c>
      <c r="AP105">
        <v>1525</v>
      </c>
      <c r="AQ105" t="s">
        <v>129</v>
      </c>
      <c r="AR105">
        <v>1</v>
      </c>
      <c r="AS105">
        <v>60</v>
      </c>
      <c r="AT105">
        <v>2880</v>
      </c>
      <c r="BB105" t="str">
        <f t="shared" si="19"/>
        <v>1200</v>
      </c>
      <c r="BC105">
        <v>1</v>
      </c>
      <c r="BD105" t="str">
        <f t="shared" si="20"/>
        <v xml:space="preserve">N9142Q  </v>
      </c>
      <c r="BE105">
        <v>1</v>
      </c>
      <c r="BJ105">
        <v>1350</v>
      </c>
      <c r="BK105">
        <v>-175</v>
      </c>
      <c r="BL105" t="s">
        <v>130</v>
      </c>
      <c r="BM105">
        <v>0</v>
      </c>
      <c r="BN105">
        <v>1</v>
      </c>
      <c r="BO105">
        <v>1</v>
      </c>
      <c r="BP105">
        <v>0</v>
      </c>
      <c r="BS105">
        <v>0</v>
      </c>
      <c r="BT105">
        <v>0</v>
      </c>
      <c r="BU105">
        <v>0</v>
      </c>
      <c r="CE105" t="str">
        <f>"03:15:50.569"</f>
        <v>03:15:50.569</v>
      </c>
      <c r="CF105">
        <v>568556561</v>
      </c>
      <c r="CS105">
        <v>2</v>
      </c>
      <c r="CT105">
        <v>2</v>
      </c>
      <c r="CU105">
        <v>0</v>
      </c>
      <c r="CV105">
        <v>2</v>
      </c>
      <c r="CW105">
        <v>0</v>
      </c>
      <c r="CX105">
        <v>7</v>
      </c>
      <c r="CY105">
        <v>7</v>
      </c>
      <c r="CZ105" t="s">
        <v>131</v>
      </c>
      <c r="DA105">
        <v>474</v>
      </c>
      <c r="DB105">
        <v>0</v>
      </c>
      <c r="DC105" t="s">
        <v>132</v>
      </c>
      <c r="DD105" t="s">
        <v>133</v>
      </c>
      <c r="DG105">
        <v>13738492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>"12/06/2022 03:15:50.836"</f>
        <v>12/06/2022 03:15:50.836</v>
      </c>
      <c r="C106" t="str">
        <f t="shared" si="17"/>
        <v>FFDDD3C0</v>
      </c>
      <c r="D106" t="s">
        <v>134</v>
      </c>
      <c r="E106">
        <v>3</v>
      </c>
      <c r="H106">
        <v>160</v>
      </c>
      <c r="I106" t="s">
        <v>135</v>
      </c>
      <c r="J106" t="s">
        <v>136</v>
      </c>
      <c r="K106">
        <v>0</v>
      </c>
      <c r="L106">
        <v>3</v>
      </c>
      <c r="M106">
        <v>0</v>
      </c>
      <c r="N106">
        <v>2</v>
      </c>
      <c r="O106">
        <v>0</v>
      </c>
      <c r="P106">
        <v>1</v>
      </c>
      <c r="Q106">
        <v>0</v>
      </c>
      <c r="S106" t="str">
        <f t="shared" si="28"/>
        <v>03:15:50.398</v>
      </c>
      <c r="T106" t="str">
        <f t="shared" si="28"/>
        <v>03:15:50.398</v>
      </c>
      <c r="U106" t="str">
        <f t="shared" si="18"/>
        <v>ACA834</v>
      </c>
      <c r="V106">
        <v>0</v>
      </c>
      <c r="W106">
        <v>0</v>
      </c>
      <c r="X106">
        <v>2</v>
      </c>
      <c r="Y106">
        <v>0</v>
      </c>
      <c r="AA106">
        <v>1</v>
      </c>
      <c r="AB106">
        <v>9</v>
      </c>
      <c r="AC106">
        <v>3</v>
      </c>
      <c r="AD106">
        <v>0</v>
      </c>
      <c r="AE106">
        <v>10</v>
      </c>
      <c r="AF106" t="s">
        <v>126</v>
      </c>
      <c r="AG106">
        <v>0</v>
      </c>
      <c r="AH106">
        <v>3</v>
      </c>
      <c r="AI106">
        <v>2</v>
      </c>
      <c r="AJ106">
        <v>0</v>
      </c>
      <c r="AK106" t="s">
        <v>165</v>
      </c>
      <c r="AL106">
        <v>35.487212999999997</v>
      </c>
      <c r="AM106" t="s">
        <v>163</v>
      </c>
      <c r="AN106">
        <v>-97.824776</v>
      </c>
      <c r="AO106">
        <v>25</v>
      </c>
      <c r="AP106">
        <v>1525</v>
      </c>
      <c r="AQ106" t="s">
        <v>129</v>
      </c>
      <c r="AR106">
        <v>1</v>
      </c>
      <c r="AS106">
        <v>60</v>
      </c>
      <c r="AT106">
        <v>2880</v>
      </c>
      <c r="BB106" t="str">
        <f t="shared" si="19"/>
        <v>1200</v>
      </c>
      <c r="BC106">
        <v>1</v>
      </c>
      <c r="BD106" t="str">
        <f t="shared" si="20"/>
        <v xml:space="preserve">N9142Q  </v>
      </c>
      <c r="BE106">
        <v>1</v>
      </c>
      <c r="BJ106">
        <v>1350</v>
      </c>
      <c r="BK106">
        <v>-175</v>
      </c>
      <c r="BL106" t="s">
        <v>130</v>
      </c>
      <c r="BM106">
        <v>0</v>
      </c>
      <c r="BN106">
        <v>1</v>
      </c>
      <c r="BO106">
        <v>1</v>
      </c>
      <c r="BP106">
        <v>0</v>
      </c>
      <c r="BS106">
        <v>0</v>
      </c>
      <c r="BT106">
        <v>0</v>
      </c>
      <c r="BU106">
        <v>0</v>
      </c>
      <c r="CE106" t="str">
        <f>"03:15:50.569"</f>
        <v>03:15:50.569</v>
      </c>
      <c r="CF106">
        <v>568556561</v>
      </c>
      <c r="CS106">
        <v>2</v>
      </c>
      <c r="CT106">
        <v>2</v>
      </c>
      <c r="CU106">
        <v>0</v>
      </c>
      <c r="CV106">
        <v>2</v>
      </c>
      <c r="CW106">
        <v>0</v>
      </c>
      <c r="CX106">
        <v>7</v>
      </c>
      <c r="CY106">
        <v>7</v>
      </c>
      <c r="CZ106" t="s">
        <v>131</v>
      </c>
      <c r="DA106">
        <v>474</v>
      </c>
      <c r="DB106">
        <v>0</v>
      </c>
      <c r="DC106" t="s">
        <v>132</v>
      </c>
      <c r="DD106" t="s">
        <v>133</v>
      </c>
      <c r="DG106">
        <v>13738492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">
      <c r="A107" t="str">
        <f>"12/06/2022 03:15:52.102"</f>
        <v>12/06/2022 03:15:52.102</v>
      </c>
      <c r="C107" t="str">
        <f t="shared" si="17"/>
        <v>FFDDD3C0</v>
      </c>
      <c r="D107" t="s">
        <v>123</v>
      </c>
      <c r="E107">
        <v>13</v>
      </c>
      <c r="F107">
        <v>1013</v>
      </c>
      <c r="G107" t="s">
        <v>124</v>
      </c>
      <c r="J107" t="s">
        <v>125</v>
      </c>
      <c r="K107">
        <v>0</v>
      </c>
      <c r="L107">
        <v>3</v>
      </c>
      <c r="M107">
        <v>0</v>
      </c>
      <c r="N107">
        <v>2</v>
      </c>
      <c r="O107">
        <v>0</v>
      </c>
      <c r="P107">
        <v>1</v>
      </c>
      <c r="Q107">
        <v>0</v>
      </c>
      <c r="S107" t="str">
        <f t="shared" ref="S107:T111" si="29">"03:15:51.797"</f>
        <v>03:15:51.797</v>
      </c>
      <c r="T107" t="str">
        <f t="shared" si="29"/>
        <v>03:15:51.797</v>
      </c>
      <c r="U107" t="str">
        <f t="shared" si="18"/>
        <v>ACA834</v>
      </c>
      <c r="V107">
        <v>0</v>
      </c>
      <c r="W107">
        <v>0</v>
      </c>
      <c r="X107">
        <v>2</v>
      </c>
      <c r="Y107">
        <v>0</v>
      </c>
      <c r="AA107">
        <v>1</v>
      </c>
      <c r="AB107">
        <v>9</v>
      </c>
      <c r="AC107">
        <v>3</v>
      </c>
      <c r="AD107">
        <v>0</v>
      </c>
      <c r="AE107">
        <v>10</v>
      </c>
      <c r="AF107" t="s">
        <v>126</v>
      </c>
      <c r="AG107">
        <v>0</v>
      </c>
      <c r="AH107">
        <v>3</v>
      </c>
      <c r="AI107">
        <v>2</v>
      </c>
      <c r="AJ107">
        <v>1</v>
      </c>
      <c r="AK107" t="s">
        <v>166</v>
      </c>
      <c r="AL107">
        <v>35.487555999999998</v>
      </c>
      <c r="AM107" t="s">
        <v>167</v>
      </c>
      <c r="AN107">
        <v>-97.824754999999996</v>
      </c>
      <c r="AO107">
        <v>25</v>
      </c>
      <c r="AP107">
        <v>1575</v>
      </c>
      <c r="AQ107" t="s">
        <v>129</v>
      </c>
      <c r="AR107">
        <v>1</v>
      </c>
      <c r="AS107">
        <v>49</v>
      </c>
      <c r="AT107">
        <v>3072</v>
      </c>
      <c r="BB107" t="str">
        <f t="shared" si="19"/>
        <v>1200</v>
      </c>
      <c r="BC107">
        <v>1</v>
      </c>
      <c r="BD107" t="str">
        <f t="shared" si="20"/>
        <v xml:space="preserve">N9142Q  </v>
      </c>
      <c r="BE107">
        <v>1</v>
      </c>
      <c r="BJ107">
        <v>1475</v>
      </c>
      <c r="BK107">
        <v>-100</v>
      </c>
      <c r="BL107" t="s">
        <v>130</v>
      </c>
      <c r="BM107">
        <v>0</v>
      </c>
      <c r="BN107">
        <v>1</v>
      </c>
      <c r="BO107">
        <v>1</v>
      </c>
      <c r="BP107">
        <v>0</v>
      </c>
      <c r="BS107">
        <v>0</v>
      </c>
      <c r="BT107">
        <v>0</v>
      </c>
      <c r="BU107">
        <v>0</v>
      </c>
      <c r="CE107" t="str">
        <f>"03:15:51.953"</f>
        <v>03:15:51.953</v>
      </c>
      <c r="CF107">
        <v>952556433</v>
      </c>
      <c r="CS107">
        <v>2</v>
      </c>
      <c r="CT107">
        <v>2</v>
      </c>
      <c r="CU107">
        <v>0</v>
      </c>
      <c r="CV107">
        <v>2</v>
      </c>
      <c r="CW107">
        <v>0</v>
      </c>
      <c r="CX107">
        <v>5</v>
      </c>
      <c r="CY107">
        <v>7</v>
      </c>
      <c r="CZ107" t="s">
        <v>131</v>
      </c>
      <c r="DA107">
        <v>474</v>
      </c>
      <c r="DB107">
        <v>0</v>
      </c>
      <c r="DC107" t="s">
        <v>132</v>
      </c>
      <c r="DD107" t="s">
        <v>133</v>
      </c>
      <c r="DG107">
        <v>13738666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">
      <c r="A108" t="str">
        <f>"12/06/2022 03:15:52.164"</f>
        <v>12/06/2022 03:15:52.164</v>
      </c>
      <c r="C108" t="str">
        <f t="shared" si="17"/>
        <v>FFDDD3C0</v>
      </c>
      <c r="D108" t="s">
        <v>134</v>
      </c>
      <c r="E108">
        <v>3</v>
      </c>
      <c r="H108">
        <v>160</v>
      </c>
      <c r="I108" t="s">
        <v>135</v>
      </c>
      <c r="J108" t="s">
        <v>136</v>
      </c>
      <c r="K108">
        <v>0</v>
      </c>
      <c r="L108">
        <v>3</v>
      </c>
      <c r="M108">
        <v>0</v>
      </c>
      <c r="N108">
        <v>2</v>
      </c>
      <c r="O108">
        <v>0</v>
      </c>
      <c r="P108">
        <v>1</v>
      </c>
      <c r="Q108">
        <v>0</v>
      </c>
      <c r="S108" t="str">
        <f t="shared" si="29"/>
        <v>03:15:51.797</v>
      </c>
      <c r="T108" t="str">
        <f t="shared" si="29"/>
        <v>03:15:51.797</v>
      </c>
      <c r="U108" t="str">
        <f t="shared" si="18"/>
        <v>ACA834</v>
      </c>
      <c r="V108">
        <v>0</v>
      </c>
      <c r="W108">
        <v>0</v>
      </c>
      <c r="X108">
        <v>2</v>
      </c>
      <c r="Y108">
        <v>0</v>
      </c>
      <c r="AA108">
        <v>1</v>
      </c>
      <c r="AB108">
        <v>9</v>
      </c>
      <c r="AC108">
        <v>3</v>
      </c>
      <c r="AD108">
        <v>0</v>
      </c>
      <c r="AE108">
        <v>10</v>
      </c>
      <c r="AF108" t="s">
        <v>126</v>
      </c>
      <c r="AG108">
        <v>0</v>
      </c>
      <c r="AH108">
        <v>3</v>
      </c>
      <c r="AI108">
        <v>2</v>
      </c>
      <c r="AJ108">
        <v>1</v>
      </c>
      <c r="AK108" t="s">
        <v>166</v>
      </c>
      <c r="AL108">
        <v>35.487555999999998</v>
      </c>
      <c r="AM108" t="s">
        <v>167</v>
      </c>
      <c r="AN108">
        <v>-97.824754999999996</v>
      </c>
      <c r="AO108">
        <v>25</v>
      </c>
      <c r="AP108">
        <v>1575</v>
      </c>
      <c r="AQ108" t="s">
        <v>129</v>
      </c>
      <c r="AR108">
        <v>1</v>
      </c>
      <c r="AS108">
        <v>49</v>
      </c>
      <c r="AT108">
        <v>3072</v>
      </c>
      <c r="BB108" t="str">
        <f t="shared" si="19"/>
        <v>1200</v>
      </c>
      <c r="BC108">
        <v>1</v>
      </c>
      <c r="BD108" t="str">
        <f t="shared" si="20"/>
        <v xml:space="preserve">N9142Q  </v>
      </c>
      <c r="BE108">
        <v>1</v>
      </c>
      <c r="BJ108">
        <v>1475</v>
      </c>
      <c r="BK108">
        <v>-100</v>
      </c>
      <c r="BL108" t="s">
        <v>130</v>
      </c>
      <c r="BM108">
        <v>0</v>
      </c>
      <c r="BN108">
        <v>1</v>
      </c>
      <c r="BO108">
        <v>1</v>
      </c>
      <c r="BP108">
        <v>0</v>
      </c>
      <c r="BS108">
        <v>0</v>
      </c>
      <c r="BT108">
        <v>0</v>
      </c>
      <c r="BU108">
        <v>0</v>
      </c>
      <c r="CE108" t="str">
        <f>"03:15:51.953"</f>
        <v>03:15:51.953</v>
      </c>
      <c r="CF108">
        <v>952556433</v>
      </c>
      <c r="CS108">
        <v>2</v>
      </c>
      <c r="CT108">
        <v>2</v>
      </c>
      <c r="CU108">
        <v>0</v>
      </c>
      <c r="CV108">
        <v>2</v>
      </c>
      <c r="CW108">
        <v>0</v>
      </c>
      <c r="CX108">
        <v>5</v>
      </c>
      <c r="CY108">
        <v>7</v>
      </c>
      <c r="CZ108" t="s">
        <v>131</v>
      </c>
      <c r="DA108">
        <v>474</v>
      </c>
      <c r="DB108">
        <v>0</v>
      </c>
      <c r="DC108" t="s">
        <v>132</v>
      </c>
      <c r="DD108" t="s">
        <v>133</v>
      </c>
      <c r="DG108">
        <v>13738666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">
      <c r="A109" t="str">
        <f>"12/06/2022 03:15:52.180"</f>
        <v>12/06/2022 03:15:52.180</v>
      </c>
      <c r="C109" t="str">
        <f t="shared" si="17"/>
        <v>FFDDD3C0</v>
      </c>
      <c r="D109" t="s">
        <v>123</v>
      </c>
      <c r="E109">
        <v>14</v>
      </c>
      <c r="F109">
        <v>1014</v>
      </c>
      <c r="G109" t="s">
        <v>135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0</v>
      </c>
      <c r="P109">
        <v>1</v>
      </c>
      <c r="Q109">
        <v>0</v>
      </c>
      <c r="S109" t="str">
        <f t="shared" si="29"/>
        <v>03:15:51.797</v>
      </c>
      <c r="T109" t="str">
        <f t="shared" si="29"/>
        <v>03:15:51.797</v>
      </c>
      <c r="U109" t="str">
        <f t="shared" si="18"/>
        <v>ACA834</v>
      </c>
      <c r="V109">
        <v>0</v>
      </c>
      <c r="W109">
        <v>0</v>
      </c>
      <c r="X109">
        <v>2</v>
      </c>
      <c r="Y109">
        <v>0</v>
      </c>
      <c r="AA109">
        <v>1</v>
      </c>
      <c r="AB109">
        <v>9</v>
      </c>
      <c r="AC109">
        <v>3</v>
      </c>
      <c r="AD109">
        <v>0</v>
      </c>
      <c r="AE109">
        <v>10</v>
      </c>
      <c r="AF109" t="s">
        <v>126</v>
      </c>
      <c r="AG109">
        <v>0</v>
      </c>
      <c r="AH109">
        <v>3</v>
      </c>
      <c r="AI109">
        <v>2</v>
      </c>
      <c r="AJ109">
        <v>1</v>
      </c>
      <c r="AK109" t="s">
        <v>166</v>
      </c>
      <c r="AL109">
        <v>35.487555999999998</v>
      </c>
      <c r="AM109" t="s">
        <v>167</v>
      </c>
      <c r="AN109">
        <v>-97.824754999999996</v>
      </c>
      <c r="AO109">
        <v>25</v>
      </c>
      <c r="AP109">
        <v>1575</v>
      </c>
      <c r="AQ109" t="s">
        <v>129</v>
      </c>
      <c r="AR109">
        <v>1</v>
      </c>
      <c r="AS109">
        <v>49</v>
      </c>
      <c r="AT109">
        <v>3072</v>
      </c>
      <c r="BB109" t="str">
        <f t="shared" si="19"/>
        <v>1200</v>
      </c>
      <c r="BC109">
        <v>1</v>
      </c>
      <c r="BD109" t="str">
        <f t="shared" si="20"/>
        <v xml:space="preserve">N9142Q  </v>
      </c>
      <c r="BE109">
        <v>1</v>
      </c>
      <c r="BJ109">
        <v>1475</v>
      </c>
      <c r="BK109">
        <v>-100</v>
      </c>
      <c r="BL109" t="s">
        <v>130</v>
      </c>
      <c r="BM109">
        <v>0</v>
      </c>
      <c r="BN109">
        <v>1</v>
      </c>
      <c r="BO109">
        <v>1</v>
      </c>
      <c r="BP109">
        <v>0</v>
      </c>
      <c r="BS109">
        <v>0</v>
      </c>
      <c r="BT109">
        <v>0</v>
      </c>
      <c r="BU109">
        <v>0</v>
      </c>
      <c r="CE109" t="str">
        <f>"03:15:51.953"</f>
        <v>03:15:51.953</v>
      </c>
      <c r="CF109">
        <v>952556433</v>
      </c>
      <c r="CS109">
        <v>2</v>
      </c>
      <c r="CT109">
        <v>2</v>
      </c>
      <c r="CU109">
        <v>0</v>
      </c>
      <c r="CV109">
        <v>2</v>
      </c>
      <c r="CW109">
        <v>0</v>
      </c>
      <c r="CX109">
        <v>5</v>
      </c>
      <c r="CY109">
        <v>7</v>
      </c>
      <c r="CZ109" t="s">
        <v>131</v>
      </c>
      <c r="DA109">
        <v>474</v>
      </c>
      <c r="DB109">
        <v>0</v>
      </c>
      <c r="DC109" t="s">
        <v>132</v>
      </c>
      <c r="DD109" t="s">
        <v>133</v>
      </c>
      <c r="DG109">
        <v>13738666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">
      <c r="A110" t="str">
        <f>"12/06/2022 03:15:52.180"</f>
        <v>12/06/2022 03:15:52.180</v>
      </c>
      <c r="C110" t="str">
        <f t="shared" si="17"/>
        <v>FFDDD3C0</v>
      </c>
      <c r="D110" t="s">
        <v>138</v>
      </c>
      <c r="E110">
        <v>30</v>
      </c>
      <c r="H110">
        <v>119</v>
      </c>
      <c r="I110" t="s">
        <v>139</v>
      </c>
      <c r="J110" t="s">
        <v>140</v>
      </c>
      <c r="K110">
        <v>0</v>
      </c>
      <c r="L110">
        <v>3</v>
      </c>
      <c r="M110">
        <v>0</v>
      </c>
      <c r="N110">
        <v>2</v>
      </c>
      <c r="O110">
        <v>0</v>
      </c>
      <c r="P110">
        <v>1</v>
      </c>
      <c r="Q110">
        <v>0</v>
      </c>
      <c r="S110" t="str">
        <f t="shared" si="29"/>
        <v>03:15:51.797</v>
      </c>
      <c r="T110" t="str">
        <f t="shared" si="29"/>
        <v>03:15:51.797</v>
      </c>
      <c r="U110" t="str">
        <f t="shared" si="18"/>
        <v>ACA834</v>
      </c>
      <c r="V110">
        <v>0</v>
      </c>
      <c r="W110">
        <v>0</v>
      </c>
      <c r="X110">
        <v>2</v>
      </c>
      <c r="Y110">
        <v>0</v>
      </c>
      <c r="AA110">
        <v>1</v>
      </c>
      <c r="AB110">
        <v>9</v>
      </c>
      <c r="AC110">
        <v>3</v>
      </c>
      <c r="AD110">
        <v>0</v>
      </c>
      <c r="AE110">
        <v>10</v>
      </c>
      <c r="AF110" t="s">
        <v>126</v>
      </c>
      <c r="AG110">
        <v>0</v>
      </c>
      <c r="AH110">
        <v>3</v>
      </c>
      <c r="AI110">
        <v>2</v>
      </c>
      <c r="AJ110">
        <v>1</v>
      </c>
      <c r="AK110" t="s">
        <v>166</v>
      </c>
      <c r="AL110">
        <v>35.487555999999998</v>
      </c>
      <c r="AM110" t="s">
        <v>167</v>
      </c>
      <c r="AN110">
        <v>-97.824754999999996</v>
      </c>
      <c r="AO110">
        <v>25</v>
      </c>
      <c r="AP110">
        <v>1575</v>
      </c>
      <c r="AQ110" t="s">
        <v>129</v>
      </c>
      <c r="AR110">
        <v>1</v>
      </c>
      <c r="AS110">
        <v>49</v>
      </c>
      <c r="AT110">
        <v>3072</v>
      </c>
      <c r="BB110" t="str">
        <f t="shared" si="19"/>
        <v>1200</v>
      </c>
      <c r="BC110">
        <v>1</v>
      </c>
      <c r="BD110" t="str">
        <f t="shared" si="20"/>
        <v xml:space="preserve">N9142Q  </v>
      </c>
      <c r="BE110">
        <v>1</v>
      </c>
      <c r="BJ110">
        <v>1475</v>
      </c>
      <c r="BK110">
        <v>-100</v>
      </c>
      <c r="BL110" t="s">
        <v>130</v>
      </c>
      <c r="BM110">
        <v>0</v>
      </c>
      <c r="BN110">
        <v>1</v>
      </c>
      <c r="BO110">
        <v>1</v>
      </c>
      <c r="BP110">
        <v>0</v>
      </c>
      <c r="BS110">
        <v>0</v>
      </c>
      <c r="BT110">
        <v>0</v>
      </c>
      <c r="BU110">
        <v>0</v>
      </c>
      <c r="CE110" t="str">
        <f>"03:15:51.953"</f>
        <v>03:15:51.953</v>
      </c>
      <c r="CF110">
        <v>952556433</v>
      </c>
      <c r="CS110">
        <v>2</v>
      </c>
      <c r="CT110">
        <v>2</v>
      </c>
      <c r="CU110">
        <v>0</v>
      </c>
      <c r="CV110">
        <v>2</v>
      </c>
      <c r="CW110">
        <v>0</v>
      </c>
      <c r="CX110">
        <v>5</v>
      </c>
      <c r="CY110">
        <v>7</v>
      </c>
      <c r="CZ110" t="s">
        <v>131</v>
      </c>
      <c r="DA110">
        <v>474</v>
      </c>
      <c r="DB110">
        <v>0</v>
      </c>
      <c r="DC110" t="s">
        <v>132</v>
      </c>
      <c r="DD110" t="s">
        <v>133</v>
      </c>
      <c r="DG110">
        <v>13738666</v>
      </c>
      <c r="DI110">
        <v>0</v>
      </c>
      <c r="DJ110">
        <v>0</v>
      </c>
      <c r="DK110">
        <v>1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">
      <c r="A111" t="str">
        <f>"12/06/2022 03:15:52.180"</f>
        <v>12/06/2022 03:15:52.180</v>
      </c>
      <c r="C111" t="str">
        <f t="shared" si="17"/>
        <v>FFDDD3C0</v>
      </c>
      <c r="D111" t="s">
        <v>138</v>
      </c>
      <c r="E111">
        <v>31</v>
      </c>
      <c r="H111">
        <v>120</v>
      </c>
      <c r="I111" t="s">
        <v>141</v>
      </c>
      <c r="J111" t="s">
        <v>140</v>
      </c>
      <c r="K111">
        <v>0</v>
      </c>
      <c r="L111">
        <v>3</v>
      </c>
      <c r="M111">
        <v>0</v>
      </c>
      <c r="N111">
        <v>2</v>
      </c>
      <c r="O111">
        <v>0</v>
      </c>
      <c r="P111">
        <v>1</v>
      </c>
      <c r="Q111">
        <v>0</v>
      </c>
      <c r="S111" t="str">
        <f t="shared" si="29"/>
        <v>03:15:51.797</v>
      </c>
      <c r="T111" t="str">
        <f t="shared" si="29"/>
        <v>03:15:51.797</v>
      </c>
      <c r="U111" t="str">
        <f t="shared" si="18"/>
        <v>ACA834</v>
      </c>
      <c r="V111">
        <v>0</v>
      </c>
      <c r="W111">
        <v>0</v>
      </c>
      <c r="X111">
        <v>2</v>
      </c>
      <c r="Y111">
        <v>0</v>
      </c>
      <c r="AA111">
        <v>1</v>
      </c>
      <c r="AB111">
        <v>9</v>
      </c>
      <c r="AC111">
        <v>3</v>
      </c>
      <c r="AD111">
        <v>0</v>
      </c>
      <c r="AE111">
        <v>10</v>
      </c>
      <c r="AF111" t="s">
        <v>126</v>
      </c>
      <c r="AG111">
        <v>0</v>
      </c>
      <c r="AH111">
        <v>3</v>
      </c>
      <c r="AI111">
        <v>2</v>
      </c>
      <c r="AJ111">
        <v>1</v>
      </c>
      <c r="AK111" t="s">
        <v>166</v>
      </c>
      <c r="AL111">
        <v>35.487555999999998</v>
      </c>
      <c r="AM111" t="s">
        <v>167</v>
      </c>
      <c r="AN111">
        <v>-97.824754999999996</v>
      </c>
      <c r="AO111">
        <v>25</v>
      </c>
      <c r="AP111">
        <v>1575</v>
      </c>
      <c r="AQ111" t="s">
        <v>129</v>
      </c>
      <c r="AR111">
        <v>1</v>
      </c>
      <c r="AS111">
        <v>49</v>
      </c>
      <c r="AT111">
        <v>3072</v>
      </c>
      <c r="BB111" t="str">
        <f t="shared" si="19"/>
        <v>1200</v>
      </c>
      <c r="BC111">
        <v>1</v>
      </c>
      <c r="BD111" t="str">
        <f t="shared" si="20"/>
        <v xml:space="preserve">N9142Q  </v>
      </c>
      <c r="BE111">
        <v>1</v>
      </c>
      <c r="BJ111">
        <v>1475</v>
      </c>
      <c r="BK111">
        <v>-100</v>
      </c>
      <c r="BL111" t="s">
        <v>130</v>
      </c>
      <c r="BM111">
        <v>0</v>
      </c>
      <c r="BN111">
        <v>1</v>
      </c>
      <c r="BO111">
        <v>1</v>
      </c>
      <c r="BP111">
        <v>0</v>
      </c>
      <c r="BS111">
        <v>0</v>
      </c>
      <c r="BT111">
        <v>0</v>
      </c>
      <c r="BU111">
        <v>0</v>
      </c>
      <c r="CE111" t="str">
        <f>"03:15:51.953"</f>
        <v>03:15:51.953</v>
      </c>
      <c r="CF111">
        <v>952556433</v>
      </c>
      <c r="CS111">
        <v>2</v>
      </c>
      <c r="CT111">
        <v>2</v>
      </c>
      <c r="CU111">
        <v>0</v>
      </c>
      <c r="CV111">
        <v>2</v>
      </c>
      <c r="CW111">
        <v>0</v>
      </c>
      <c r="CX111">
        <v>5</v>
      </c>
      <c r="CY111">
        <v>7</v>
      </c>
      <c r="CZ111" t="s">
        <v>131</v>
      </c>
      <c r="DA111">
        <v>474</v>
      </c>
      <c r="DB111">
        <v>0</v>
      </c>
      <c r="DC111" t="s">
        <v>132</v>
      </c>
      <c r="DD111" t="s">
        <v>133</v>
      </c>
      <c r="DG111">
        <v>13738666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">
      <c r="A112" t="str">
        <f>"12/06/2022 03:15:52.994"</f>
        <v>12/06/2022 03:15:52.994</v>
      </c>
      <c r="C112" t="str">
        <f t="shared" si="17"/>
        <v>FFDDD3C0</v>
      </c>
      <c r="D112" t="s">
        <v>123</v>
      </c>
      <c r="E112">
        <v>13</v>
      </c>
      <c r="F112">
        <v>1013</v>
      </c>
      <c r="G112" t="s">
        <v>124</v>
      </c>
      <c r="J112" t="s">
        <v>125</v>
      </c>
      <c r="K112">
        <v>0</v>
      </c>
      <c r="L112">
        <v>3</v>
      </c>
      <c r="M112">
        <v>0</v>
      </c>
      <c r="N112">
        <v>2</v>
      </c>
      <c r="O112">
        <v>0</v>
      </c>
      <c r="P112">
        <v>1</v>
      </c>
      <c r="Q112">
        <v>0</v>
      </c>
      <c r="S112" t="str">
        <f t="shared" ref="S112:T116" si="30">"03:15:52.594"</f>
        <v>03:15:52.594</v>
      </c>
      <c r="T112" t="str">
        <f t="shared" si="30"/>
        <v>03:15:52.594</v>
      </c>
      <c r="U112" t="str">
        <f t="shared" si="18"/>
        <v>ACA834</v>
      </c>
      <c r="V112">
        <v>0</v>
      </c>
      <c r="W112">
        <v>0</v>
      </c>
      <c r="X112">
        <v>2</v>
      </c>
      <c r="Y112">
        <v>0</v>
      </c>
      <c r="AA112">
        <v>1</v>
      </c>
      <c r="AB112">
        <v>9</v>
      </c>
      <c r="AC112">
        <v>3</v>
      </c>
      <c r="AD112">
        <v>0</v>
      </c>
      <c r="AE112">
        <v>10</v>
      </c>
      <c r="AF112" t="s">
        <v>126</v>
      </c>
      <c r="AG112">
        <v>0</v>
      </c>
      <c r="AH112">
        <v>3</v>
      </c>
      <c r="AI112">
        <v>2</v>
      </c>
      <c r="AJ112">
        <v>0</v>
      </c>
      <c r="AK112" t="s">
        <v>168</v>
      </c>
      <c r="AL112">
        <v>35.487727999999997</v>
      </c>
      <c r="AM112" t="s">
        <v>167</v>
      </c>
      <c r="AN112">
        <v>-97.824754999999996</v>
      </c>
      <c r="AO112">
        <v>25</v>
      </c>
      <c r="AP112">
        <v>1600</v>
      </c>
      <c r="AQ112" t="s">
        <v>129</v>
      </c>
      <c r="AR112">
        <v>2</v>
      </c>
      <c r="AS112">
        <v>44</v>
      </c>
      <c r="AT112">
        <v>3008</v>
      </c>
      <c r="BB112" t="str">
        <f t="shared" si="19"/>
        <v>1200</v>
      </c>
      <c r="BC112">
        <v>1</v>
      </c>
      <c r="BD112" t="str">
        <f t="shared" si="20"/>
        <v xml:space="preserve">N9142Q  </v>
      </c>
      <c r="BE112">
        <v>1</v>
      </c>
      <c r="BJ112">
        <v>1475</v>
      </c>
      <c r="BK112">
        <v>-125</v>
      </c>
      <c r="BL112" t="s">
        <v>130</v>
      </c>
      <c r="BM112">
        <v>0</v>
      </c>
      <c r="BN112">
        <v>1</v>
      </c>
      <c r="BO112">
        <v>1</v>
      </c>
      <c r="BP112">
        <v>0</v>
      </c>
      <c r="BS112">
        <v>0</v>
      </c>
      <c r="BT112">
        <v>0</v>
      </c>
      <c r="BU112">
        <v>0</v>
      </c>
      <c r="CE112" t="str">
        <f>"03:15:52.748"</f>
        <v>03:15:52.748</v>
      </c>
      <c r="CF112">
        <v>747556321</v>
      </c>
      <c r="CS112">
        <v>2</v>
      </c>
      <c r="CT112">
        <v>2</v>
      </c>
      <c r="CU112">
        <v>0</v>
      </c>
      <c r="CV112">
        <v>2</v>
      </c>
      <c r="CW112">
        <v>0</v>
      </c>
      <c r="CX112">
        <v>5</v>
      </c>
      <c r="CY112">
        <v>7</v>
      </c>
      <c r="CZ112" t="s">
        <v>131</v>
      </c>
      <c r="DA112">
        <v>474</v>
      </c>
      <c r="DB112">
        <v>0</v>
      </c>
      <c r="DC112" t="s">
        <v>132</v>
      </c>
      <c r="DD112" t="s">
        <v>133</v>
      </c>
      <c r="DG112">
        <v>13738770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">
      <c r="A113" t="str">
        <f>"12/06/2022 03:15:53.009"</f>
        <v>12/06/2022 03:15:53.009</v>
      </c>
      <c r="C113" t="str">
        <f t="shared" si="17"/>
        <v>FFDDD3C0</v>
      </c>
      <c r="D113" t="s">
        <v>123</v>
      </c>
      <c r="E113">
        <v>14</v>
      </c>
      <c r="F113">
        <v>1014</v>
      </c>
      <c r="G113" t="s">
        <v>135</v>
      </c>
      <c r="J113" t="s">
        <v>125</v>
      </c>
      <c r="K113">
        <v>0</v>
      </c>
      <c r="L113">
        <v>3</v>
      </c>
      <c r="M113">
        <v>0</v>
      </c>
      <c r="N113">
        <v>2</v>
      </c>
      <c r="O113">
        <v>0</v>
      </c>
      <c r="P113">
        <v>1</v>
      </c>
      <c r="Q113">
        <v>0</v>
      </c>
      <c r="S113" t="str">
        <f t="shared" si="30"/>
        <v>03:15:52.594</v>
      </c>
      <c r="T113" t="str">
        <f t="shared" si="30"/>
        <v>03:15:52.594</v>
      </c>
      <c r="U113" t="str">
        <f t="shared" si="18"/>
        <v>ACA834</v>
      </c>
      <c r="V113">
        <v>0</v>
      </c>
      <c r="W113">
        <v>0</v>
      </c>
      <c r="X113">
        <v>2</v>
      </c>
      <c r="Y113">
        <v>0</v>
      </c>
      <c r="AA113">
        <v>1</v>
      </c>
      <c r="AB113">
        <v>9</v>
      </c>
      <c r="AC113">
        <v>3</v>
      </c>
      <c r="AD113">
        <v>0</v>
      </c>
      <c r="AE113">
        <v>10</v>
      </c>
      <c r="AF113" t="s">
        <v>126</v>
      </c>
      <c r="AG113">
        <v>0</v>
      </c>
      <c r="AH113">
        <v>3</v>
      </c>
      <c r="AI113">
        <v>2</v>
      </c>
      <c r="AJ113">
        <v>0</v>
      </c>
      <c r="AK113" t="s">
        <v>168</v>
      </c>
      <c r="AL113">
        <v>35.487727999999997</v>
      </c>
      <c r="AM113" t="s">
        <v>167</v>
      </c>
      <c r="AN113">
        <v>-97.824754999999996</v>
      </c>
      <c r="AO113">
        <v>25</v>
      </c>
      <c r="AP113">
        <v>1600</v>
      </c>
      <c r="AQ113" t="s">
        <v>129</v>
      </c>
      <c r="AR113">
        <v>2</v>
      </c>
      <c r="AS113">
        <v>44</v>
      </c>
      <c r="AT113">
        <v>3008</v>
      </c>
      <c r="BB113" t="str">
        <f t="shared" si="19"/>
        <v>1200</v>
      </c>
      <c r="BC113">
        <v>1</v>
      </c>
      <c r="BD113" t="str">
        <f t="shared" si="20"/>
        <v xml:space="preserve">N9142Q  </v>
      </c>
      <c r="BE113">
        <v>1</v>
      </c>
      <c r="BJ113">
        <v>1475</v>
      </c>
      <c r="BK113">
        <v>-125</v>
      </c>
      <c r="BL113" t="s">
        <v>130</v>
      </c>
      <c r="BM113">
        <v>0</v>
      </c>
      <c r="BN113">
        <v>1</v>
      </c>
      <c r="BO113">
        <v>1</v>
      </c>
      <c r="BP113">
        <v>0</v>
      </c>
      <c r="BS113">
        <v>0</v>
      </c>
      <c r="BT113">
        <v>0</v>
      </c>
      <c r="BU113">
        <v>0</v>
      </c>
      <c r="CE113" t="str">
        <f>"03:15:52.748"</f>
        <v>03:15:52.748</v>
      </c>
      <c r="CF113">
        <v>747556321</v>
      </c>
      <c r="CS113">
        <v>2</v>
      </c>
      <c r="CT113">
        <v>2</v>
      </c>
      <c r="CU113">
        <v>0</v>
      </c>
      <c r="CV113">
        <v>2</v>
      </c>
      <c r="CW113">
        <v>0</v>
      </c>
      <c r="CX113">
        <v>5</v>
      </c>
      <c r="CY113">
        <v>7</v>
      </c>
      <c r="CZ113" t="s">
        <v>131</v>
      </c>
      <c r="DA113">
        <v>474</v>
      </c>
      <c r="DB113">
        <v>0</v>
      </c>
      <c r="DC113" t="s">
        <v>132</v>
      </c>
      <c r="DD113" t="s">
        <v>133</v>
      </c>
      <c r="DG113">
        <v>13738770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">
      <c r="A114" t="str">
        <f>"12/06/2022 03:15:53.009"</f>
        <v>12/06/2022 03:15:53.009</v>
      </c>
      <c r="C114" t="str">
        <f t="shared" si="17"/>
        <v>FFDDD3C0</v>
      </c>
      <c r="D114" t="s">
        <v>138</v>
      </c>
      <c r="E114">
        <v>30</v>
      </c>
      <c r="H114">
        <v>119</v>
      </c>
      <c r="I114" t="s">
        <v>139</v>
      </c>
      <c r="J114" t="s">
        <v>140</v>
      </c>
      <c r="K114">
        <v>0</v>
      </c>
      <c r="L114">
        <v>3</v>
      </c>
      <c r="M114">
        <v>0</v>
      </c>
      <c r="N114">
        <v>2</v>
      </c>
      <c r="O114">
        <v>0</v>
      </c>
      <c r="P114">
        <v>1</v>
      </c>
      <c r="Q114">
        <v>0</v>
      </c>
      <c r="S114" t="str">
        <f t="shared" si="30"/>
        <v>03:15:52.594</v>
      </c>
      <c r="T114" t="str">
        <f t="shared" si="30"/>
        <v>03:15:52.594</v>
      </c>
      <c r="U114" t="str">
        <f t="shared" si="18"/>
        <v>ACA834</v>
      </c>
      <c r="V114">
        <v>0</v>
      </c>
      <c r="W114">
        <v>0</v>
      </c>
      <c r="X114">
        <v>2</v>
      </c>
      <c r="Y114">
        <v>0</v>
      </c>
      <c r="AA114">
        <v>1</v>
      </c>
      <c r="AB114">
        <v>9</v>
      </c>
      <c r="AC114">
        <v>3</v>
      </c>
      <c r="AD114">
        <v>0</v>
      </c>
      <c r="AE114">
        <v>10</v>
      </c>
      <c r="AF114" t="s">
        <v>126</v>
      </c>
      <c r="AG114">
        <v>0</v>
      </c>
      <c r="AH114">
        <v>3</v>
      </c>
      <c r="AI114">
        <v>2</v>
      </c>
      <c r="AJ114">
        <v>0</v>
      </c>
      <c r="AK114" t="s">
        <v>168</v>
      </c>
      <c r="AL114">
        <v>35.487727999999997</v>
      </c>
      <c r="AM114" t="s">
        <v>167</v>
      </c>
      <c r="AN114">
        <v>-97.824754999999996</v>
      </c>
      <c r="AO114">
        <v>25</v>
      </c>
      <c r="AP114">
        <v>1600</v>
      </c>
      <c r="AQ114" t="s">
        <v>129</v>
      </c>
      <c r="AR114">
        <v>2</v>
      </c>
      <c r="AS114">
        <v>44</v>
      </c>
      <c r="AT114">
        <v>3008</v>
      </c>
      <c r="BB114" t="str">
        <f t="shared" si="19"/>
        <v>1200</v>
      </c>
      <c r="BC114">
        <v>1</v>
      </c>
      <c r="BD114" t="str">
        <f t="shared" si="20"/>
        <v xml:space="preserve">N9142Q  </v>
      </c>
      <c r="BE114">
        <v>1</v>
      </c>
      <c r="BJ114">
        <v>1475</v>
      </c>
      <c r="BK114">
        <v>-125</v>
      </c>
      <c r="BL114" t="s">
        <v>130</v>
      </c>
      <c r="BM114">
        <v>0</v>
      </c>
      <c r="BN114">
        <v>1</v>
      </c>
      <c r="BO114">
        <v>1</v>
      </c>
      <c r="BP114">
        <v>0</v>
      </c>
      <c r="BS114">
        <v>0</v>
      </c>
      <c r="BT114">
        <v>0</v>
      </c>
      <c r="BU114">
        <v>0</v>
      </c>
      <c r="CE114" t="str">
        <f>"03:15:52.748"</f>
        <v>03:15:52.748</v>
      </c>
      <c r="CF114">
        <v>747556321</v>
      </c>
      <c r="CS114">
        <v>2</v>
      </c>
      <c r="CT114">
        <v>2</v>
      </c>
      <c r="CU114">
        <v>0</v>
      </c>
      <c r="CV114">
        <v>2</v>
      </c>
      <c r="CW114">
        <v>0</v>
      </c>
      <c r="CX114">
        <v>5</v>
      </c>
      <c r="CY114">
        <v>7</v>
      </c>
      <c r="CZ114" t="s">
        <v>131</v>
      </c>
      <c r="DA114">
        <v>474</v>
      </c>
      <c r="DB114">
        <v>0</v>
      </c>
      <c r="DC114" t="s">
        <v>132</v>
      </c>
      <c r="DD114" t="s">
        <v>133</v>
      </c>
      <c r="DG114">
        <v>13738770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">
      <c r="A115" t="str">
        <f>"12/06/2022 03:15:53.009"</f>
        <v>12/06/2022 03:15:53.009</v>
      </c>
      <c r="C115" t="str">
        <f t="shared" si="17"/>
        <v>FFDDD3C0</v>
      </c>
      <c r="D115" t="s">
        <v>138</v>
      </c>
      <c r="E115">
        <v>31</v>
      </c>
      <c r="H115">
        <v>120</v>
      </c>
      <c r="I115" t="s">
        <v>141</v>
      </c>
      <c r="J115" t="s">
        <v>140</v>
      </c>
      <c r="K115">
        <v>0</v>
      </c>
      <c r="L115">
        <v>3</v>
      </c>
      <c r="M115">
        <v>0</v>
      </c>
      <c r="N115">
        <v>2</v>
      </c>
      <c r="O115">
        <v>0</v>
      </c>
      <c r="P115">
        <v>1</v>
      </c>
      <c r="Q115">
        <v>0</v>
      </c>
      <c r="S115" t="str">
        <f t="shared" si="30"/>
        <v>03:15:52.594</v>
      </c>
      <c r="T115" t="str">
        <f t="shared" si="30"/>
        <v>03:15:52.594</v>
      </c>
      <c r="U115" t="str">
        <f t="shared" si="18"/>
        <v>ACA834</v>
      </c>
      <c r="V115">
        <v>0</v>
      </c>
      <c r="W115">
        <v>0</v>
      </c>
      <c r="X115">
        <v>2</v>
      </c>
      <c r="Y115">
        <v>0</v>
      </c>
      <c r="AA115">
        <v>1</v>
      </c>
      <c r="AB115">
        <v>9</v>
      </c>
      <c r="AC115">
        <v>3</v>
      </c>
      <c r="AD115">
        <v>0</v>
      </c>
      <c r="AE115">
        <v>10</v>
      </c>
      <c r="AF115" t="s">
        <v>126</v>
      </c>
      <c r="AG115">
        <v>0</v>
      </c>
      <c r="AH115">
        <v>3</v>
      </c>
      <c r="AI115">
        <v>2</v>
      </c>
      <c r="AJ115">
        <v>0</v>
      </c>
      <c r="AK115" t="s">
        <v>168</v>
      </c>
      <c r="AL115">
        <v>35.487727999999997</v>
      </c>
      <c r="AM115" t="s">
        <v>167</v>
      </c>
      <c r="AN115">
        <v>-97.824754999999996</v>
      </c>
      <c r="AO115">
        <v>25</v>
      </c>
      <c r="AP115">
        <v>1600</v>
      </c>
      <c r="AQ115" t="s">
        <v>129</v>
      </c>
      <c r="AR115">
        <v>2</v>
      </c>
      <c r="AS115">
        <v>44</v>
      </c>
      <c r="AT115">
        <v>3008</v>
      </c>
      <c r="BB115" t="str">
        <f t="shared" si="19"/>
        <v>1200</v>
      </c>
      <c r="BC115">
        <v>1</v>
      </c>
      <c r="BD115" t="str">
        <f t="shared" si="20"/>
        <v xml:space="preserve">N9142Q  </v>
      </c>
      <c r="BE115">
        <v>1</v>
      </c>
      <c r="BJ115">
        <v>1475</v>
      </c>
      <c r="BK115">
        <v>-125</v>
      </c>
      <c r="BL115" t="s">
        <v>130</v>
      </c>
      <c r="BM115">
        <v>0</v>
      </c>
      <c r="BN115">
        <v>1</v>
      </c>
      <c r="BO115">
        <v>1</v>
      </c>
      <c r="BP115">
        <v>0</v>
      </c>
      <c r="BS115">
        <v>0</v>
      </c>
      <c r="BT115">
        <v>0</v>
      </c>
      <c r="BU115">
        <v>0</v>
      </c>
      <c r="CE115" t="str">
        <f>"03:15:52.748"</f>
        <v>03:15:52.748</v>
      </c>
      <c r="CF115">
        <v>747556321</v>
      </c>
      <c r="CS115">
        <v>2</v>
      </c>
      <c r="CT115">
        <v>2</v>
      </c>
      <c r="CU115">
        <v>0</v>
      </c>
      <c r="CV115">
        <v>2</v>
      </c>
      <c r="CW115">
        <v>0</v>
      </c>
      <c r="CX115">
        <v>5</v>
      </c>
      <c r="CY115">
        <v>7</v>
      </c>
      <c r="CZ115" t="s">
        <v>131</v>
      </c>
      <c r="DA115">
        <v>474</v>
      </c>
      <c r="DB115">
        <v>0</v>
      </c>
      <c r="DC115" t="s">
        <v>132</v>
      </c>
      <c r="DD115" t="s">
        <v>133</v>
      </c>
      <c r="DG115">
        <v>13738770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>"12/06/2022 03:15:53.009"</f>
        <v>12/06/2022 03:15:53.009</v>
      </c>
      <c r="C116" t="str">
        <f t="shared" si="17"/>
        <v>FFDDD3C0</v>
      </c>
      <c r="D116" t="s">
        <v>134</v>
      </c>
      <c r="E116">
        <v>3</v>
      </c>
      <c r="H116">
        <v>160</v>
      </c>
      <c r="I116" t="s">
        <v>135</v>
      </c>
      <c r="J116" t="s">
        <v>136</v>
      </c>
      <c r="K116">
        <v>0</v>
      </c>
      <c r="L116">
        <v>3</v>
      </c>
      <c r="M116">
        <v>0</v>
      </c>
      <c r="N116">
        <v>2</v>
      </c>
      <c r="O116">
        <v>0</v>
      </c>
      <c r="P116">
        <v>1</v>
      </c>
      <c r="Q116">
        <v>0</v>
      </c>
      <c r="S116" t="str">
        <f t="shared" si="30"/>
        <v>03:15:52.594</v>
      </c>
      <c r="T116" t="str">
        <f t="shared" si="30"/>
        <v>03:15:52.594</v>
      </c>
      <c r="U116" t="str">
        <f t="shared" si="18"/>
        <v>ACA834</v>
      </c>
      <c r="V116">
        <v>0</v>
      </c>
      <c r="W116">
        <v>0</v>
      </c>
      <c r="X116">
        <v>2</v>
      </c>
      <c r="Y116">
        <v>0</v>
      </c>
      <c r="AA116">
        <v>1</v>
      </c>
      <c r="AB116">
        <v>9</v>
      </c>
      <c r="AC116">
        <v>3</v>
      </c>
      <c r="AD116">
        <v>0</v>
      </c>
      <c r="AE116">
        <v>10</v>
      </c>
      <c r="AF116" t="s">
        <v>126</v>
      </c>
      <c r="AG116">
        <v>0</v>
      </c>
      <c r="AH116">
        <v>3</v>
      </c>
      <c r="AI116">
        <v>2</v>
      </c>
      <c r="AJ116">
        <v>0</v>
      </c>
      <c r="AK116" t="s">
        <v>168</v>
      </c>
      <c r="AL116">
        <v>35.487727999999997</v>
      </c>
      <c r="AM116" t="s">
        <v>167</v>
      </c>
      <c r="AN116">
        <v>-97.824754999999996</v>
      </c>
      <c r="AO116">
        <v>25</v>
      </c>
      <c r="AP116">
        <v>1600</v>
      </c>
      <c r="AQ116" t="s">
        <v>129</v>
      </c>
      <c r="AR116">
        <v>2</v>
      </c>
      <c r="AS116">
        <v>44</v>
      </c>
      <c r="AT116">
        <v>3008</v>
      </c>
      <c r="BB116" t="str">
        <f t="shared" si="19"/>
        <v>1200</v>
      </c>
      <c r="BC116">
        <v>1</v>
      </c>
      <c r="BD116" t="str">
        <f t="shared" si="20"/>
        <v xml:space="preserve">N9142Q  </v>
      </c>
      <c r="BE116">
        <v>1</v>
      </c>
      <c r="BJ116">
        <v>1475</v>
      </c>
      <c r="BK116">
        <v>-125</v>
      </c>
      <c r="BL116" t="s">
        <v>130</v>
      </c>
      <c r="BM116">
        <v>0</v>
      </c>
      <c r="BN116">
        <v>1</v>
      </c>
      <c r="BO116">
        <v>1</v>
      </c>
      <c r="BP116">
        <v>0</v>
      </c>
      <c r="BS116">
        <v>0</v>
      </c>
      <c r="BT116">
        <v>0</v>
      </c>
      <c r="BU116">
        <v>0</v>
      </c>
      <c r="CE116" t="str">
        <f>"03:15:52.748"</f>
        <v>03:15:52.748</v>
      </c>
      <c r="CF116">
        <v>747556321</v>
      </c>
      <c r="CS116">
        <v>2</v>
      </c>
      <c r="CT116">
        <v>2</v>
      </c>
      <c r="CU116">
        <v>0</v>
      </c>
      <c r="CV116">
        <v>2</v>
      </c>
      <c r="CW116">
        <v>0</v>
      </c>
      <c r="CX116">
        <v>5</v>
      </c>
      <c r="CY116">
        <v>7</v>
      </c>
      <c r="CZ116" t="s">
        <v>131</v>
      </c>
      <c r="DA116">
        <v>474</v>
      </c>
      <c r="DB116">
        <v>0</v>
      </c>
      <c r="DC116" t="s">
        <v>132</v>
      </c>
      <c r="DD116" t="s">
        <v>133</v>
      </c>
      <c r="DG116">
        <v>13738770</v>
      </c>
      <c r="DI116">
        <v>0</v>
      </c>
      <c r="DJ116">
        <v>0</v>
      </c>
      <c r="DK116">
        <v>1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"12/06/2022 03:15:53.509"</f>
        <v>12/06/2022 03:15:53.509</v>
      </c>
      <c r="C117" t="str">
        <f t="shared" si="17"/>
        <v>FFDDD3C0</v>
      </c>
      <c r="D117" t="s">
        <v>123</v>
      </c>
      <c r="E117">
        <v>13</v>
      </c>
      <c r="F117">
        <v>1013</v>
      </c>
      <c r="G117" t="s">
        <v>124</v>
      </c>
      <c r="J117" t="s">
        <v>125</v>
      </c>
      <c r="K117">
        <v>0</v>
      </c>
      <c r="L117">
        <v>3</v>
      </c>
      <c r="M117">
        <v>0</v>
      </c>
      <c r="N117">
        <v>2</v>
      </c>
      <c r="O117">
        <v>0</v>
      </c>
      <c r="P117">
        <v>1</v>
      </c>
      <c r="Q117">
        <v>0</v>
      </c>
      <c r="S117" t="str">
        <f t="shared" ref="S117:T121" si="31">"03:15:53.195"</f>
        <v>03:15:53.195</v>
      </c>
      <c r="T117" t="str">
        <f t="shared" si="31"/>
        <v>03:15:53.195</v>
      </c>
      <c r="U117" t="str">
        <f t="shared" si="18"/>
        <v>ACA834</v>
      </c>
      <c r="V117">
        <v>0</v>
      </c>
      <c r="W117">
        <v>0</v>
      </c>
      <c r="X117">
        <v>2</v>
      </c>
      <c r="Y117">
        <v>0</v>
      </c>
      <c r="AA117">
        <v>1</v>
      </c>
      <c r="AB117">
        <v>9</v>
      </c>
      <c r="AC117">
        <v>3</v>
      </c>
      <c r="AD117">
        <v>0</v>
      </c>
      <c r="AE117">
        <v>10</v>
      </c>
      <c r="AF117" t="s">
        <v>126</v>
      </c>
      <c r="AG117">
        <v>0</v>
      </c>
      <c r="AH117">
        <v>3</v>
      </c>
      <c r="AI117">
        <v>2</v>
      </c>
      <c r="AJ117">
        <v>0</v>
      </c>
      <c r="AK117" t="s">
        <v>169</v>
      </c>
      <c r="AL117">
        <v>35.487834999999997</v>
      </c>
      <c r="AM117" t="s">
        <v>167</v>
      </c>
      <c r="AN117">
        <v>-97.824754999999996</v>
      </c>
      <c r="AO117">
        <v>25</v>
      </c>
      <c r="AP117">
        <v>1650</v>
      </c>
      <c r="AQ117" t="s">
        <v>129</v>
      </c>
      <c r="AR117">
        <v>2</v>
      </c>
      <c r="AS117">
        <v>41</v>
      </c>
      <c r="AT117">
        <v>2944</v>
      </c>
      <c r="BB117" t="str">
        <f t="shared" si="19"/>
        <v>1200</v>
      </c>
      <c r="BC117">
        <v>1</v>
      </c>
      <c r="BD117" t="str">
        <f t="shared" si="20"/>
        <v xml:space="preserve">N9142Q  </v>
      </c>
      <c r="BE117">
        <v>1</v>
      </c>
      <c r="BJ117">
        <v>1475</v>
      </c>
      <c r="BK117">
        <v>-175</v>
      </c>
      <c r="BL117" t="s">
        <v>130</v>
      </c>
      <c r="BM117">
        <v>0</v>
      </c>
      <c r="BN117">
        <v>1</v>
      </c>
      <c r="BO117">
        <v>1</v>
      </c>
      <c r="BP117">
        <v>0</v>
      </c>
      <c r="BS117">
        <v>0</v>
      </c>
      <c r="BT117">
        <v>0</v>
      </c>
      <c r="BU117">
        <v>0</v>
      </c>
      <c r="CE117" t="str">
        <f>"03:15:53.338"</f>
        <v>03:15:53.338</v>
      </c>
      <c r="CF117">
        <v>337556424</v>
      </c>
      <c r="CS117">
        <v>2</v>
      </c>
      <c r="CT117">
        <v>2</v>
      </c>
      <c r="CU117">
        <v>0</v>
      </c>
      <c r="CV117">
        <v>2</v>
      </c>
      <c r="CW117">
        <v>0</v>
      </c>
      <c r="CX117">
        <v>7</v>
      </c>
      <c r="CY117">
        <v>7</v>
      </c>
      <c r="CZ117" t="s">
        <v>131</v>
      </c>
      <c r="DA117">
        <v>474</v>
      </c>
      <c r="DB117">
        <v>0</v>
      </c>
      <c r="DC117" t="s">
        <v>132</v>
      </c>
      <c r="DD117" t="s">
        <v>133</v>
      </c>
      <c r="DG117">
        <v>13738841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"12/06/2022 03:15:53.572"</f>
        <v>12/06/2022 03:15:53.572</v>
      </c>
      <c r="C118" t="str">
        <f t="shared" si="17"/>
        <v>FFDDD3C0</v>
      </c>
      <c r="D118" t="s">
        <v>123</v>
      </c>
      <c r="E118">
        <v>14</v>
      </c>
      <c r="F118">
        <v>1014</v>
      </c>
      <c r="G118" t="s">
        <v>135</v>
      </c>
      <c r="J118" t="s">
        <v>125</v>
      </c>
      <c r="K118">
        <v>0</v>
      </c>
      <c r="L118">
        <v>3</v>
      </c>
      <c r="M118">
        <v>0</v>
      </c>
      <c r="N118">
        <v>2</v>
      </c>
      <c r="O118">
        <v>0</v>
      </c>
      <c r="P118">
        <v>1</v>
      </c>
      <c r="Q118">
        <v>0</v>
      </c>
      <c r="S118" t="str">
        <f t="shared" si="31"/>
        <v>03:15:53.195</v>
      </c>
      <c r="T118" t="str">
        <f t="shared" si="31"/>
        <v>03:15:53.195</v>
      </c>
      <c r="U118" t="str">
        <f t="shared" si="18"/>
        <v>ACA834</v>
      </c>
      <c r="V118">
        <v>0</v>
      </c>
      <c r="W118">
        <v>0</v>
      </c>
      <c r="X118">
        <v>2</v>
      </c>
      <c r="Y118">
        <v>0</v>
      </c>
      <c r="AA118">
        <v>1</v>
      </c>
      <c r="AB118">
        <v>9</v>
      </c>
      <c r="AC118">
        <v>3</v>
      </c>
      <c r="AD118">
        <v>0</v>
      </c>
      <c r="AE118">
        <v>10</v>
      </c>
      <c r="AF118" t="s">
        <v>126</v>
      </c>
      <c r="AG118">
        <v>0</v>
      </c>
      <c r="AH118">
        <v>3</v>
      </c>
      <c r="AI118">
        <v>2</v>
      </c>
      <c r="AJ118">
        <v>0</v>
      </c>
      <c r="AK118" t="s">
        <v>169</v>
      </c>
      <c r="AL118">
        <v>35.487834999999997</v>
      </c>
      <c r="AM118" t="s">
        <v>167</v>
      </c>
      <c r="AN118">
        <v>-97.824754999999996</v>
      </c>
      <c r="AO118">
        <v>25</v>
      </c>
      <c r="AP118">
        <v>1650</v>
      </c>
      <c r="AQ118" t="s">
        <v>129</v>
      </c>
      <c r="AR118">
        <v>2</v>
      </c>
      <c r="AS118">
        <v>41</v>
      </c>
      <c r="AT118">
        <v>2944</v>
      </c>
      <c r="BB118" t="str">
        <f t="shared" si="19"/>
        <v>1200</v>
      </c>
      <c r="BC118">
        <v>1</v>
      </c>
      <c r="BD118" t="str">
        <f t="shared" si="20"/>
        <v xml:space="preserve">N9142Q  </v>
      </c>
      <c r="BE118">
        <v>1</v>
      </c>
      <c r="BJ118">
        <v>1475</v>
      </c>
      <c r="BK118">
        <v>-175</v>
      </c>
      <c r="BL118" t="s">
        <v>130</v>
      </c>
      <c r="BM118">
        <v>0</v>
      </c>
      <c r="BN118">
        <v>1</v>
      </c>
      <c r="BO118">
        <v>1</v>
      </c>
      <c r="BP118">
        <v>0</v>
      </c>
      <c r="BS118">
        <v>0</v>
      </c>
      <c r="BT118">
        <v>0</v>
      </c>
      <c r="BU118">
        <v>0</v>
      </c>
      <c r="CE118" t="str">
        <f>"03:15:53.338"</f>
        <v>03:15:53.338</v>
      </c>
      <c r="CF118">
        <v>337556424</v>
      </c>
      <c r="CS118">
        <v>2</v>
      </c>
      <c r="CT118">
        <v>2</v>
      </c>
      <c r="CU118">
        <v>0</v>
      </c>
      <c r="CV118">
        <v>2</v>
      </c>
      <c r="CW118">
        <v>0</v>
      </c>
      <c r="CX118">
        <v>7</v>
      </c>
      <c r="CY118">
        <v>7</v>
      </c>
      <c r="CZ118" t="s">
        <v>131</v>
      </c>
      <c r="DA118">
        <v>474</v>
      </c>
      <c r="DB118">
        <v>0</v>
      </c>
      <c r="DC118" t="s">
        <v>132</v>
      </c>
      <c r="DD118" t="s">
        <v>133</v>
      </c>
      <c r="DG118">
        <v>13738841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>"12/06/2022 03:15:53.572"</f>
        <v>12/06/2022 03:15:53.572</v>
      </c>
      <c r="C119" t="str">
        <f t="shared" si="17"/>
        <v>FFDDD3C0</v>
      </c>
      <c r="D119" t="s">
        <v>138</v>
      </c>
      <c r="E119">
        <v>30</v>
      </c>
      <c r="H119">
        <v>119</v>
      </c>
      <c r="I119" t="s">
        <v>139</v>
      </c>
      <c r="J119" t="s">
        <v>140</v>
      </c>
      <c r="K119">
        <v>0</v>
      </c>
      <c r="L119">
        <v>3</v>
      </c>
      <c r="M119">
        <v>0</v>
      </c>
      <c r="N119">
        <v>2</v>
      </c>
      <c r="O119">
        <v>0</v>
      </c>
      <c r="P119">
        <v>1</v>
      </c>
      <c r="Q119">
        <v>0</v>
      </c>
      <c r="S119" t="str">
        <f t="shared" si="31"/>
        <v>03:15:53.195</v>
      </c>
      <c r="T119" t="str">
        <f t="shared" si="31"/>
        <v>03:15:53.195</v>
      </c>
      <c r="U119" t="str">
        <f t="shared" si="18"/>
        <v>ACA834</v>
      </c>
      <c r="V119">
        <v>0</v>
      </c>
      <c r="W119">
        <v>0</v>
      </c>
      <c r="X119">
        <v>2</v>
      </c>
      <c r="Y119">
        <v>0</v>
      </c>
      <c r="AA119">
        <v>1</v>
      </c>
      <c r="AB119">
        <v>9</v>
      </c>
      <c r="AC119">
        <v>3</v>
      </c>
      <c r="AD119">
        <v>0</v>
      </c>
      <c r="AE119">
        <v>10</v>
      </c>
      <c r="AF119" t="s">
        <v>126</v>
      </c>
      <c r="AG119">
        <v>0</v>
      </c>
      <c r="AH119">
        <v>3</v>
      </c>
      <c r="AI119">
        <v>2</v>
      </c>
      <c r="AJ119">
        <v>0</v>
      </c>
      <c r="AK119" t="s">
        <v>169</v>
      </c>
      <c r="AL119">
        <v>35.487834999999997</v>
      </c>
      <c r="AM119" t="s">
        <v>167</v>
      </c>
      <c r="AN119">
        <v>-97.824754999999996</v>
      </c>
      <c r="AO119">
        <v>25</v>
      </c>
      <c r="AP119">
        <v>1650</v>
      </c>
      <c r="AQ119" t="s">
        <v>129</v>
      </c>
      <c r="AR119">
        <v>2</v>
      </c>
      <c r="AS119">
        <v>41</v>
      </c>
      <c r="AT119">
        <v>2944</v>
      </c>
      <c r="BB119" t="str">
        <f t="shared" si="19"/>
        <v>1200</v>
      </c>
      <c r="BC119">
        <v>1</v>
      </c>
      <c r="BD119" t="str">
        <f t="shared" si="20"/>
        <v xml:space="preserve">N9142Q  </v>
      </c>
      <c r="BE119">
        <v>1</v>
      </c>
      <c r="BJ119">
        <v>1475</v>
      </c>
      <c r="BK119">
        <v>-175</v>
      </c>
      <c r="BL119" t="s">
        <v>130</v>
      </c>
      <c r="BM119">
        <v>0</v>
      </c>
      <c r="BN119">
        <v>1</v>
      </c>
      <c r="BO119">
        <v>1</v>
      </c>
      <c r="BP119">
        <v>0</v>
      </c>
      <c r="BS119">
        <v>0</v>
      </c>
      <c r="BT119">
        <v>0</v>
      </c>
      <c r="BU119">
        <v>0</v>
      </c>
      <c r="CE119" t="str">
        <f>"03:15:53.338"</f>
        <v>03:15:53.338</v>
      </c>
      <c r="CF119">
        <v>337556424</v>
      </c>
      <c r="CS119">
        <v>2</v>
      </c>
      <c r="CT119">
        <v>2</v>
      </c>
      <c r="CU119">
        <v>0</v>
      </c>
      <c r="CV119">
        <v>2</v>
      </c>
      <c r="CW119">
        <v>0</v>
      </c>
      <c r="CX119">
        <v>7</v>
      </c>
      <c r="CY119">
        <v>7</v>
      </c>
      <c r="CZ119" t="s">
        <v>131</v>
      </c>
      <c r="DA119">
        <v>474</v>
      </c>
      <c r="DB119">
        <v>0</v>
      </c>
      <c r="DC119" t="s">
        <v>132</v>
      </c>
      <c r="DD119" t="s">
        <v>133</v>
      </c>
      <c r="DG119">
        <v>13738841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>"12/06/2022 03:15:53.572"</f>
        <v>12/06/2022 03:15:53.572</v>
      </c>
      <c r="C120" t="str">
        <f t="shared" si="17"/>
        <v>FFDDD3C0</v>
      </c>
      <c r="D120" t="s">
        <v>138</v>
      </c>
      <c r="E120">
        <v>31</v>
      </c>
      <c r="H120">
        <v>120</v>
      </c>
      <c r="I120" t="s">
        <v>141</v>
      </c>
      <c r="J120" t="s">
        <v>140</v>
      </c>
      <c r="K120">
        <v>0</v>
      </c>
      <c r="L120">
        <v>3</v>
      </c>
      <c r="M120">
        <v>0</v>
      </c>
      <c r="N120">
        <v>2</v>
      </c>
      <c r="O120">
        <v>0</v>
      </c>
      <c r="P120">
        <v>1</v>
      </c>
      <c r="Q120">
        <v>0</v>
      </c>
      <c r="S120" t="str">
        <f t="shared" si="31"/>
        <v>03:15:53.195</v>
      </c>
      <c r="T120" t="str">
        <f t="shared" si="31"/>
        <v>03:15:53.195</v>
      </c>
      <c r="U120" t="str">
        <f t="shared" si="18"/>
        <v>ACA834</v>
      </c>
      <c r="V120">
        <v>0</v>
      </c>
      <c r="W120">
        <v>0</v>
      </c>
      <c r="X120">
        <v>2</v>
      </c>
      <c r="Y120">
        <v>0</v>
      </c>
      <c r="AA120">
        <v>1</v>
      </c>
      <c r="AB120">
        <v>9</v>
      </c>
      <c r="AC120">
        <v>3</v>
      </c>
      <c r="AD120">
        <v>0</v>
      </c>
      <c r="AE120">
        <v>10</v>
      </c>
      <c r="AF120" t="s">
        <v>126</v>
      </c>
      <c r="AG120">
        <v>0</v>
      </c>
      <c r="AH120">
        <v>3</v>
      </c>
      <c r="AI120">
        <v>2</v>
      </c>
      <c r="AJ120">
        <v>0</v>
      </c>
      <c r="AK120" t="s">
        <v>169</v>
      </c>
      <c r="AL120">
        <v>35.487834999999997</v>
      </c>
      <c r="AM120" t="s">
        <v>167</v>
      </c>
      <c r="AN120">
        <v>-97.824754999999996</v>
      </c>
      <c r="AO120">
        <v>25</v>
      </c>
      <c r="AP120">
        <v>1650</v>
      </c>
      <c r="AQ120" t="s">
        <v>129</v>
      </c>
      <c r="AR120">
        <v>2</v>
      </c>
      <c r="AS120">
        <v>41</v>
      </c>
      <c r="AT120">
        <v>2944</v>
      </c>
      <c r="BB120" t="str">
        <f t="shared" si="19"/>
        <v>1200</v>
      </c>
      <c r="BC120">
        <v>1</v>
      </c>
      <c r="BD120" t="str">
        <f t="shared" si="20"/>
        <v xml:space="preserve">N9142Q  </v>
      </c>
      <c r="BE120">
        <v>1</v>
      </c>
      <c r="BJ120">
        <v>1475</v>
      </c>
      <c r="BK120">
        <v>-175</v>
      </c>
      <c r="BL120" t="s">
        <v>130</v>
      </c>
      <c r="BM120">
        <v>0</v>
      </c>
      <c r="BN120">
        <v>1</v>
      </c>
      <c r="BO120">
        <v>1</v>
      </c>
      <c r="BP120">
        <v>0</v>
      </c>
      <c r="BS120">
        <v>0</v>
      </c>
      <c r="BT120">
        <v>0</v>
      </c>
      <c r="BU120">
        <v>0</v>
      </c>
      <c r="CE120" t="str">
        <f>"03:15:53.338"</f>
        <v>03:15:53.338</v>
      </c>
      <c r="CF120">
        <v>337556424</v>
      </c>
      <c r="CS120">
        <v>2</v>
      </c>
      <c r="CT120">
        <v>2</v>
      </c>
      <c r="CU120">
        <v>0</v>
      </c>
      <c r="CV120">
        <v>2</v>
      </c>
      <c r="CW120">
        <v>0</v>
      </c>
      <c r="CX120">
        <v>7</v>
      </c>
      <c r="CY120">
        <v>7</v>
      </c>
      <c r="CZ120" t="s">
        <v>131</v>
      </c>
      <c r="DA120">
        <v>474</v>
      </c>
      <c r="DB120">
        <v>0</v>
      </c>
      <c r="DC120" t="s">
        <v>132</v>
      </c>
      <c r="DD120" t="s">
        <v>133</v>
      </c>
      <c r="DG120">
        <v>13738841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>"12/06/2022 03:15:53.619"</f>
        <v>12/06/2022 03:15:53.619</v>
      </c>
      <c r="C121" t="str">
        <f t="shared" si="17"/>
        <v>FFDDD3C0</v>
      </c>
      <c r="D121" t="s">
        <v>134</v>
      </c>
      <c r="E121">
        <v>3</v>
      </c>
      <c r="H121">
        <v>160</v>
      </c>
      <c r="I121" t="s">
        <v>135</v>
      </c>
      <c r="J121" t="s">
        <v>136</v>
      </c>
      <c r="K121">
        <v>0</v>
      </c>
      <c r="L121">
        <v>3</v>
      </c>
      <c r="M121">
        <v>0</v>
      </c>
      <c r="N121">
        <v>2</v>
      </c>
      <c r="O121">
        <v>0</v>
      </c>
      <c r="P121">
        <v>1</v>
      </c>
      <c r="Q121">
        <v>0</v>
      </c>
      <c r="S121" t="str">
        <f t="shared" si="31"/>
        <v>03:15:53.195</v>
      </c>
      <c r="T121" t="str">
        <f t="shared" si="31"/>
        <v>03:15:53.195</v>
      </c>
      <c r="U121" t="str">
        <f t="shared" si="18"/>
        <v>ACA834</v>
      </c>
      <c r="V121">
        <v>0</v>
      </c>
      <c r="W121">
        <v>0</v>
      </c>
      <c r="X121">
        <v>2</v>
      </c>
      <c r="Y121">
        <v>0</v>
      </c>
      <c r="AA121">
        <v>1</v>
      </c>
      <c r="AB121">
        <v>9</v>
      </c>
      <c r="AC121">
        <v>3</v>
      </c>
      <c r="AD121">
        <v>0</v>
      </c>
      <c r="AE121">
        <v>10</v>
      </c>
      <c r="AF121" t="s">
        <v>126</v>
      </c>
      <c r="AG121">
        <v>0</v>
      </c>
      <c r="AH121">
        <v>3</v>
      </c>
      <c r="AI121">
        <v>2</v>
      </c>
      <c r="AJ121">
        <v>0</v>
      </c>
      <c r="AK121" t="s">
        <v>169</v>
      </c>
      <c r="AL121">
        <v>35.487834999999997</v>
      </c>
      <c r="AM121" t="s">
        <v>167</v>
      </c>
      <c r="AN121">
        <v>-97.824754999999996</v>
      </c>
      <c r="AO121">
        <v>25</v>
      </c>
      <c r="AP121">
        <v>1650</v>
      </c>
      <c r="AQ121" t="s">
        <v>129</v>
      </c>
      <c r="AR121">
        <v>2</v>
      </c>
      <c r="AS121">
        <v>41</v>
      </c>
      <c r="AT121">
        <v>2944</v>
      </c>
      <c r="BB121" t="str">
        <f t="shared" si="19"/>
        <v>1200</v>
      </c>
      <c r="BC121">
        <v>1</v>
      </c>
      <c r="BD121" t="str">
        <f t="shared" si="20"/>
        <v xml:space="preserve">N9142Q  </v>
      </c>
      <c r="BE121">
        <v>1</v>
      </c>
      <c r="BJ121">
        <v>1475</v>
      </c>
      <c r="BK121">
        <v>-175</v>
      </c>
      <c r="BL121" t="s">
        <v>130</v>
      </c>
      <c r="BM121">
        <v>0</v>
      </c>
      <c r="BN121">
        <v>1</v>
      </c>
      <c r="BO121">
        <v>1</v>
      </c>
      <c r="BP121">
        <v>0</v>
      </c>
      <c r="BS121">
        <v>0</v>
      </c>
      <c r="BT121">
        <v>0</v>
      </c>
      <c r="BU121">
        <v>0</v>
      </c>
      <c r="CE121" t="str">
        <f>"03:15:53.338"</f>
        <v>03:15:53.338</v>
      </c>
      <c r="CF121">
        <v>337556424</v>
      </c>
      <c r="CS121">
        <v>2</v>
      </c>
      <c r="CT121">
        <v>2</v>
      </c>
      <c r="CU121">
        <v>0</v>
      </c>
      <c r="CV121">
        <v>2</v>
      </c>
      <c r="CW121">
        <v>0</v>
      </c>
      <c r="CX121">
        <v>7</v>
      </c>
      <c r="CY121">
        <v>7</v>
      </c>
      <c r="CZ121" t="s">
        <v>131</v>
      </c>
      <c r="DA121">
        <v>474</v>
      </c>
      <c r="DB121">
        <v>0</v>
      </c>
      <c r="DC121" t="s">
        <v>132</v>
      </c>
      <c r="DD121" t="s">
        <v>133</v>
      </c>
      <c r="DG121">
        <v>13738841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>"12/06/2022 03:15:55.125"</f>
        <v>12/06/2022 03:15:55.125</v>
      </c>
      <c r="C122" t="str">
        <f t="shared" si="17"/>
        <v>FFDDD3C0</v>
      </c>
      <c r="D122" t="s">
        <v>123</v>
      </c>
      <c r="E122">
        <v>13</v>
      </c>
      <c r="F122">
        <v>1013</v>
      </c>
      <c r="G122" t="s">
        <v>124</v>
      </c>
      <c r="J122" t="s">
        <v>125</v>
      </c>
      <c r="K122">
        <v>0</v>
      </c>
      <c r="L122">
        <v>3</v>
      </c>
      <c r="M122">
        <v>0</v>
      </c>
      <c r="N122">
        <v>2</v>
      </c>
      <c r="O122">
        <v>0</v>
      </c>
      <c r="P122">
        <v>1</v>
      </c>
      <c r="Q122">
        <v>0</v>
      </c>
      <c r="S122" t="str">
        <f t="shared" ref="S122:T126" si="32">"03:15:54.797"</f>
        <v>03:15:54.797</v>
      </c>
      <c r="T122" t="str">
        <f t="shared" si="32"/>
        <v>03:15:54.797</v>
      </c>
      <c r="U122" t="str">
        <f t="shared" si="18"/>
        <v>ACA834</v>
      </c>
      <c r="V122">
        <v>0</v>
      </c>
      <c r="W122">
        <v>0</v>
      </c>
      <c r="X122">
        <v>2</v>
      </c>
      <c r="Y122">
        <v>0</v>
      </c>
      <c r="AA122">
        <v>1</v>
      </c>
      <c r="AB122">
        <v>9</v>
      </c>
      <c r="AC122">
        <v>3</v>
      </c>
      <c r="AD122">
        <v>0</v>
      </c>
      <c r="AE122">
        <v>10</v>
      </c>
      <c r="AF122" t="s">
        <v>126</v>
      </c>
      <c r="AG122">
        <v>0</v>
      </c>
      <c r="AH122">
        <v>3</v>
      </c>
      <c r="AI122">
        <v>2</v>
      </c>
      <c r="AJ122">
        <v>0</v>
      </c>
      <c r="AK122" t="s">
        <v>170</v>
      </c>
      <c r="AL122">
        <v>35.488114000000003</v>
      </c>
      <c r="AM122" t="s">
        <v>171</v>
      </c>
      <c r="AN122">
        <v>-97.824732999999995</v>
      </c>
      <c r="AO122">
        <v>25</v>
      </c>
      <c r="AP122">
        <v>1725</v>
      </c>
      <c r="AQ122" t="s">
        <v>129</v>
      </c>
      <c r="AR122">
        <v>1</v>
      </c>
      <c r="AS122">
        <v>33</v>
      </c>
      <c r="AT122">
        <v>2240</v>
      </c>
      <c r="BB122" t="str">
        <f t="shared" si="19"/>
        <v>1200</v>
      </c>
      <c r="BC122">
        <v>1</v>
      </c>
      <c r="BD122" t="str">
        <f t="shared" si="20"/>
        <v xml:space="preserve">N9142Q  </v>
      </c>
      <c r="BE122">
        <v>1</v>
      </c>
      <c r="BJ122">
        <v>1625</v>
      </c>
      <c r="BK122">
        <v>-100</v>
      </c>
      <c r="BL122" t="s">
        <v>130</v>
      </c>
      <c r="BM122">
        <v>0</v>
      </c>
      <c r="BN122">
        <v>1</v>
      </c>
      <c r="BO122">
        <v>1</v>
      </c>
      <c r="BP122">
        <v>0</v>
      </c>
      <c r="BS122">
        <v>0</v>
      </c>
      <c r="BT122">
        <v>0</v>
      </c>
      <c r="BU122">
        <v>0</v>
      </c>
      <c r="CE122" t="str">
        <f>"03:15:54.933"</f>
        <v>03:15:54.933</v>
      </c>
      <c r="CF122">
        <v>932556253</v>
      </c>
      <c r="CS122">
        <v>2</v>
      </c>
      <c r="CT122">
        <v>2</v>
      </c>
      <c r="CU122">
        <v>0</v>
      </c>
      <c r="CV122">
        <v>2</v>
      </c>
      <c r="CW122">
        <v>0</v>
      </c>
      <c r="CX122">
        <v>7</v>
      </c>
      <c r="CY122">
        <v>7</v>
      </c>
      <c r="CZ122" t="s">
        <v>131</v>
      </c>
      <c r="DA122">
        <v>474</v>
      </c>
      <c r="DB122">
        <v>0</v>
      </c>
      <c r="DC122" t="s">
        <v>132</v>
      </c>
      <c r="DD122" t="s">
        <v>133</v>
      </c>
      <c r="DG122">
        <v>13739036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>"12/06/2022 03:15:55.188"</f>
        <v>12/06/2022 03:15:55.188</v>
      </c>
      <c r="C123" t="str">
        <f t="shared" si="17"/>
        <v>FFDDD3C0</v>
      </c>
      <c r="D123" t="s">
        <v>134</v>
      </c>
      <c r="E123">
        <v>3</v>
      </c>
      <c r="H123">
        <v>160</v>
      </c>
      <c r="I123" t="s">
        <v>135</v>
      </c>
      <c r="J123" t="s">
        <v>136</v>
      </c>
      <c r="K123">
        <v>0</v>
      </c>
      <c r="L123">
        <v>3</v>
      </c>
      <c r="M123">
        <v>0</v>
      </c>
      <c r="N123">
        <v>2</v>
      </c>
      <c r="O123">
        <v>0</v>
      </c>
      <c r="P123">
        <v>1</v>
      </c>
      <c r="Q123">
        <v>0</v>
      </c>
      <c r="S123" t="str">
        <f t="shared" si="32"/>
        <v>03:15:54.797</v>
      </c>
      <c r="T123" t="str">
        <f t="shared" si="32"/>
        <v>03:15:54.797</v>
      </c>
      <c r="U123" t="str">
        <f t="shared" si="18"/>
        <v>ACA834</v>
      </c>
      <c r="V123">
        <v>0</v>
      </c>
      <c r="W123">
        <v>0</v>
      </c>
      <c r="X123">
        <v>2</v>
      </c>
      <c r="Y123">
        <v>0</v>
      </c>
      <c r="AA123">
        <v>1</v>
      </c>
      <c r="AB123">
        <v>9</v>
      </c>
      <c r="AC123">
        <v>3</v>
      </c>
      <c r="AD123">
        <v>0</v>
      </c>
      <c r="AE123">
        <v>10</v>
      </c>
      <c r="AF123" t="s">
        <v>126</v>
      </c>
      <c r="AG123">
        <v>0</v>
      </c>
      <c r="AH123">
        <v>3</v>
      </c>
      <c r="AI123">
        <v>2</v>
      </c>
      <c r="AJ123">
        <v>0</v>
      </c>
      <c r="AK123" t="s">
        <v>170</v>
      </c>
      <c r="AL123">
        <v>35.488114000000003</v>
      </c>
      <c r="AM123" t="s">
        <v>171</v>
      </c>
      <c r="AN123">
        <v>-97.824732999999995</v>
      </c>
      <c r="AO123">
        <v>25</v>
      </c>
      <c r="AP123">
        <v>1725</v>
      </c>
      <c r="AQ123" t="s">
        <v>129</v>
      </c>
      <c r="AR123">
        <v>1</v>
      </c>
      <c r="AS123">
        <v>33</v>
      </c>
      <c r="AT123">
        <v>2240</v>
      </c>
      <c r="BB123" t="str">
        <f t="shared" si="19"/>
        <v>1200</v>
      </c>
      <c r="BC123">
        <v>1</v>
      </c>
      <c r="BD123" t="str">
        <f t="shared" si="20"/>
        <v xml:space="preserve">N9142Q  </v>
      </c>
      <c r="BE123">
        <v>1</v>
      </c>
      <c r="BJ123">
        <v>1625</v>
      </c>
      <c r="BK123">
        <v>-100</v>
      </c>
      <c r="BL123" t="s">
        <v>130</v>
      </c>
      <c r="BM123">
        <v>0</v>
      </c>
      <c r="BN123">
        <v>1</v>
      </c>
      <c r="BO123">
        <v>1</v>
      </c>
      <c r="BP123">
        <v>0</v>
      </c>
      <c r="BS123">
        <v>0</v>
      </c>
      <c r="BT123">
        <v>0</v>
      </c>
      <c r="BU123">
        <v>0</v>
      </c>
      <c r="CE123" t="str">
        <f>"03:15:54.933"</f>
        <v>03:15:54.933</v>
      </c>
      <c r="CF123">
        <v>932556253</v>
      </c>
      <c r="CS123">
        <v>2</v>
      </c>
      <c r="CT123">
        <v>2</v>
      </c>
      <c r="CU123">
        <v>0</v>
      </c>
      <c r="CV123">
        <v>2</v>
      </c>
      <c r="CW123">
        <v>0</v>
      </c>
      <c r="CX123">
        <v>7</v>
      </c>
      <c r="CY123">
        <v>7</v>
      </c>
      <c r="CZ123" t="s">
        <v>131</v>
      </c>
      <c r="DA123">
        <v>474</v>
      </c>
      <c r="DB123">
        <v>0</v>
      </c>
      <c r="DC123" t="s">
        <v>132</v>
      </c>
      <c r="DD123" t="s">
        <v>133</v>
      </c>
      <c r="DG123">
        <v>13739036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">
      <c r="A124" t="str">
        <f>"12/06/2022 03:15:55.188"</f>
        <v>12/06/2022 03:15:55.188</v>
      </c>
      <c r="C124" t="str">
        <f t="shared" si="17"/>
        <v>FFDDD3C0</v>
      </c>
      <c r="D124" t="s">
        <v>123</v>
      </c>
      <c r="E124">
        <v>14</v>
      </c>
      <c r="F124">
        <v>1014</v>
      </c>
      <c r="G124" t="s">
        <v>135</v>
      </c>
      <c r="J124" t="s">
        <v>125</v>
      </c>
      <c r="K124">
        <v>0</v>
      </c>
      <c r="L124">
        <v>3</v>
      </c>
      <c r="M124">
        <v>0</v>
      </c>
      <c r="N124">
        <v>2</v>
      </c>
      <c r="O124">
        <v>0</v>
      </c>
      <c r="P124">
        <v>1</v>
      </c>
      <c r="Q124">
        <v>0</v>
      </c>
      <c r="S124" t="str">
        <f t="shared" si="32"/>
        <v>03:15:54.797</v>
      </c>
      <c r="T124" t="str">
        <f t="shared" si="32"/>
        <v>03:15:54.797</v>
      </c>
      <c r="U124" t="str">
        <f t="shared" si="18"/>
        <v>ACA834</v>
      </c>
      <c r="V124">
        <v>0</v>
      </c>
      <c r="W124">
        <v>0</v>
      </c>
      <c r="X124">
        <v>2</v>
      </c>
      <c r="Y124">
        <v>0</v>
      </c>
      <c r="AA124">
        <v>1</v>
      </c>
      <c r="AB124">
        <v>9</v>
      </c>
      <c r="AC124">
        <v>3</v>
      </c>
      <c r="AD124">
        <v>0</v>
      </c>
      <c r="AE124">
        <v>10</v>
      </c>
      <c r="AF124" t="s">
        <v>126</v>
      </c>
      <c r="AG124">
        <v>0</v>
      </c>
      <c r="AH124">
        <v>3</v>
      </c>
      <c r="AI124">
        <v>2</v>
      </c>
      <c r="AJ124">
        <v>0</v>
      </c>
      <c r="AK124" t="s">
        <v>170</v>
      </c>
      <c r="AL124">
        <v>35.488114000000003</v>
      </c>
      <c r="AM124" t="s">
        <v>171</v>
      </c>
      <c r="AN124">
        <v>-97.824732999999995</v>
      </c>
      <c r="AO124">
        <v>25</v>
      </c>
      <c r="AP124">
        <v>1725</v>
      </c>
      <c r="AQ124" t="s">
        <v>129</v>
      </c>
      <c r="AR124">
        <v>1</v>
      </c>
      <c r="AS124">
        <v>33</v>
      </c>
      <c r="AT124">
        <v>2240</v>
      </c>
      <c r="BB124" t="str">
        <f t="shared" si="19"/>
        <v>1200</v>
      </c>
      <c r="BC124">
        <v>1</v>
      </c>
      <c r="BD124" t="str">
        <f t="shared" si="20"/>
        <v xml:space="preserve">N9142Q  </v>
      </c>
      <c r="BE124">
        <v>1</v>
      </c>
      <c r="BJ124">
        <v>1625</v>
      </c>
      <c r="BK124">
        <v>-100</v>
      </c>
      <c r="BL124" t="s">
        <v>130</v>
      </c>
      <c r="BM124">
        <v>0</v>
      </c>
      <c r="BN124">
        <v>1</v>
      </c>
      <c r="BO124">
        <v>1</v>
      </c>
      <c r="BP124">
        <v>0</v>
      </c>
      <c r="BS124">
        <v>0</v>
      </c>
      <c r="BT124">
        <v>0</v>
      </c>
      <c r="BU124">
        <v>0</v>
      </c>
      <c r="CE124" t="str">
        <f>"03:15:54.933"</f>
        <v>03:15:54.933</v>
      </c>
      <c r="CF124">
        <v>932556253</v>
      </c>
      <c r="CS124">
        <v>2</v>
      </c>
      <c r="CT124">
        <v>2</v>
      </c>
      <c r="CU124">
        <v>0</v>
      </c>
      <c r="CV124">
        <v>2</v>
      </c>
      <c r="CW124">
        <v>0</v>
      </c>
      <c r="CX124">
        <v>7</v>
      </c>
      <c r="CY124">
        <v>7</v>
      </c>
      <c r="CZ124" t="s">
        <v>131</v>
      </c>
      <c r="DA124">
        <v>474</v>
      </c>
      <c r="DB124">
        <v>0</v>
      </c>
      <c r="DC124" t="s">
        <v>132</v>
      </c>
      <c r="DD124" t="s">
        <v>133</v>
      </c>
      <c r="DG124">
        <v>13739036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">
      <c r="A125" t="str">
        <f>"12/06/2022 03:15:55.188"</f>
        <v>12/06/2022 03:15:55.188</v>
      </c>
      <c r="C125" t="str">
        <f t="shared" si="17"/>
        <v>FFDDD3C0</v>
      </c>
      <c r="D125" t="s">
        <v>138</v>
      </c>
      <c r="E125">
        <v>30</v>
      </c>
      <c r="H125">
        <v>119</v>
      </c>
      <c r="I125" t="s">
        <v>139</v>
      </c>
      <c r="J125" t="s">
        <v>140</v>
      </c>
      <c r="K125">
        <v>0</v>
      </c>
      <c r="L125">
        <v>3</v>
      </c>
      <c r="M125">
        <v>0</v>
      </c>
      <c r="N125">
        <v>2</v>
      </c>
      <c r="O125">
        <v>0</v>
      </c>
      <c r="P125">
        <v>1</v>
      </c>
      <c r="Q125">
        <v>0</v>
      </c>
      <c r="S125" t="str">
        <f t="shared" si="32"/>
        <v>03:15:54.797</v>
      </c>
      <c r="T125" t="str">
        <f t="shared" si="32"/>
        <v>03:15:54.797</v>
      </c>
      <c r="U125" t="str">
        <f t="shared" si="18"/>
        <v>ACA834</v>
      </c>
      <c r="V125">
        <v>0</v>
      </c>
      <c r="W125">
        <v>0</v>
      </c>
      <c r="X125">
        <v>2</v>
      </c>
      <c r="Y125">
        <v>0</v>
      </c>
      <c r="AA125">
        <v>1</v>
      </c>
      <c r="AB125">
        <v>9</v>
      </c>
      <c r="AC125">
        <v>3</v>
      </c>
      <c r="AD125">
        <v>0</v>
      </c>
      <c r="AE125">
        <v>10</v>
      </c>
      <c r="AF125" t="s">
        <v>126</v>
      </c>
      <c r="AG125">
        <v>0</v>
      </c>
      <c r="AH125">
        <v>3</v>
      </c>
      <c r="AI125">
        <v>2</v>
      </c>
      <c r="AJ125">
        <v>0</v>
      </c>
      <c r="AK125" t="s">
        <v>170</v>
      </c>
      <c r="AL125">
        <v>35.488114000000003</v>
      </c>
      <c r="AM125" t="s">
        <v>171</v>
      </c>
      <c r="AN125">
        <v>-97.824732999999995</v>
      </c>
      <c r="AO125">
        <v>25</v>
      </c>
      <c r="AP125">
        <v>1725</v>
      </c>
      <c r="AQ125" t="s">
        <v>129</v>
      </c>
      <c r="AR125">
        <v>1</v>
      </c>
      <c r="AS125">
        <v>33</v>
      </c>
      <c r="AT125">
        <v>2240</v>
      </c>
      <c r="BB125" t="str">
        <f t="shared" si="19"/>
        <v>1200</v>
      </c>
      <c r="BC125">
        <v>1</v>
      </c>
      <c r="BD125" t="str">
        <f t="shared" si="20"/>
        <v xml:space="preserve">N9142Q  </v>
      </c>
      <c r="BE125">
        <v>1</v>
      </c>
      <c r="BJ125">
        <v>1625</v>
      </c>
      <c r="BK125">
        <v>-100</v>
      </c>
      <c r="BL125" t="s">
        <v>130</v>
      </c>
      <c r="BM125">
        <v>0</v>
      </c>
      <c r="BN125">
        <v>1</v>
      </c>
      <c r="BO125">
        <v>1</v>
      </c>
      <c r="BP125">
        <v>0</v>
      </c>
      <c r="BS125">
        <v>0</v>
      </c>
      <c r="BT125">
        <v>0</v>
      </c>
      <c r="BU125">
        <v>0</v>
      </c>
      <c r="CE125" t="str">
        <f>"03:15:54.933"</f>
        <v>03:15:54.933</v>
      </c>
      <c r="CF125">
        <v>932556253</v>
      </c>
      <c r="CS125">
        <v>2</v>
      </c>
      <c r="CT125">
        <v>2</v>
      </c>
      <c r="CU125">
        <v>0</v>
      </c>
      <c r="CV125">
        <v>2</v>
      </c>
      <c r="CW125">
        <v>0</v>
      </c>
      <c r="CX125">
        <v>7</v>
      </c>
      <c r="CY125">
        <v>7</v>
      </c>
      <c r="CZ125" t="s">
        <v>131</v>
      </c>
      <c r="DA125">
        <v>474</v>
      </c>
      <c r="DB125">
        <v>0</v>
      </c>
      <c r="DC125" t="s">
        <v>132</v>
      </c>
      <c r="DD125" t="s">
        <v>133</v>
      </c>
      <c r="DG125">
        <v>13739036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>"12/06/2022 03:15:55.188"</f>
        <v>12/06/2022 03:15:55.188</v>
      </c>
      <c r="C126" t="str">
        <f t="shared" si="17"/>
        <v>FFDDD3C0</v>
      </c>
      <c r="D126" t="s">
        <v>138</v>
      </c>
      <c r="E126">
        <v>31</v>
      </c>
      <c r="H126">
        <v>120</v>
      </c>
      <c r="I126" t="s">
        <v>141</v>
      </c>
      <c r="J126" t="s">
        <v>140</v>
      </c>
      <c r="K126">
        <v>0</v>
      </c>
      <c r="L126">
        <v>3</v>
      </c>
      <c r="M126">
        <v>0</v>
      </c>
      <c r="N126">
        <v>2</v>
      </c>
      <c r="O126">
        <v>0</v>
      </c>
      <c r="P126">
        <v>1</v>
      </c>
      <c r="Q126">
        <v>0</v>
      </c>
      <c r="S126" t="str">
        <f t="shared" si="32"/>
        <v>03:15:54.797</v>
      </c>
      <c r="T126" t="str">
        <f t="shared" si="32"/>
        <v>03:15:54.797</v>
      </c>
      <c r="U126" t="str">
        <f t="shared" si="18"/>
        <v>ACA834</v>
      </c>
      <c r="V126">
        <v>0</v>
      </c>
      <c r="W126">
        <v>0</v>
      </c>
      <c r="X126">
        <v>2</v>
      </c>
      <c r="Y126">
        <v>0</v>
      </c>
      <c r="AA126">
        <v>1</v>
      </c>
      <c r="AB126">
        <v>9</v>
      </c>
      <c r="AC126">
        <v>3</v>
      </c>
      <c r="AD126">
        <v>0</v>
      </c>
      <c r="AE126">
        <v>10</v>
      </c>
      <c r="AF126" t="s">
        <v>126</v>
      </c>
      <c r="AG126">
        <v>0</v>
      </c>
      <c r="AH126">
        <v>3</v>
      </c>
      <c r="AI126">
        <v>2</v>
      </c>
      <c r="AJ126">
        <v>0</v>
      </c>
      <c r="AK126" t="s">
        <v>170</v>
      </c>
      <c r="AL126">
        <v>35.488114000000003</v>
      </c>
      <c r="AM126" t="s">
        <v>171</v>
      </c>
      <c r="AN126">
        <v>-97.824732999999995</v>
      </c>
      <c r="AO126">
        <v>25</v>
      </c>
      <c r="AP126">
        <v>1725</v>
      </c>
      <c r="AQ126" t="s">
        <v>129</v>
      </c>
      <c r="AR126">
        <v>1</v>
      </c>
      <c r="AS126">
        <v>33</v>
      </c>
      <c r="AT126">
        <v>2240</v>
      </c>
      <c r="BB126" t="str">
        <f t="shared" si="19"/>
        <v>1200</v>
      </c>
      <c r="BC126">
        <v>1</v>
      </c>
      <c r="BD126" t="str">
        <f t="shared" si="20"/>
        <v xml:space="preserve">N9142Q  </v>
      </c>
      <c r="BE126">
        <v>1</v>
      </c>
      <c r="BJ126">
        <v>1625</v>
      </c>
      <c r="BK126">
        <v>-100</v>
      </c>
      <c r="BL126" t="s">
        <v>130</v>
      </c>
      <c r="BM126">
        <v>0</v>
      </c>
      <c r="BN126">
        <v>1</v>
      </c>
      <c r="BO126">
        <v>1</v>
      </c>
      <c r="BP126">
        <v>0</v>
      </c>
      <c r="BS126">
        <v>0</v>
      </c>
      <c r="BT126">
        <v>0</v>
      </c>
      <c r="BU126">
        <v>0</v>
      </c>
      <c r="CE126" t="str">
        <f>"03:15:54.933"</f>
        <v>03:15:54.933</v>
      </c>
      <c r="CF126">
        <v>932556253</v>
      </c>
      <c r="CS126">
        <v>2</v>
      </c>
      <c r="CT126">
        <v>2</v>
      </c>
      <c r="CU126">
        <v>0</v>
      </c>
      <c r="CV126">
        <v>2</v>
      </c>
      <c r="CW126">
        <v>0</v>
      </c>
      <c r="CX126">
        <v>7</v>
      </c>
      <c r="CY126">
        <v>7</v>
      </c>
      <c r="CZ126" t="s">
        <v>131</v>
      </c>
      <c r="DA126">
        <v>474</v>
      </c>
      <c r="DB126">
        <v>0</v>
      </c>
      <c r="DC126" t="s">
        <v>132</v>
      </c>
      <c r="DD126" t="s">
        <v>133</v>
      </c>
      <c r="DG126">
        <v>13739036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>"12/06/2022 03:15:55.734"</f>
        <v>12/06/2022 03:15:55.734</v>
      </c>
      <c r="C127" t="str">
        <f t="shared" si="17"/>
        <v>FFDDD3C0</v>
      </c>
      <c r="D127" t="s">
        <v>123</v>
      </c>
      <c r="E127">
        <v>13</v>
      </c>
      <c r="F127">
        <v>1013</v>
      </c>
      <c r="G127" t="s">
        <v>124</v>
      </c>
      <c r="J127" t="s">
        <v>125</v>
      </c>
      <c r="K127">
        <v>0</v>
      </c>
      <c r="L127">
        <v>3</v>
      </c>
      <c r="M127">
        <v>0</v>
      </c>
      <c r="N127">
        <v>2</v>
      </c>
      <c r="O127">
        <v>0</v>
      </c>
      <c r="P127">
        <v>1</v>
      </c>
      <c r="Q127">
        <v>0</v>
      </c>
      <c r="S127" t="str">
        <f t="shared" ref="S127:T131" si="33">"03:15:55.398"</f>
        <v>03:15:55.398</v>
      </c>
      <c r="T127" t="str">
        <f t="shared" si="33"/>
        <v>03:15:55.398</v>
      </c>
      <c r="U127" t="str">
        <f t="shared" si="18"/>
        <v>ACA834</v>
      </c>
      <c r="V127">
        <v>0</v>
      </c>
      <c r="W127">
        <v>0</v>
      </c>
      <c r="X127">
        <v>2</v>
      </c>
      <c r="Y127">
        <v>0</v>
      </c>
      <c r="AA127">
        <v>1</v>
      </c>
      <c r="AB127">
        <v>9</v>
      </c>
      <c r="AC127">
        <v>3</v>
      </c>
      <c r="AD127">
        <v>0</v>
      </c>
      <c r="AE127">
        <v>10</v>
      </c>
      <c r="AF127" t="s">
        <v>126</v>
      </c>
      <c r="AG127">
        <v>0</v>
      </c>
      <c r="AH127">
        <v>3</v>
      </c>
      <c r="AI127">
        <v>2</v>
      </c>
      <c r="AJ127">
        <v>0</v>
      </c>
      <c r="AK127" t="s">
        <v>172</v>
      </c>
      <c r="AL127">
        <v>35.488199999999999</v>
      </c>
      <c r="AM127" t="s">
        <v>171</v>
      </c>
      <c r="AN127">
        <v>-97.824732999999995</v>
      </c>
      <c r="AO127">
        <v>25</v>
      </c>
      <c r="AP127">
        <v>1750</v>
      </c>
      <c r="AQ127" t="s">
        <v>129</v>
      </c>
      <c r="AR127">
        <v>1</v>
      </c>
      <c r="AS127">
        <v>31</v>
      </c>
      <c r="AT127">
        <v>1920</v>
      </c>
      <c r="BB127" t="str">
        <f t="shared" si="19"/>
        <v>1200</v>
      </c>
      <c r="BC127">
        <v>1</v>
      </c>
      <c r="BD127" t="str">
        <f t="shared" si="20"/>
        <v xml:space="preserve">N9142Q  </v>
      </c>
      <c r="BE127">
        <v>1</v>
      </c>
      <c r="BJ127">
        <v>1625</v>
      </c>
      <c r="BK127">
        <v>-125</v>
      </c>
      <c r="BL127" t="s">
        <v>130</v>
      </c>
      <c r="BM127">
        <v>0</v>
      </c>
      <c r="BN127">
        <v>1</v>
      </c>
      <c r="BO127">
        <v>1</v>
      </c>
      <c r="BP127">
        <v>0</v>
      </c>
      <c r="BS127">
        <v>0</v>
      </c>
      <c r="BT127">
        <v>0</v>
      </c>
      <c r="BU127">
        <v>0</v>
      </c>
      <c r="CE127" t="str">
        <f>"03:15:55.527"</f>
        <v>03:15:55.527</v>
      </c>
      <c r="CF127">
        <v>526556230</v>
      </c>
      <c r="CS127">
        <v>2</v>
      </c>
      <c r="CT127">
        <v>2</v>
      </c>
      <c r="CU127">
        <v>0</v>
      </c>
      <c r="CV127">
        <v>2</v>
      </c>
      <c r="CW127">
        <v>0</v>
      </c>
      <c r="CX127">
        <v>6</v>
      </c>
      <c r="CY127">
        <v>7</v>
      </c>
      <c r="CZ127" t="s">
        <v>131</v>
      </c>
      <c r="DA127">
        <v>474</v>
      </c>
      <c r="DB127">
        <v>0</v>
      </c>
      <c r="DC127" t="s">
        <v>132</v>
      </c>
      <c r="DD127" t="s">
        <v>133</v>
      </c>
      <c r="DG127">
        <v>13739113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>"12/06/2022 03:15:55.750"</f>
        <v>12/06/2022 03:15:55.750</v>
      </c>
      <c r="C128" t="str">
        <f t="shared" si="17"/>
        <v>FFDDD3C0</v>
      </c>
      <c r="D128" t="s">
        <v>134</v>
      </c>
      <c r="E128">
        <v>3</v>
      </c>
      <c r="H128">
        <v>160</v>
      </c>
      <c r="I128" t="s">
        <v>135</v>
      </c>
      <c r="J128" t="s">
        <v>136</v>
      </c>
      <c r="K128">
        <v>0</v>
      </c>
      <c r="L128">
        <v>3</v>
      </c>
      <c r="M128">
        <v>0</v>
      </c>
      <c r="N128">
        <v>2</v>
      </c>
      <c r="O128">
        <v>0</v>
      </c>
      <c r="P128">
        <v>1</v>
      </c>
      <c r="Q128">
        <v>0</v>
      </c>
      <c r="S128" t="str">
        <f t="shared" si="33"/>
        <v>03:15:55.398</v>
      </c>
      <c r="T128" t="str">
        <f t="shared" si="33"/>
        <v>03:15:55.398</v>
      </c>
      <c r="U128" t="str">
        <f t="shared" si="18"/>
        <v>ACA834</v>
      </c>
      <c r="V128">
        <v>0</v>
      </c>
      <c r="W128">
        <v>0</v>
      </c>
      <c r="X128">
        <v>2</v>
      </c>
      <c r="Y128">
        <v>0</v>
      </c>
      <c r="AA128">
        <v>1</v>
      </c>
      <c r="AB128">
        <v>9</v>
      </c>
      <c r="AC128">
        <v>3</v>
      </c>
      <c r="AD128">
        <v>0</v>
      </c>
      <c r="AE128">
        <v>10</v>
      </c>
      <c r="AF128" t="s">
        <v>126</v>
      </c>
      <c r="AG128">
        <v>0</v>
      </c>
      <c r="AH128">
        <v>3</v>
      </c>
      <c r="AI128">
        <v>2</v>
      </c>
      <c r="AJ128">
        <v>0</v>
      </c>
      <c r="AK128" t="s">
        <v>172</v>
      </c>
      <c r="AL128">
        <v>35.488199999999999</v>
      </c>
      <c r="AM128" t="s">
        <v>171</v>
      </c>
      <c r="AN128">
        <v>-97.824732999999995</v>
      </c>
      <c r="AO128">
        <v>25</v>
      </c>
      <c r="AP128">
        <v>1750</v>
      </c>
      <c r="AQ128" t="s">
        <v>129</v>
      </c>
      <c r="AR128">
        <v>1</v>
      </c>
      <c r="AS128">
        <v>31</v>
      </c>
      <c r="AT128">
        <v>1920</v>
      </c>
      <c r="BB128" t="str">
        <f t="shared" si="19"/>
        <v>1200</v>
      </c>
      <c r="BC128">
        <v>1</v>
      </c>
      <c r="BD128" t="str">
        <f t="shared" si="20"/>
        <v xml:space="preserve">N9142Q  </v>
      </c>
      <c r="BE128">
        <v>1</v>
      </c>
      <c r="BJ128">
        <v>1625</v>
      </c>
      <c r="BK128">
        <v>-125</v>
      </c>
      <c r="BL128" t="s">
        <v>130</v>
      </c>
      <c r="BM128">
        <v>0</v>
      </c>
      <c r="BN128">
        <v>1</v>
      </c>
      <c r="BO128">
        <v>1</v>
      </c>
      <c r="BP128">
        <v>0</v>
      </c>
      <c r="BS128">
        <v>0</v>
      </c>
      <c r="BT128">
        <v>0</v>
      </c>
      <c r="BU128">
        <v>0</v>
      </c>
      <c r="CE128" t="str">
        <f>"03:15:55.527"</f>
        <v>03:15:55.527</v>
      </c>
      <c r="CF128">
        <v>526556230</v>
      </c>
      <c r="CS128">
        <v>2</v>
      </c>
      <c r="CT128">
        <v>2</v>
      </c>
      <c r="CU128">
        <v>0</v>
      </c>
      <c r="CV128">
        <v>2</v>
      </c>
      <c r="CW128">
        <v>0</v>
      </c>
      <c r="CX128">
        <v>6</v>
      </c>
      <c r="CY128">
        <v>7</v>
      </c>
      <c r="CZ128" t="s">
        <v>131</v>
      </c>
      <c r="DA128">
        <v>474</v>
      </c>
      <c r="DB128">
        <v>0</v>
      </c>
      <c r="DC128" t="s">
        <v>132</v>
      </c>
      <c r="DD128" t="s">
        <v>133</v>
      </c>
      <c r="DG128">
        <v>13739113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>"12/06/2022 03:15:55.766"</f>
        <v>12/06/2022 03:15:55.766</v>
      </c>
      <c r="C129" t="str">
        <f t="shared" si="17"/>
        <v>FFDDD3C0</v>
      </c>
      <c r="D129" t="s">
        <v>123</v>
      </c>
      <c r="E129">
        <v>14</v>
      </c>
      <c r="F129">
        <v>1014</v>
      </c>
      <c r="G129" t="s">
        <v>135</v>
      </c>
      <c r="J129" t="s">
        <v>125</v>
      </c>
      <c r="K129">
        <v>0</v>
      </c>
      <c r="L129">
        <v>3</v>
      </c>
      <c r="M129">
        <v>0</v>
      </c>
      <c r="N129">
        <v>2</v>
      </c>
      <c r="O129">
        <v>0</v>
      </c>
      <c r="P129">
        <v>1</v>
      </c>
      <c r="Q129">
        <v>0</v>
      </c>
      <c r="S129" t="str">
        <f t="shared" si="33"/>
        <v>03:15:55.398</v>
      </c>
      <c r="T129" t="str">
        <f t="shared" si="33"/>
        <v>03:15:55.398</v>
      </c>
      <c r="U129" t="str">
        <f t="shared" si="18"/>
        <v>ACA834</v>
      </c>
      <c r="V129">
        <v>0</v>
      </c>
      <c r="W129">
        <v>0</v>
      </c>
      <c r="X129">
        <v>2</v>
      </c>
      <c r="Y129">
        <v>0</v>
      </c>
      <c r="AA129">
        <v>1</v>
      </c>
      <c r="AB129">
        <v>9</v>
      </c>
      <c r="AC129">
        <v>3</v>
      </c>
      <c r="AD129">
        <v>0</v>
      </c>
      <c r="AE129">
        <v>10</v>
      </c>
      <c r="AF129" t="s">
        <v>126</v>
      </c>
      <c r="AG129">
        <v>0</v>
      </c>
      <c r="AH129">
        <v>3</v>
      </c>
      <c r="AI129">
        <v>2</v>
      </c>
      <c r="AJ129">
        <v>0</v>
      </c>
      <c r="AK129" t="s">
        <v>172</v>
      </c>
      <c r="AL129">
        <v>35.488199999999999</v>
      </c>
      <c r="AM129" t="s">
        <v>171</v>
      </c>
      <c r="AN129">
        <v>-97.824732999999995</v>
      </c>
      <c r="AO129">
        <v>25</v>
      </c>
      <c r="AP129">
        <v>1750</v>
      </c>
      <c r="AQ129" t="s">
        <v>129</v>
      </c>
      <c r="AR129">
        <v>1</v>
      </c>
      <c r="AS129">
        <v>31</v>
      </c>
      <c r="AT129">
        <v>1920</v>
      </c>
      <c r="BB129" t="str">
        <f t="shared" si="19"/>
        <v>1200</v>
      </c>
      <c r="BC129">
        <v>1</v>
      </c>
      <c r="BD129" t="str">
        <f t="shared" si="20"/>
        <v xml:space="preserve">N9142Q  </v>
      </c>
      <c r="BE129">
        <v>1</v>
      </c>
      <c r="BJ129">
        <v>1625</v>
      </c>
      <c r="BK129">
        <v>-125</v>
      </c>
      <c r="BL129" t="s">
        <v>130</v>
      </c>
      <c r="BM129">
        <v>0</v>
      </c>
      <c r="BN129">
        <v>1</v>
      </c>
      <c r="BO129">
        <v>1</v>
      </c>
      <c r="BP129">
        <v>0</v>
      </c>
      <c r="BS129">
        <v>0</v>
      </c>
      <c r="BT129">
        <v>0</v>
      </c>
      <c r="BU129">
        <v>0</v>
      </c>
      <c r="CE129" t="str">
        <f>"03:15:55.527"</f>
        <v>03:15:55.527</v>
      </c>
      <c r="CF129">
        <v>526556230</v>
      </c>
      <c r="CS129">
        <v>2</v>
      </c>
      <c r="CT129">
        <v>2</v>
      </c>
      <c r="CU129">
        <v>0</v>
      </c>
      <c r="CV129">
        <v>2</v>
      </c>
      <c r="CW129">
        <v>0</v>
      </c>
      <c r="CX129">
        <v>6</v>
      </c>
      <c r="CY129">
        <v>7</v>
      </c>
      <c r="CZ129" t="s">
        <v>131</v>
      </c>
      <c r="DA129">
        <v>474</v>
      </c>
      <c r="DB129">
        <v>0</v>
      </c>
      <c r="DC129" t="s">
        <v>132</v>
      </c>
      <c r="DD129" t="s">
        <v>133</v>
      </c>
      <c r="DG129">
        <v>13739113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>"12/06/2022 03:15:55.813"</f>
        <v>12/06/2022 03:15:55.813</v>
      </c>
      <c r="C130" t="str">
        <f t="shared" ref="C130:C193" si="34">"FFDDD3C0"</f>
        <v>FFDDD3C0</v>
      </c>
      <c r="D130" t="s">
        <v>138</v>
      </c>
      <c r="E130">
        <v>30</v>
      </c>
      <c r="H130">
        <v>119</v>
      </c>
      <c r="I130" t="s">
        <v>139</v>
      </c>
      <c r="J130" t="s">
        <v>140</v>
      </c>
      <c r="K130">
        <v>0</v>
      </c>
      <c r="L130">
        <v>3</v>
      </c>
      <c r="M130">
        <v>0</v>
      </c>
      <c r="N130">
        <v>2</v>
      </c>
      <c r="O130">
        <v>0</v>
      </c>
      <c r="P130">
        <v>1</v>
      </c>
      <c r="Q130">
        <v>0</v>
      </c>
      <c r="S130" t="str">
        <f t="shared" si="33"/>
        <v>03:15:55.398</v>
      </c>
      <c r="T130" t="str">
        <f t="shared" si="33"/>
        <v>03:15:55.398</v>
      </c>
      <c r="U130" t="str">
        <f t="shared" ref="U130:U193" si="35">"ACA834"</f>
        <v>ACA834</v>
      </c>
      <c r="V130">
        <v>0</v>
      </c>
      <c r="W130">
        <v>0</v>
      </c>
      <c r="X130">
        <v>2</v>
      </c>
      <c r="Y130">
        <v>0</v>
      </c>
      <c r="AA130">
        <v>1</v>
      </c>
      <c r="AB130">
        <v>9</v>
      </c>
      <c r="AC130">
        <v>3</v>
      </c>
      <c r="AD130">
        <v>0</v>
      </c>
      <c r="AE130">
        <v>10</v>
      </c>
      <c r="AF130" t="s">
        <v>126</v>
      </c>
      <c r="AG130">
        <v>0</v>
      </c>
      <c r="AH130">
        <v>3</v>
      </c>
      <c r="AI130">
        <v>2</v>
      </c>
      <c r="AJ130">
        <v>0</v>
      </c>
      <c r="AK130" t="s">
        <v>172</v>
      </c>
      <c r="AL130">
        <v>35.488199999999999</v>
      </c>
      <c r="AM130" t="s">
        <v>171</v>
      </c>
      <c r="AN130">
        <v>-97.824732999999995</v>
      </c>
      <c r="AO130">
        <v>25</v>
      </c>
      <c r="AP130">
        <v>1750</v>
      </c>
      <c r="AQ130" t="s">
        <v>129</v>
      </c>
      <c r="AR130">
        <v>1</v>
      </c>
      <c r="AS130">
        <v>31</v>
      </c>
      <c r="AT130">
        <v>1920</v>
      </c>
      <c r="BB130" t="str">
        <f t="shared" ref="BB130:BB193" si="36">"1200"</f>
        <v>1200</v>
      </c>
      <c r="BC130">
        <v>1</v>
      </c>
      <c r="BD130" t="str">
        <f t="shared" ref="BD130:BD193" si="37">"N9142Q  "</f>
        <v xml:space="preserve">N9142Q  </v>
      </c>
      <c r="BE130">
        <v>1</v>
      </c>
      <c r="BJ130">
        <v>1625</v>
      </c>
      <c r="BK130">
        <v>-125</v>
      </c>
      <c r="BL130" t="s">
        <v>130</v>
      </c>
      <c r="BM130">
        <v>0</v>
      </c>
      <c r="BN130">
        <v>1</v>
      </c>
      <c r="BO130">
        <v>1</v>
      </c>
      <c r="BP130">
        <v>0</v>
      </c>
      <c r="BS130">
        <v>0</v>
      </c>
      <c r="BT130">
        <v>0</v>
      </c>
      <c r="BU130">
        <v>0</v>
      </c>
      <c r="CE130" t="str">
        <f>"03:15:55.527"</f>
        <v>03:15:55.527</v>
      </c>
      <c r="CF130">
        <v>526556230</v>
      </c>
      <c r="CS130">
        <v>2</v>
      </c>
      <c r="CT130">
        <v>2</v>
      </c>
      <c r="CU130">
        <v>0</v>
      </c>
      <c r="CV130">
        <v>2</v>
      </c>
      <c r="CW130">
        <v>0</v>
      </c>
      <c r="CX130">
        <v>6</v>
      </c>
      <c r="CY130">
        <v>7</v>
      </c>
      <c r="CZ130" t="s">
        <v>131</v>
      </c>
      <c r="DA130">
        <v>474</v>
      </c>
      <c r="DB130">
        <v>0</v>
      </c>
      <c r="DC130" t="s">
        <v>132</v>
      </c>
      <c r="DD130" t="s">
        <v>133</v>
      </c>
      <c r="DG130">
        <v>13739113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>"12/06/2022 03:15:55.813"</f>
        <v>12/06/2022 03:15:55.813</v>
      </c>
      <c r="C131" t="str">
        <f t="shared" si="34"/>
        <v>FFDDD3C0</v>
      </c>
      <c r="D131" t="s">
        <v>138</v>
      </c>
      <c r="E131">
        <v>31</v>
      </c>
      <c r="H131">
        <v>120</v>
      </c>
      <c r="I131" t="s">
        <v>141</v>
      </c>
      <c r="J131" t="s">
        <v>140</v>
      </c>
      <c r="K131">
        <v>0</v>
      </c>
      <c r="L131">
        <v>3</v>
      </c>
      <c r="M131">
        <v>0</v>
      </c>
      <c r="N131">
        <v>2</v>
      </c>
      <c r="O131">
        <v>0</v>
      </c>
      <c r="P131">
        <v>1</v>
      </c>
      <c r="Q131">
        <v>0</v>
      </c>
      <c r="S131" t="str">
        <f t="shared" si="33"/>
        <v>03:15:55.398</v>
      </c>
      <c r="T131" t="str">
        <f t="shared" si="33"/>
        <v>03:15:55.398</v>
      </c>
      <c r="U131" t="str">
        <f t="shared" si="35"/>
        <v>ACA834</v>
      </c>
      <c r="V131">
        <v>0</v>
      </c>
      <c r="W131">
        <v>0</v>
      </c>
      <c r="X131">
        <v>2</v>
      </c>
      <c r="Y131">
        <v>0</v>
      </c>
      <c r="AA131">
        <v>1</v>
      </c>
      <c r="AB131">
        <v>9</v>
      </c>
      <c r="AC131">
        <v>3</v>
      </c>
      <c r="AD131">
        <v>0</v>
      </c>
      <c r="AE131">
        <v>10</v>
      </c>
      <c r="AF131" t="s">
        <v>126</v>
      </c>
      <c r="AG131">
        <v>0</v>
      </c>
      <c r="AH131">
        <v>3</v>
      </c>
      <c r="AI131">
        <v>2</v>
      </c>
      <c r="AJ131">
        <v>0</v>
      </c>
      <c r="AK131" t="s">
        <v>172</v>
      </c>
      <c r="AL131">
        <v>35.488199999999999</v>
      </c>
      <c r="AM131" t="s">
        <v>171</v>
      </c>
      <c r="AN131">
        <v>-97.824732999999995</v>
      </c>
      <c r="AO131">
        <v>25</v>
      </c>
      <c r="AP131">
        <v>1750</v>
      </c>
      <c r="AQ131" t="s">
        <v>129</v>
      </c>
      <c r="AR131">
        <v>1</v>
      </c>
      <c r="AS131">
        <v>31</v>
      </c>
      <c r="AT131">
        <v>1920</v>
      </c>
      <c r="BB131" t="str">
        <f t="shared" si="36"/>
        <v>1200</v>
      </c>
      <c r="BC131">
        <v>1</v>
      </c>
      <c r="BD131" t="str">
        <f t="shared" si="37"/>
        <v xml:space="preserve">N9142Q  </v>
      </c>
      <c r="BE131">
        <v>1</v>
      </c>
      <c r="BJ131">
        <v>1625</v>
      </c>
      <c r="BK131">
        <v>-125</v>
      </c>
      <c r="BL131" t="s">
        <v>130</v>
      </c>
      <c r="BM131">
        <v>0</v>
      </c>
      <c r="BN131">
        <v>1</v>
      </c>
      <c r="BO131">
        <v>1</v>
      </c>
      <c r="BP131">
        <v>0</v>
      </c>
      <c r="BS131">
        <v>0</v>
      </c>
      <c r="BT131">
        <v>0</v>
      </c>
      <c r="BU131">
        <v>0</v>
      </c>
      <c r="CE131" t="str">
        <f>"03:15:55.527"</f>
        <v>03:15:55.527</v>
      </c>
      <c r="CF131">
        <v>526556230</v>
      </c>
      <c r="CS131">
        <v>2</v>
      </c>
      <c r="CT131">
        <v>2</v>
      </c>
      <c r="CU131">
        <v>0</v>
      </c>
      <c r="CV131">
        <v>2</v>
      </c>
      <c r="CW131">
        <v>0</v>
      </c>
      <c r="CX131">
        <v>6</v>
      </c>
      <c r="CY131">
        <v>7</v>
      </c>
      <c r="CZ131" t="s">
        <v>131</v>
      </c>
      <c r="DA131">
        <v>474</v>
      </c>
      <c r="DB131">
        <v>0</v>
      </c>
      <c r="DC131" t="s">
        <v>132</v>
      </c>
      <c r="DD131" t="s">
        <v>133</v>
      </c>
      <c r="DG131">
        <v>13739113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>"12/06/2022 03:15:56.484"</f>
        <v>12/06/2022 03:15:56.484</v>
      </c>
      <c r="C132" t="str">
        <f t="shared" si="34"/>
        <v>FFDDD3C0</v>
      </c>
      <c r="D132" t="s">
        <v>123</v>
      </c>
      <c r="E132">
        <v>13</v>
      </c>
      <c r="F132">
        <v>1013</v>
      </c>
      <c r="G132" t="s">
        <v>124</v>
      </c>
      <c r="J132" t="s">
        <v>125</v>
      </c>
      <c r="K132">
        <v>0</v>
      </c>
      <c r="L132">
        <v>3</v>
      </c>
      <c r="M132">
        <v>0</v>
      </c>
      <c r="N132">
        <v>2</v>
      </c>
      <c r="O132">
        <v>0</v>
      </c>
      <c r="P132">
        <v>1</v>
      </c>
      <c r="Q132">
        <v>0</v>
      </c>
      <c r="S132" t="str">
        <f t="shared" ref="S132:T136" si="38">"03:15:56.195"</f>
        <v>03:15:56.195</v>
      </c>
      <c r="T132" t="str">
        <f t="shared" si="38"/>
        <v>03:15:56.195</v>
      </c>
      <c r="U132" t="str">
        <f t="shared" si="35"/>
        <v>ACA834</v>
      </c>
      <c r="V132">
        <v>0</v>
      </c>
      <c r="W132">
        <v>0</v>
      </c>
      <c r="X132">
        <v>2</v>
      </c>
      <c r="Y132">
        <v>0</v>
      </c>
      <c r="AA132">
        <v>1</v>
      </c>
      <c r="AB132">
        <v>9</v>
      </c>
      <c r="AC132">
        <v>3</v>
      </c>
      <c r="AD132">
        <v>0</v>
      </c>
      <c r="AE132">
        <v>10</v>
      </c>
      <c r="AF132" t="s">
        <v>126</v>
      </c>
      <c r="AG132">
        <v>0</v>
      </c>
      <c r="AH132">
        <v>3</v>
      </c>
      <c r="AI132">
        <v>2</v>
      </c>
      <c r="AJ132">
        <v>1</v>
      </c>
      <c r="AK132" t="s">
        <v>173</v>
      </c>
      <c r="AL132">
        <v>35.488306999999999</v>
      </c>
      <c r="AM132" t="s">
        <v>171</v>
      </c>
      <c r="AN132">
        <v>-97.824732999999995</v>
      </c>
      <c r="AO132">
        <v>25</v>
      </c>
      <c r="AP132">
        <v>1775</v>
      </c>
      <c r="AQ132" t="s">
        <v>129</v>
      </c>
      <c r="AR132">
        <v>1</v>
      </c>
      <c r="AS132">
        <v>30</v>
      </c>
      <c r="AT132">
        <v>1408</v>
      </c>
      <c r="BB132" t="str">
        <f t="shared" si="36"/>
        <v>1200</v>
      </c>
      <c r="BC132">
        <v>1</v>
      </c>
      <c r="BD132" t="str">
        <f t="shared" si="37"/>
        <v xml:space="preserve">N9142Q  </v>
      </c>
      <c r="BE132">
        <v>1</v>
      </c>
      <c r="BJ132">
        <v>1650</v>
      </c>
      <c r="BK132">
        <v>-125</v>
      </c>
      <c r="BL132" t="s">
        <v>130</v>
      </c>
      <c r="BM132">
        <v>0</v>
      </c>
      <c r="BN132">
        <v>1</v>
      </c>
      <c r="BO132">
        <v>1</v>
      </c>
      <c r="BP132">
        <v>0</v>
      </c>
      <c r="BS132">
        <v>0</v>
      </c>
      <c r="BT132">
        <v>0</v>
      </c>
      <c r="BU132">
        <v>0</v>
      </c>
      <c r="CE132" t="str">
        <f>"03:15:56.322"</f>
        <v>03:15:56.322</v>
      </c>
      <c r="CF132">
        <v>321806164</v>
      </c>
      <c r="CS132">
        <v>2</v>
      </c>
      <c r="CT132">
        <v>2</v>
      </c>
      <c r="CU132">
        <v>0</v>
      </c>
      <c r="CV132">
        <v>2</v>
      </c>
      <c r="CW132">
        <v>0</v>
      </c>
      <c r="CX132">
        <v>6</v>
      </c>
      <c r="CY132">
        <v>7</v>
      </c>
      <c r="CZ132" t="s">
        <v>131</v>
      </c>
      <c r="DA132">
        <v>474</v>
      </c>
      <c r="DB132">
        <v>0</v>
      </c>
      <c r="DC132" t="s">
        <v>132</v>
      </c>
      <c r="DD132" t="s">
        <v>133</v>
      </c>
      <c r="DG132">
        <v>13739194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>"12/06/2022 03:15:56.516"</f>
        <v>12/06/2022 03:15:56.516</v>
      </c>
      <c r="C133" t="str">
        <f t="shared" si="34"/>
        <v>FFDDD3C0</v>
      </c>
      <c r="D133" t="s">
        <v>123</v>
      </c>
      <c r="E133">
        <v>14</v>
      </c>
      <c r="F133">
        <v>1014</v>
      </c>
      <c r="G133" t="s">
        <v>135</v>
      </c>
      <c r="J133" t="s">
        <v>125</v>
      </c>
      <c r="K133">
        <v>0</v>
      </c>
      <c r="L133">
        <v>3</v>
      </c>
      <c r="M133">
        <v>0</v>
      </c>
      <c r="N133">
        <v>2</v>
      </c>
      <c r="O133">
        <v>0</v>
      </c>
      <c r="P133">
        <v>1</v>
      </c>
      <c r="Q133">
        <v>0</v>
      </c>
      <c r="S133" t="str">
        <f t="shared" si="38"/>
        <v>03:15:56.195</v>
      </c>
      <c r="T133" t="str">
        <f t="shared" si="38"/>
        <v>03:15:56.195</v>
      </c>
      <c r="U133" t="str">
        <f t="shared" si="35"/>
        <v>ACA834</v>
      </c>
      <c r="V133">
        <v>0</v>
      </c>
      <c r="W133">
        <v>0</v>
      </c>
      <c r="X133">
        <v>2</v>
      </c>
      <c r="Y133">
        <v>0</v>
      </c>
      <c r="AA133">
        <v>1</v>
      </c>
      <c r="AB133">
        <v>9</v>
      </c>
      <c r="AC133">
        <v>3</v>
      </c>
      <c r="AD133">
        <v>0</v>
      </c>
      <c r="AE133">
        <v>10</v>
      </c>
      <c r="AF133" t="s">
        <v>126</v>
      </c>
      <c r="AG133">
        <v>0</v>
      </c>
      <c r="AH133">
        <v>3</v>
      </c>
      <c r="AI133">
        <v>2</v>
      </c>
      <c r="AJ133">
        <v>1</v>
      </c>
      <c r="AK133" t="s">
        <v>173</v>
      </c>
      <c r="AL133">
        <v>35.488306999999999</v>
      </c>
      <c r="AM133" t="s">
        <v>171</v>
      </c>
      <c r="AN133">
        <v>-97.824732999999995</v>
      </c>
      <c r="AO133">
        <v>25</v>
      </c>
      <c r="AP133">
        <v>1775</v>
      </c>
      <c r="AQ133" t="s">
        <v>129</v>
      </c>
      <c r="AR133">
        <v>1</v>
      </c>
      <c r="AS133">
        <v>30</v>
      </c>
      <c r="AT133">
        <v>1408</v>
      </c>
      <c r="BB133" t="str">
        <f t="shared" si="36"/>
        <v>1200</v>
      </c>
      <c r="BC133">
        <v>1</v>
      </c>
      <c r="BD133" t="str">
        <f t="shared" si="37"/>
        <v xml:space="preserve">N9142Q  </v>
      </c>
      <c r="BE133">
        <v>1</v>
      </c>
      <c r="BJ133">
        <v>1650</v>
      </c>
      <c r="BK133">
        <v>-125</v>
      </c>
      <c r="BL133" t="s">
        <v>130</v>
      </c>
      <c r="BM133">
        <v>0</v>
      </c>
      <c r="BN133">
        <v>1</v>
      </c>
      <c r="BO133">
        <v>1</v>
      </c>
      <c r="BP133">
        <v>0</v>
      </c>
      <c r="BS133">
        <v>0</v>
      </c>
      <c r="BT133">
        <v>0</v>
      </c>
      <c r="BU133">
        <v>0</v>
      </c>
      <c r="CE133" t="str">
        <f>"03:15:56.322"</f>
        <v>03:15:56.322</v>
      </c>
      <c r="CF133">
        <v>321806164</v>
      </c>
      <c r="CS133">
        <v>2</v>
      </c>
      <c r="CT133">
        <v>2</v>
      </c>
      <c r="CU133">
        <v>0</v>
      </c>
      <c r="CV133">
        <v>2</v>
      </c>
      <c r="CW133">
        <v>0</v>
      </c>
      <c r="CX133">
        <v>6</v>
      </c>
      <c r="CY133">
        <v>7</v>
      </c>
      <c r="CZ133" t="s">
        <v>131</v>
      </c>
      <c r="DA133">
        <v>474</v>
      </c>
      <c r="DB133">
        <v>0</v>
      </c>
      <c r="DC133" t="s">
        <v>132</v>
      </c>
      <c r="DD133" t="s">
        <v>133</v>
      </c>
      <c r="DG133">
        <v>13739194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>"12/06/2022 03:15:56.531"</f>
        <v>12/06/2022 03:15:56.531</v>
      </c>
      <c r="C134" t="str">
        <f t="shared" si="34"/>
        <v>FFDDD3C0</v>
      </c>
      <c r="D134" t="s">
        <v>138</v>
      </c>
      <c r="E134">
        <v>30</v>
      </c>
      <c r="H134">
        <v>119</v>
      </c>
      <c r="I134" t="s">
        <v>139</v>
      </c>
      <c r="J134" t="s">
        <v>140</v>
      </c>
      <c r="K134">
        <v>0</v>
      </c>
      <c r="L134">
        <v>3</v>
      </c>
      <c r="M134">
        <v>0</v>
      </c>
      <c r="N134">
        <v>2</v>
      </c>
      <c r="O134">
        <v>0</v>
      </c>
      <c r="P134">
        <v>1</v>
      </c>
      <c r="Q134">
        <v>0</v>
      </c>
      <c r="S134" t="str">
        <f t="shared" si="38"/>
        <v>03:15:56.195</v>
      </c>
      <c r="T134" t="str">
        <f t="shared" si="38"/>
        <v>03:15:56.195</v>
      </c>
      <c r="U134" t="str">
        <f t="shared" si="35"/>
        <v>ACA834</v>
      </c>
      <c r="V134">
        <v>0</v>
      </c>
      <c r="W134">
        <v>0</v>
      </c>
      <c r="X134">
        <v>2</v>
      </c>
      <c r="Y134">
        <v>0</v>
      </c>
      <c r="AA134">
        <v>1</v>
      </c>
      <c r="AB134">
        <v>9</v>
      </c>
      <c r="AC134">
        <v>3</v>
      </c>
      <c r="AD134">
        <v>0</v>
      </c>
      <c r="AE134">
        <v>10</v>
      </c>
      <c r="AF134" t="s">
        <v>126</v>
      </c>
      <c r="AG134">
        <v>0</v>
      </c>
      <c r="AH134">
        <v>3</v>
      </c>
      <c r="AI134">
        <v>2</v>
      </c>
      <c r="AJ134">
        <v>1</v>
      </c>
      <c r="AK134" t="s">
        <v>173</v>
      </c>
      <c r="AL134">
        <v>35.488306999999999</v>
      </c>
      <c r="AM134" t="s">
        <v>171</v>
      </c>
      <c r="AN134">
        <v>-97.824732999999995</v>
      </c>
      <c r="AO134">
        <v>25</v>
      </c>
      <c r="AP134">
        <v>1775</v>
      </c>
      <c r="AQ134" t="s">
        <v>129</v>
      </c>
      <c r="AR134">
        <v>1</v>
      </c>
      <c r="AS134">
        <v>30</v>
      </c>
      <c r="AT134">
        <v>1408</v>
      </c>
      <c r="BB134" t="str">
        <f t="shared" si="36"/>
        <v>1200</v>
      </c>
      <c r="BC134">
        <v>1</v>
      </c>
      <c r="BD134" t="str">
        <f t="shared" si="37"/>
        <v xml:space="preserve">N9142Q  </v>
      </c>
      <c r="BE134">
        <v>1</v>
      </c>
      <c r="BJ134">
        <v>1650</v>
      </c>
      <c r="BK134">
        <v>-125</v>
      </c>
      <c r="BL134" t="s">
        <v>130</v>
      </c>
      <c r="BM134">
        <v>0</v>
      </c>
      <c r="BN134">
        <v>1</v>
      </c>
      <c r="BO134">
        <v>1</v>
      </c>
      <c r="BP134">
        <v>0</v>
      </c>
      <c r="BS134">
        <v>0</v>
      </c>
      <c r="BT134">
        <v>0</v>
      </c>
      <c r="BU134">
        <v>0</v>
      </c>
      <c r="CE134" t="str">
        <f>"03:15:56.322"</f>
        <v>03:15:56.322</v>
      </c>
      <c r="CF134">
        <v>321806164</v>
      </c>
      <c r="CS134">
        <v>2</v>
      </c>
      <c r="CT134">
        <v>2</v>
      </c>
      <c r="CU134">
        <v>0</v>
      </c>
      <c r="CV134">
        <v>2</v>
      </c>
      <c r="CW134">
        <v>0</v>
      </c>
      <c r="CX134">
        <v>6</v>
      </c>
      <c r="CY134">
        <v>7</v>
      </c>
      <c r="CZ134" t="s">
        <v>131</v>
      </c>
      <c r="DA134">
        <v>474</v>
      </c>
      <c r="DB134">
        <v>0</v>
      </c>
      <c r="DC134" t="s">
        <v>132</v>
      </c>
      <c r="DD134" t="s">
        <v>133</v>
      </c>
      <c r="DG134">
        <v>13739194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>"12/06/2022 03:15:56.531"</f>
        <v>12/06/2022 03:15:56.531</v>
      </c>
      <c r="C135" t="str">
        <f t="shared" si="34"/>
        <v>FFDDD3C0</v>
      </c>
      <c r="D135" t="s">
        <v>138</v>
      </c>
      <c r="E135">
        <v>31</v>
      </c>
      <c r="H135">
        <v>120</v>
      </c>
      <c r="I135" t="s">
        <v>141</v>
      </c>
      <c r="J135" t="s">
        <v>140</v>
      </c>
      <c r="K135">
        <v>0</v>
      </c>
      <c r="L135">
        <v>3</v>
      </c>
      <c r="M135">
        <v>0</v>
      </c>
      <c r="N135">
        <v>2</v>
      </c>
      <c r="O135">
        <v>0</v>
      </c>
      <c r="P135">
        <v>1</v>
      </c>
      <c r="Q135">
        <v>0</v>
      </c>
      <c r="S135" t="str">
        <f t="shared" si="38"/>
        <v>03:15:56.195</v>
      </c>
      <c r="T135" t="str">
        <f t="shared" si="38"/>
        <v>03:15:56.195</v>
      </c>
      <c r="U135" t="str">
        <f t="shared" si="35"/>
        <v>ACA834</v>
      </c>
      <c r="V135">
        <v>0</v>
      </c>
      <c r="W135">
        <v>0</v>
      </c>
      <c r="X135">
        <v>2</v>
      </c>
      <c r="Y135">
        <v>0</v>
      </c>
      <c r="AA135">
        <v>1</v>
      </c>
      <c r="AB135">
        <v>9</v>
      </c>
      <c r="AC135">
        <v>3</v>
      </c>
      <c r="AD135">
        <v>0</v>
      </c>
      <c r="AE135">
        <v>10</v>
      </c>
      <c r="AF135" t="s">
        <v>126</v>
      </c>
      <c r="AG135">
        <v>0</v>
      </c>
      <c r="AH135">
        <v>3</v>
      </c>
      <c r="AI135">
        <v>2</v>
      </c>
      <c r="AJ135">
        <v>1</v>
      </c>
      <c r="AK135" t="s">
        <v>173</v>
      </c>
      <c r="AL135">
        <v>35.488306999999999</v>
      </c>
      <c r="AM135" t="s">
        <v>171</v>
      </c>
      <c r="AN135">
        <v>-97.824732999999995</v>
      </c>
      <c r="AO135">
        <v>25</v>
      </c>
      <c r="AP135">
        <v>1775</v>
      </c>
      <c r="AQ135" t="s">
        <v>129</v>
      </c>
      <c r="AR135">
        <v>1</v>
      </c>
      <c r="AS135">
        <v>30</v>
      </c>
      <c r="AT135">
        <v>1408</v>
      </c>
      <c r="BB135" t="str">
        <f t="shared" si="36"/>
        <v>1200</v>
      </c>
      <c r="BC135">
        <v>1</v>
      </c>
      <c r="BD135" t="str">
        <f t="shared" si="37"/>
        <v xml:space="preserve">N9142Q  </v>
      </c>
      <c r="BE135">
        <v>1</v>
      </c>
      <c r="BJ135">
        <v>1650</v>
      </c>
      <c r="BK135">
        <v>-125</v>
      </c>
      <c r="BL135" t="s">
        <v>130</v>
      </c>
      <c r="BM135">
        <v>0</v>
      </c>
      <c r="BN135">
        <v>1</v>
      </c>
      <c r="BO135">
        <v>1</v>
      </c>
      <c r="BP135">
        <v>0</v>
      </c>
      <c r="BS135">
        <v>0</v>
      </c>
      <c r="BT135">
        <v>0</v>
      </c>
      <c r="BU135">
        <v>0</v>
      </c>
      <c r="CE135" t="str">
        <f>"03:15:56.322"</f>
        <v>03:15:56.322</v>
      </c>
      <c r="CF135">
        <v>321806164</v>
      </c>
      <c r="CS135">
        <v>2</v>
      </c>
      <c r="CT135">
        <v>2</v>
      </c>
      <c r="CU135">
        <v>0</v>
      </c>
      <c r="CV135">
        <v>2</v>
      </c>
      <c r="CW135">
        <v>0</v>
      </c>
      <c r="CX135">
        <v>6</v>
      </c>
      <c r="CY135">
        <v>7</v>
      </c>
      <c r="CZ135" t="s">
        <v>131</v>
      </c>
      <c r="DA135">
        <v>474</v>
      </c>
      <c r="DB135">
        <v>0</v>
      </c>
      <c r="DC135" t="s">
        <v>132</v>
      </c>
      <c r="DD135" t="s">
        <v>133</v>
      </c>
      <c r="DG135">
        <v>13739194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>"12/06/2022 03:15:56.547"</f>
        <v>12/06/2022 03:15:56.547</v>
      </c>
      <c r="C136" t="str">
        <f t="shared" si="34"/>
        <v>FFDDD3C0</v>
      </c>
      <c r="D136" t="s">
        <v>134</v>
      </c>
      <c r="E136">
        <v>3</v>
      </c>
      <c r="H136">
        <v>160</v>
      </c>
      <c r="I136" t="s">
        <v>135</v>
      </c>
      <c r="J136" t="s">
        <v>136</v>
      </c>
      <c r="K136">
        <v>0</v>
      </c>
      <c r="L136">
        <v>3</v>
      </c>
      <c r="M136">
        <v>0</v>
      </c>
      <c r="N136">
        <v>2</v>
      </c>
      <c r="O136">
        <v>0</v>
      </c>
      <c r="P136">
        <v>1</v>
      </c>
      <c r="Q136">
        <v>0</v>
      </c>
      <c r="S136" t="str">
        <f t="shared" si="38"/>
        <v>03:15:56.195</v>
      </c>
      <c r="T136" t="str">
        <f t="shared" si="38"/>
        <v>03:15:56.195</v>
      </c>
      <c r="U136" t="str">
        <f t="shared" si="35"/>
        <v>ACA834</v>
      </c>
      <c r="V136">
        <v>0</v>
      </c>
      <c r="W136">
        <v>0</v>
      </c>
      <c r="X136">
        <v>2</v>
      </c>
      <c r="Y136">
        <v>0</v>
      </c>
      <c r="AA136">
        <v>1</v>
      </c>
      <c r="AB136">
        <v>9</v>
      </c>
      <c r="AC136">
        <v>3</v>
      </c>
      <c r="AD136">
        <v>0</v>
      </c>
      <c r="AE136">
        <v>10</v>
      </c>
      <c r="AF136" t="s">
        <v>126</v>
      </c>
      <c r="AG136">
        <v>0</v>
      </c>
      <c r="AH136">
        <v>3</v>
      </c>
      <c r="AI136">
        <v>2</v>
      </c>
      <c r="AJ136">
        <v>1</v>
      </c>
      <c r="AK136" t="s">
        <v>173</v>
      </c>
      <c r="AL136">
        <v>35.488306999999999</v>
      </c>
      <c r="AM136" t="s">
        <v>171</v>
      </c>
      <c r="AN136">
        <v>-97.824732999999995</v>
      </c>
      <c r="AO136">
        <v>25</v>
      </c>
      <c r="AP136">
        <v>1775</v>
      </c>
      <c r="AQ136" t="s">
        <v>129</v>
      </c>
      <c r="AR136">
        <v>1</v>
      </c>
      <c r="AS136">
        <v>30</v>
      </c>
      <c r="AT136">
        <v>1408</v>
      </c>
      <c r="BB136" t="str">
        <f t="shared" si="36"/>
        <v>1200</v>
      </c>
      <c r="BC136">
        <v>1</v>
      </c>
      <c r="BD136" t="str">
        <f t="shared" si="37"/>
        <v xml:space="preserve">N9142Q  </v>
      </c>
      <c r="BE136">
        <v>1</v>
      </c>
      <c r="BJ136">
        <v>1650</v>
      </c>
      <c r="BK136">
        <v>-125</v>
      </c>
      <c r="BL136" t="s">
        <v>130</v>
      </c>
      <c r="BM136">
        <v>0</v>
      </c>
      <c r="BN136">
        <v>1</v>
      </c>
      <c r="BO136">
        <v>1</v>
      </c>
      <c r="BP136">
        <v>0</v>
      </c>
      <c r="BS136">
        <v>0</v>
      </c>
      <c r="BT136">
        <v>0</v>
      </c>
      <c r="BU136">
        <v>0</v>
      </c>
      <c r="CE136" t="str">
        <f>"03:15:56.322"</f>
        <v>03:15:56.322</v>
      </c>
      <c r="CF136">
        <v>321806164</v>
      </c>
      <c r="CS136">
        <v>2</v>
      </c>
      <c r="CT136">
        <v>2</v>
      </c>
      <c r="CU136">
        <v>0</v>
      </c>
      <c r="CV136">
        <v>2</v>
      </c>
      <c r="CW136">
        <v>0</v>
      </c>
      <c r="CX136">
        <v>6</v>
      </c>
      <c r="CY136">
        <v>7</v>
      </c>
      <c r="CZ136" t="s">
        <v>131</v>
      </c>
      <c r="DA136">
        <v>474</v>
      </c>
      <c r="DB136">
        <v>0</v>
      </c>
      <c r="DC136" t="s">
        <v>132</v>
      </c>
      <c r="DD136" t="s">
        <v>133</v>
      </c>
      <c r="DG136">
        <v>13739194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>"12/06/2022 03:15:58.095"</f>
        <v>12/06/2022 03:15:58.095</v>
      </c>
      <c r="C137" t="str">
        <f t="shared" si="34"/>
        <v>FFDDD3C0</v>
      </c>
      <c r="D137" t="s">
        <v>123</v>
      </c>
      <c r="E137">
        <v>13</v>
      </c>
      <c r="F137">
        <v>1013</v>
      </c>
      <c r="G137" t="s">
        <v>124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0</v>
      </c>
      <c r="P137">
        <v>1</v>
      </c>
      <c r="Q137">
        <v>0</v>
      </c>
      <c r="S137" t="str">
        <f t="shared" ref="S137:T141" si="39">"03:15:57.797"</f>
        <v>03:15:57.797</v>
      </c>
      <c r="T137" t="str">
        <f t="shared" si="39"/>
        <v>03:15:57.797</v>
      </c>
      <c r="U137" t="str">
        <f t="shared" si="35"/>
        <v>ACA834</v>
      </c>
      <c r="V137">
        <v>0</v>
      </c>
      <c r="W137">
        <v>0</v>
      </c>
      <c r="X137">
        <v>2</v>
      </c>
      <c r="Y137">
        <v>0</v>
      </c>
      <c r="AA137">
        <v>1</v>
      </c>
      <c r="AB137">
        <v>9</v>
      </c>
      <c r="AC137">
        <v>3</v>
      </c>
      <c r="AD137">
        <v>0</v>
      </c>
      <c r="AE137">
        <v>10</v>
      </c>
      <c r="AF137" t="s">
        <v>126</v>
      </c>
      <c r="AG137">
        <v>0</v>
      </c>
      <c r="AH137">
        <v>3</v>
      </c>
      <c r="AI137">
        <v>2</v>
      </c>
      <c r="AJ137">
        <v>1</v>
      </c>
      <c r="AK137" t="s">
        <v>174</v>
      </c>
      <c r="AL137">
        <v>35.488522000000003</v>
      </c>
      <c r="AM137" t="s">
        <v>175</v>
      </c>
      <c r="AN137">
        <v>-97.824712000000005</v>
      </c>
      <c r="AO137">
        <v>25</v>
      </c>
      <c r="AP137">
        <v>1800</v>
      </c>
      <c r="AQ137" t="s">
        <v>129</v>
      </c>
      <c r="AR137">
        <v>0</v>
      </c>
      <c r="AS137">
        <v>32</v>
      </c>
      <c r="AT137">
        <v>128</v>
      </c>
      <c r="BB137" t="str">
        <f t="shared" si="36"/>
        <v>1200</v>
      </c>
      <c r="BC137">
        <v>1</v>
      </c>
      <c r="BD137" t="str">
        <f t="shared" si="37"/>
        <v xml:space="preserve">N9142Q  </v>
      </c>
      <c r="BE137">
        <v>1</v>
      </c>
      <c r="BJ137">
        <v>1675</v>
      </c>
      <c r="BK137">
        <v>-125</v>
      </c>
      <c r="BL137" t="s">
        <v>130</v>
      </c>
      <c r="BM137">
        <v>0</v>
      </c>
      <c r="BN137">
        <v>1</v>
      </c>
      <c r="BO137">
        <v>1</v>
      </c>
      <c r="BP137">
        <v>0</v>
      </c>
      <c r="BS137">
        <v>0</v>
      </c>
      <c r="BT137">
        <v>0</v>
      </c>
      <c r="BU137">
        <v>0</v>
      </c>
      <c r="CE137" t="str">
        <f>"03:15:57.918"</f>
        <v>03:15:57.918</v>
      </c>
      <c r="CF137">
        <v>918056231</v>
      </c>
      <c r="CS137">
        <v>2</v>
      </c>
      <c r="CT137">
        <v>2</v>
      </c>
      <c r="CU137">
        <v>0</v>
      </c>
      <c r="CV137">
        <v>2</v>
      </c>
      <c r="CW137">
        <v>0</v>
      </c>
      <c r="CX137">
        <v>7</v>
      </c>
      <c r="CY137">
        <v>7</v>
      </c>
      <c r="CZ137" t="s">
        <v>131</v>
      </c>
      <c r="DA137">
        <v>474</v>
      </c>
      <c r="DB137">
        <v>0</v>
      </c>
      <c r="DC137" t="s">
        <v>132</v>
      </c>
      <c r="DD137" t="s">
        <v>133</v>
      </c>
      <c r="DG137">
        <v>13739387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>"12/06/2022 03:15:58.126"</f>
        <v>12/06/2022 03:15:58.126</v>
      </c>
      <c r="C138" t="str">
        <f t="shared" si="34"/>
        <v>FFDDD3C0</v>
      </c>
      <c r="D138" t="s">
        <v>123</v>
      </c>
      <c r="E138">
        <v>14</v>
      </c>
      <c r="F138">
        <v>1014</v>
      </c>
      <c r="G138" t="s">
        <v>135</v>
      </c>
      <c r="J138" t="s">
        <v>125</v>
      </c>
      <c r="K138">
        <v>0</v>
      </c>
      <c r="L138">
        <v>3</v>
      </c>
      <c r="M138">
        <v>0</v>
      </c>
      <c r="N138">
        <v>2</v>
      </c>
      <c r="O138">
        <v>0</v>
      </c>
      <c r="P138">
        <v>1</v>
      </c>
      <c r="Q138">
        <v>0</v>
      </c>
      <c r="S138" t="str">
        <f t="shared" si="39"/>
        <v>03:15:57.797</v>
      </c>
      <c r="T138" t="str">
        <f t="shared" si="39"/>
        <v>03:15:57.797</v>
      </c>
      <c r="U138" t="str">
        <f t="shared" si="35"/>
        <v>ACA834</v>
      </c>
      <c r="V138">
        <v>0</v>
      </c>
      <c r="W138">
        <v>0</v>
      </c>
      <c r="X138">
        <v>2</v>
      </c>
      <c r="Y138">
        <v>0</v>
      </c>
      <c r="AA138">
        <v>1</v>
      </c>
      <c r="AB138">
        <v>9</v>
      </c>
      <c r="AC138">
        <v>3</v>
      </c>
      <c r="AD138">
        <v>0</v>
      </c>
      <c r="AE138">
        <v>10</v>
      </c>
      <c r="AF138" t="s">
        <v>126</v>
      </c>
      <c r="AG138">
        <v>0</v>
      </c>
      <c r="AH138">
        <v>3</v>
      </c>
      <c r="AI138">
        <v>2</v>
      </c>
      <c r="AJ138">
        <v>1</v>
      </c>
      <c r="AK138" t="s">
        <v>174</v>
      </c>
      <c r="AL138">
        <v>35.488522000000003</v>
      </c>
      <c r="AM138" t="s">
        <v>175</v>
      </c>
      <c r="AN138">
        <v>-97.824712000000005</v>
      </c>
      <c r="AO138">
        <v>25</v>
      </c>
      <c r="AP138">
        <v>1800</v>
      </c>
      <c r="AQ138" t="s">
        <v>129</v>
      </c>
      <c r="AR138">
        <v>0</v>
      </c>
      <c r="AS138">
        <v>32</v>
      </c>
      <c r="AT138">
        <v>128</v>
      </c>
      <c r="BB138" t="str">
        <f t="shared" si="36"/>
        <v>1200</v>
      </c>
      <c r="BC138">
        <v>1</v>
      </c>
      <c r="BD138" t="str">
        <f t="shared" si="37"/>
        <v xml:space="preserve">N9142Q  </v>
      </c>
      <c r="BE138">
        <v>1</v>
      </c>
      <c r="BJ138">
        <v>1675</v>
      </c>
      <c r="BK138">
        <v>-125</v>
      </c>
      <c r="BL138" t="s">
        <v>130</v>
      </c>
      <c r="BM138">
        <v>0</v>
      </c>
      <c r="BN138">
        <v>1</v>
      </c>
      <c r="BO138">
        <v>1</v>
      </c>
      <c r="BP138">
        <v>0</v>
      </c>
      <c r="BS138">
        <v>0</v>
      </c>
      <c r="BT138">
        <v>0</v>
      </c>
      <c r="BU138">
        <v>0</v>
      </c>
      <c r="CE138" t="str">
        <f>"03:15:57.918"</f>
        <v>03:15:57.918</v>
      </c>
      <c r="CF138">
        <v>918056231</v>
      </c>
      <c r="CS138">
        <v>2</v>
      </c>
      <c r="CT138">
        <v>2</v>
      </c>
      <c r="CU138">
        <v>0</v>
      </c>
      <c r="CV138">
        <v>2</v>
      </c>
      <c r="CW138">
        <v>0</v>
      </c>
      <c r="CX138">
        <v>7</v>
      </c>
      <c r="CY138">
        <v>7</v>
      </c>
      <c r="CZ138" t="s">
        <v>131</v>
      </c>
      <c r="DA138">
        <v>474</v>
      </c>
      <c r="DB138">
        <v>0</v>
      </c>
      <c r="DC138" t="s">
        <v>132</v>
      </c>
      <c r="DD138" t="s">
        <v>133</v>
      </c>
      <c r="DG138">
        <v>13739387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>"12/06/2022 03:15:58.126"</f>
        <v>12/06/2022 03:15:58.126</v>
      </c>
      <c r="C139" t="str">
        <f t="shared" si="34"/>
        <v>FFDDD3C0</v>
      </c>
      <c r="D139" t="s">
        <v>138</v>
      </c>
      <c r="E139">
        <v>30</v>
      </c>
      <c r="H139">
        <v>119</v>
      </c>
      <c r="I139" t="s">
        <v>139</v>
      </c>
      <c r="J139" t="s">
        <v>140</v>
      </c>
      <c r="K139">
        <v>0</v>
      </c>
      <c r="L139">
        <v>3</v>
      </c>
      <c r="M139">
        <v>0</v>
      </c>
      <c r="N139">
        <v>2</v>
      </c>
      <c r="O139">
        <v>0</v>
      </c>
      <c r="P139">
        <v>1</v>
      </c>
      <c r="Q139">
        <v>0</v>
      </c>
      <c r="S139" t="str">
        <f t="shared" si="39"/>
        <v>03:15:57.797</v>
      </c>
      <c r="T139" t="str">
        <f t="shared" si="39"/>
        <v>03:15:57.797</v>
      </c>
      <c r="U139" t="str">
        <f t="shared" si="35"/>
        <v>ACA834</v>
      </c>
      <c r="V139">
        <v>0</v>
      </c>
      <c r="W139">
        <v>0</v>
      </c>
      <c r="X139">
        <v>2</v>
      </c>
      <c r="Y139">
        <v>0</v>
      </c>
      <c r="AA139">
        <v>1</v>
      </c>
      <c r="AB139">
        <v>9</v>
      </c>
      <c r="AC139">
        <v>3</v>
      </c>
      <c r="AD139">
        <v>0</v>
      </c>
      <c r="AE139">
        <v>10</v>
      </c>
      <c r="AF139" t="s">
        <v>126</v>
      </c>
      <c r="AG139">
        <v>0</v>
      </c>
      <c r="AH139">
        <v>3</v>
      </c>
      <c r="AI139">
        <v>2</v>
      </c>
      <c r="AJ139">
        <v>1</v>
      </c>
      <c r="AK139" t="s">
        <v>174</v>
      </c>
      <c r="AL139">
        <v>35.488522000000003</v>
      </c>
      <c r="AM139" t="s">
        <v>175</v>
      </c>
      <c r="AN139">
        <v>-97.824712000000005</v>
      </c>
      <c r="AO139">
        <v>25</v>
      </c>
      <c r="AP139">
        <v>1800</v>
      </c>
      <c r="AQ139" t="s">
        <v>129</v>
      </c>
      <c r="AR139">
        <v>0</v>
      </c>
      <c r="AS139">
        <v>32</v>
      </c>
      <c r="AT139">
        <v>128</v>
      </c>
      <c r="BB139" t="str">
        <f t="shared" si="36"/>
        <v>1200</v>
      </c>
      <c r="BC139">
        <v>1</v>
      </c>
      <c r="BD139" t="str">
        <f t="shared" si="37"/>
        <v xml:space="preserve">N9142Q  </v>
      </c>
      <c r="BE139">
        <v>1</v>
      </c>
      <c r="BJ139">
        <v>1675</v>
      </c>
      <c r="BK139">
        <v>-125</v>
      </c>
      <c r="BL139" t="s">
        <v>130</v>
      </c>
      <c r="BM139">
        <v>0</v>
      </c>
      <c r="BN139">
        <v>1</v>
      </c>
      <c r="BO139">
        <v>1</v>
      </c>
      <c r="BP139">
        <v>0</v>
      </c>
      <c r="BS139">
        <v>0</v>
      </c>
      <c r="BT139">
        <v>0</v>
      </c>
      <c r="BU139">
        <v>0</v>
      </c>
      <c r="CE139" t="str">
        <f>"03:15:57.918"</f>
        <v>03:15:57.918</v>
      </c>
      <c r="CF139">
        <v>918056231</v>
      </c>
      <c r="CS139">
        <v>2</v>
      </c>
      <c r="CT139">
        <v>2</v>
      </c>
      <c r="CU139">
        <v>0</v>
      </c>
      <c r="CV139">
        <v>2</v>
      </c>
      <c r="CW139">
        <v>0</v>
      </c>
      <c r="CX139">
        <v>7</v>
      </c>
      <c r="CY139">
        <v>7</v>
      </c>
      <c r="CZ139" t="s">
        <v>131</v>
      </c>
      <c r="DA139">
        <v>474</v>
      </c>
      <c r="DB139">
        <v>0</v>
      </c>
      <c r="DC139" t="s">
        <v>132</v>
      </c>
      <c r="DD139" t="s">
        <v>133</v>
      </c>
      <c r="DG139">
        <v>13739387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>"12/06/2022 03:15:58.158"</f>
        <v>12/06/2022 03:15:58.158</v>
      </c>
      <c r="C140" t="str">
        <f t="shared" si="34"/>
        <v>FFDDD3C0</v>
      </c>
      <c r="D140" t="s">
        <v>138</v>
      </c>
      <c r="E140">
        <v>31</v>
      </c>
      <c r="H140">
        <v>120</v>
      </c>
      <c r="I140" t="s">
        <v>141</v>
      </c>
      <c r="J140" t="s">
        <v>140</v>
      </c>
      <c r="K140">
        <v>0</v>
      </c>
      <c r="L140">
        <v>3</v>
      </c>
      <c r="M140">
        <v>0</v>
      </c>
      <c r="N140">
        <v>2</v>
      </c>
      <c r="O140">
        <v>0</v>
      </c>
      <c r="P140">
        <v>1</v>
      </c>
      <c r="Q140">
        <v>0</v>
      </c>
      <c r="S140" t="str">
        <f t="shared" si="39"/>
        <v>03:15:57.797</v>
      </c>
      <c r="T140" t="str">
        <f t="shared" si="39"/>
        <v>03:15:57.797</v>
      </c>
      <c r="U140" t="str">
        <f t="shared" si="35"/>
        <v>ACA834</v>
      </c>
      <c r="V140">
        <v>0</v>
      </c>
      <c r="W140">
        <v>0</v>
      </c>
      <c r="X140">
        <v>2</v>
      </c>
      <c r="Y140">
        <v>0</v>
      </c>
      <c r="AA140">
        <v>1</v>
      </c>
      <c r="AB140">
        <v>9</v>
      </c>
      <c r="AC140">
        <v>3</v>
      </c>
      <c r="AD140">
        <v>0</v>
      </c>
      <c r="AE140">
        <v>10</v>
      </c>
      <c r="AF140" t="s">
        <v>126</v>
      </c>
      <c r="AG140">
        <v>0</v>
      </c>
      <c r="AH140">
        <v>3</v>
      </c>
      <c r="AI140">
        <v>2</v>
      </c>
      <c r="AJ140">
        <v>1</v>
      </c>
      <c r="AK140" t="s">
        <v>174</v>
      </c>
      <c r="AL140">
        <v>35.488522000000003</v>
      </c>
      <c r="AM140" t="s">
        <v>175</v>
      </c>
      <c r="AN140">
        <v>-97.824712000000005</v>
      </c>
      <c r="AO140">
        <v>25</v>
      </c>
      <c r="AP140">
        <v>1800</v>
      </c>
      <c r="AQ140" t="s">
        <v>129</v>
      </c>
      <c r="AR140">
        <v>0</v>
      </c>
      <c r="AS140">
        <v>32</v>
      </c>
      <c r="AT140">
        <v>128</v>
      </c>
      <c r="BB140" t="str">
        <f t="shared" si="36"/>
        <v>1200</v>
      </c>
      <c r="BC140">
        <v>1</v>
      </c>
      <c r="BD140" t="str">
        <f t="shared" si="37"/>
        <v xml:space="preserve">N9142Q  </v>
      </c>
      <c r="BE140">
        <v>1</v>
      </c>
      <c r="BJ140">
        <v>1675</v>
      </c>
      <c r="BK140">
        <v>-125</v>
      </c>
      <c r="BL140" t="s">
        <v>130</v>
      </c>
      <c r="BM140">
        <v>0</v>
      </c>
      <c r="BN140">
        <v>1</v>
      </c>
      <c r="BO140">
        <v>1</v>
      </c>
      <c r="BP140">
        <v>0</v>
      </c>
      <c r="BS140">
        <v>0</v>
      </c>
      <c r="BT140">
        <v>0</v>
      </c>
      <c r="BU140">
        <v>0</v>
      </c>
      <c r="CE140" t="str">
        <f>"03:15:57.918"</f>
        <v>03:15:57.918</v>
      </c>
      <c r="CF140">
        <v>918056231</v>
      </c>
      <c r="CS140">
        <v>2</v>
      </c>
      <c r="CT140">
        <v>2</v>
      </c>
      <c r="CU140">
        <v>0</v>
      </c>
      <c r="CV140">
        <v>2</v>
      </c>
      <c r="CW140">
        <v>0</v>
      </c>
      <c r="CX140">
        <v>7</v>
      </c>
      <c r="CY140">
        <v>7</v>
      </c>
      <c r="CZ140" t="s">
        <v>131</v>
      </c>
      <c r="DA140">
        <v>474</v>
      </c>
      <c r="DB140">
        <v>0</v>
      </c>
      <c r="DC140" t="s">
        <v>132</v>
      </c>
      <c r="DD140" t="s">
        <v>133</v>
      </c>
      <c r="DG140">
        <v>13739387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"12/06/2022 03:15:58.158"</f>
        <v>12/06/2022 03:15:58.158</v>
      </c>
      <c r="C141" t="str">
        <f t="shared" si="34"/>
        <v>FFDDD3C0</v>
      </c>
      <c r="D141" t="s">
        <v>134</v>
      </c>
      <c r="E141">
        <v>3</v>
      </c>
      <c r="H141">
        <v>160</v>
      </c>
      <c r="I141" t="s">
        <v>135</v>
      </c>
      <c r="J141" t="s">
        <v>136</v>
      </c>
      <c r="K141">
        <v>0</v>
      </c>
      <c r="L141">
        <v>3</v>
      </c>
      <c r="M141">
        <v>0</v>
      </c>
      <c r="N141">
        <v>2</v>
      </c>
      <c r="O141">
        <v>0</v>
      </c>
      <c r="P141">
        <v>1</v>
      </c>
      <c r="Q141">
        <v>0</v>
      </c>
      <c r="S141" t="str">
        <f t="shared" si="39"/>
        <v>03:15:57.797</v>
      </c>
      <c r="T141" t="str">
        <f t="shared" si="39"/>
        <v>03:15:57.797</v>
      </c>
      <c r="U141" t="str">
        <f t="shared" si="35"/>
        <v>ACA834</v>
      </c>
      <c r="V141">
        <v>0</v>
      </c>
      <c r="W141">
        <v>0</v>
      </c>
      <c r="X141">
        <v>2</v>
      </c>
      <c r="Y141">
        <v>0</v>
      </c>
      <c r="AA141">
        <v>1</v>
      </c>
      <c r="AB141">
        <v>9</v>
      </c>
      <c r="AC141">
        <v>3</v>
      </c>
      <c r="AD141">
        <v>0</v>
      </c>
      <c r="AE141">
        <v>10</v>
      </c>
      <c r="AF141" t="s">
        <v>126</v>
      </c>
      <c r="AG141">
        <v>0</v>
      </c>
      <c r="AH141">
        <v>3</v>
      </c>
      <c r="AI141">
        <v>2</v>
      </c>
      <c r="AJ141">
        <v>1</v>
      </c>
      <c r="AK141" t="s">
        <v>174</v>
      </c>
      <c r="AL141">
        <v>35.488522000000003</v>
      </c>
      <c r="AM141" t="s">
        <v>175</v>
      </c>
      <c r="AN141">
        <v>-97.824712000000005</v>
      </c>
      <c r="AO141">
        <v>25</v>
      </c>
      <c r="AP141">
        <v>1800</v>
      </c>
      <c r="AQ141" t="s">
        <v>129</v>
      </c>
      <c r="AR141">
        <v>0</v>
      </c>
      <c r="AS141">
        <v>32</v>
      </c>
      <c r="AT141">
        <v>128</v>
      </c>
      <c r="BB141" t="str">
        <f t="shared" si="36"/>
        <v>1200</v>
      </c>
      <c r="BC141">
        <v>1</v>
      </c>
      <c r="BD141" t="str">
        <f t="shared" si="37"/>
        <v xml:space="preserve">N9142Q  </v>
      </c>
      <c r="BE141">
        <v>1</v>
      </c>
      <c r="BJ141">
        <v>1675</v>
      </c>
      <c r="BK141">
        <v>-125</v>
      </c>
      <c r="BL141" t="s">
        <v>130</v>
      </c>
      <c r="BM141">
        <v>0</v>
      </c>
      <c r="BN141">
        <v>1</v>
      </c>
      <c r="BO141">
        <v>1</v>
      </c>
      <c r="BP141">
        <v>0</v>
      </c>
      <c r="BS141">
        <v>0</v>
      </c>
      <c r="BT141">
        <v>0</v>
      </c>
      <c r="BU141">
        <v>0</v>
      </c>
      <c r="CE141" t="str">
        <f>"03:15:57.918"</f>
        <v>03:15:57.918</v>
      </c>
      <c r="CF141">
        <v>918056231</v>
      </c>
      <c r="CS141">
        <v>2</v>
      </c>
      <c r="CT141">
        <v>2</v>
      </c>
      <c r="CU141">
        <v>0</v>
      </c>
      <c r="CV141">
        <v>2</v>
      </c>
      <c r="CW141">
        <v>0</v>
      </c>
      <c r="CX141">
        <v>7</v>
      </c>
      <c r="CY141">
        <v>7</v>
      </c>
      <c r="CZ141" t="s">
        <v>131</v>
      </c>
      <c r="DA141">
        <v>474</v>
      </c>
      <c r="DB141">
        <v>0</v>
      </c>
      <c r="DC141" t="s">
        <v>132</v>
      </c>
      <c r="DD141" t="s">
        <v>133</v>
      </c>
      <c r="DG141">
        <v>13739387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"12/06/2022 03:15:58.517"</f>
        <v>12/06/2022 03:15:58.517</v>
      </c>
      <c r="C142" t="str">
        <f t="shared" si="34"/>
        <v>FFDDD3C0</v>
      </c>
      <c r="D142" t="s">
        <v>123</v>
      </c>
      <c r="E142">
        <v>13</v>
      </c>
      <c r="F142">
        <v>1013</v>
      </c>
      <c r="G142" t="s">
        <v>124</v>
      </c>
      <c r="J142" t="s">
        <v>125</v>
      </c>
      <c r="K142">
        <v>0</v>
      </c>
      <c r="L142">
        <v>3</v>
      </c>
      <c r="M142">
        <v>0</v>
      </c>
      <c r="N142">
        <v>2</v>
      </c>
      <c r="O142">
        <v>0</v>
      </c>
      <c r="P142">
        <v>1</v>
      </c>
      <c r="Q142">
        <v>0</v>
      </c>
      <c r="S142" t="str">
        <f t="shared" ref="S142:T146" si="40">"03:15:58.195"</f>
        <v>03:15:58.195</v>
      </c>
      <c r="T142" t="str">
        <f t="shared" si="40"/>
        <v>03:15:58.195</v>
      </c>
      <c r="U142" t="str">
        <f t="shared" si="35"/>
        <v>ACA834</v>
      </c>
      <c r="V142">
        <v>0</v>
      </c>
      <c r="W142">
        <v>0</v>
      </c>
      <c r="X142">
        <v>2</v>
      </c>
      <c r="Y142">
        <v>0</v>
      </c>
      <c r="AA142">
        <v>1</v>
      </c>
      <c r="AB142">
        <v>9</v>
      </c>
      <c r="AC142">
        <v>3</v>
      </c>
      <c r="AD142">
        <v>0</v>
      </c>
      <c r="AE142">
        <v>10</v>
      </c>
      <c r="AF142" t="s">
        <v>126</v>
      </c>
      <c r="AG142">
        <v>0</v>
      </c>
      <c r="AH142">
        <v>3</v>
      </c>
      <c r="AI142">
        <v>2</v>
      </c>
      <c r="AJ142">
        <v>0</v>
      </c>
      <c r="AK142" t="s">
        <v>176</v>
      </c>
      <c r="AL142">
        <v>35.488585999999998</v>
      </c>
      <c r="AM142" t="s">
        <v>175</v>
      </c>
      <c r="AN142">
        <v>-97.824712000000005</v>
      </c>
      <c r="AO142">
        <v>25</v>
      </c>
      <c r="AP142">
        <v>1800</v>
      </c>
      <c r="AQ142" t="s">
        <v>129</v>
      </c>
      <c r="AR142">
        <v>0</v>
      </c>
      <c r="AS142">
        <v>33</v>
      </c>
      <c r="AT142">
        <v>-256</v>
      </c>
      <c r="BB142" t="str">
        <f t="shared" si="36"/>
        <v>1200</v>
      </c>
      <c r="BC142">
        <v>1</v>
      </c>
      <c r="BD142" t="str">
        <f t="shared" si="37"/>
        <v xml:space="preserve">N9142Q  </v>
      </c>
      <c r="BE142">
        <v>1</v>
      </c>
      <c r="BJ142">
        <v>1675</v>
      </c>
      <c r="BK142">
        <v>-125</v>
      </c>
      <c r="BL142" t="s">
        <v>130</v>
      </c>
      <c r="BM142">
        <v>0</v>
      </c>
      <c r="BN142">
        <v>1</v>
      </c>
      <c r="BO142">
        <v>1</v>
      </c>
      <c r="BP142">
        <v>0</v>
      </c>
      <c r="BS142">
        <v>0</v>
      </c>
      <c r="BT142">
        <v>0</v>
      </c>
      <c r="BU142">
        <v>0</v>
      </c>
      <c r="CE142" t="str">
        <f>"03:15:58.314"</f>
        <v>03:15:58.314</v>
      </c>
      <c r="CF142">
        <v>313556219</v>
      </c>
      <c r="CS142">
        <v>2</v>
      </c>
      <c r="CT142">
        <v>2</v>
      </c>
      <c r="CU142">
        <v>0</v>
      </c>
      <c r="CV142">
        <v>2</v>
      </c>
      <c r="CW142">
        <v>0</v>
      </c>
      <c r="CX142">
        <v>7</v>
      </c>
      <c r="CY142">
        <v>7</v>
      </c>
      <c r="CZ142" t="s">
        <v>131</v>
      </c>
      <c r="DA142">
        <v>474</v>
      </c>
      <c r="DB142">
        <v>0</v>
      </c>
      <c r="DC142" t="s">
        <v>132</v>
      </c>
      <c r="DD142" t="s">
        <v>133</v>
      </c>
      <c r="DG142">
        <v>13739434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>"12/06/2022 03:15:58.517"</f>
        <v>12/06/2022 03:15:58.517</v>
      </c>
      <c r="C143" t="str">
        <f t="shared" si="34"/>
        <v>FFDDD3C0</v>
      </c>
      <c r="D143" t="s">
        <v>123</v>
      </c>
      <c r="E143">
        <v>14</v>
      </c>
      <c r="F143">
        <v>1014</v>
      </c>
      <c r="G143" t="s">
        <v>135</v>
      </c>
      <c r="J143" t="s">
        <v>125</v>
      </c>
      <c r="K143">
        <v>0</v>
      </c>
      <c r="L143">
        <v>3</v>
      </c>
      <c r="M143">
        <v>0</v>
      </c>
      <c r="N143">
        <v>2</v>
      </c>
      <c r="O143">
        <v>0</v>
      </c>
      <c r="P143">
        <v>1</v>
      </c>
      <c r="Q143">
        <v>0</v>
      </c>
      <c r="S143" t="str">
        <f t="shared" si="40"/>
        <v>03:15:58.195</v>
      </c>
      <c r="T143" t="str">
        <f t="shared" si="40"/>
        <v>03:15:58.195</v>
      </c>
      <c r="U143" t="str">
        <f t="shared" si="35"/>
        <v>ACA834</v>
      </c>
      <c r="V143">
        <v>0</v>
      </c>
      <c r="W143">
        <v>0</v>
      </c>
      <c r="X143">
        <v>2</v>
      </c>
      <c r="Y143">
        <v>0</v>
      </c>
      <c r="AA143">
        <v>1</v>
      </c>
      <c r="AB143">
        <v>9</v>
      </c>
      <c r="AC143">
        <v>3</v>
      </c>
      <c r="AD143">
        <v>0</v>
      </c>
      <c r="AE143">
        <v>10</v>
      </c>
      <c r="AF143" t="s">
        <v>126</v>
      </c>
      <c r="AG143">
        <v>0</v>
      </c>
      <c r="AH143">
        <v>3</v>
      </c>
      <c r="AI143">
        <v>2</v>
      </c>
      <c r="AJ143">
        <v>0</v>
      </c>
      <c r="AK143" t="s">
        <v>176</v>
      </c>
      <c r="AL143">
        <v>35.488585999999998</v>
      </c>
      <c r="AM143" t="s">
        <v>175</v>
      </c>
      <c r="AN143">
        <v>-97.824712000000005</v>
      </c>
      <c r="AO143">
        <v>25</v>
      </c>
      <c r="AP143">
        <v>1800</v>
      </c>
      <c r="AQ143" t="s">
        <v>129</v>
      </c>
      <c r="AR143">
        <v>0</v>
      </c>
      <c r="AS143">
        <v>33</v>
      </c>
      <c r="AT143">
        <v>-256</v>
      </c>
      <c r="BB143" t="str">
        <f t="shared" si="36"/>
        <v>1200</v>
      </c>
      <c r="BC143">
        <v>1</v>
      </c>
      <c r="BD143" t="str">
        <f t="shared" si="37"/>
        <v xml:space="preserve">N9142Q  </v>
      </c>
      <c r="BE143">
        <v>1</v>
      </c>
      <c r="BJ143">
        <v>1675</v>
      </c>
      <c r="BK143">
        <v>-125</v>
      </c>
      <c r="BL143" t="s">
        <v>130</v>
      </c>
      <c r="BM143">
        <v>0</v>
      </c>
      <c r="BN143">
        <v>1</v>
      </c>
      <c r="BO143">
        <v>1</v>
      </c>
      <c r="BP143">
        <v>0</v>
      </c>
      <c r="BS143">
        <v>0</v>
      </c>
      <c r="BT143">
        <v>0</v>
      </c>
      <c r="BU143">
        <v>0</v>
      </c>
      <c r="CE143" t="str">
        <f>"03:15:58.314"</f>
        <v>03:15:58.314</v>
      </c>
      <c r="CF143">
        <v>313556219</v>
      </c>
      <c r="CS143">
        <v>2</v>
      </c>
      <c r="CT143">
        <v>2</v>
      </c>
      <c r="CU143">
        <v>0</v>
      </c>
      <c r="CV143">
        <v>2</v>
      </c>
      <c r="CW143">
        <v>0</v>
      </c>
      <c r="CX143">
        <v>7</v>
      </c>
      <c r="CY143">
        <v>7</v>
      </c>
      <c r="CZ143" t="s">
        <v>131</v>
      </c>
      <c r="DA143">
        <v>474</v>
      </c>
      <c r="DB143">
        <v>0</v>
      </c>
      <c r="DC143" t="s">
        <v>132</v>
      </c>
      <c r="DD143" t="s">
        <v>133</v>
      </c>
      <c r="DG143">
        <v>13739434</v>
      </c>
      <c r="DI143">
        <v>0</v>
      </c>
      <c r="DJ143">
        <v>0</v>
      </c>
      <c r="DK143">
        <v>1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>"12/06/2022 03:15:58.533"</f>
        <v>12/06/2022 03:15:58.533</v>
      </c>
      <c r="C144" t="str">
        <f t="shared" si="34"/>
        <v>FFDDD3C0</v>
      </c>
      <c r="D144" t="s">
        <v>138</v>
      </c>
      <c r="E144">
        <v>30</v>
      </c>
      <c r="H144">
        <v>119</v>
      </c>
      <c r="I144" t="s">
        <v>139</v>
      </c>
      <c r="J144" t="s">
        <v>140</v>
      </c>
      <c r="K144">
        <v>0</v>
      </c>
      <c r="L144">
        <v>3</v>
      </c>
      <c r="M144">
        <v>0</v>
      </c>
      <c r="N144">
        <v>2</v>
      </c>
      <c r="O144">
        <v>0</v>
      </c>
      <c r="P144">
        <v>1</v>
      </c>
      <c r="Q144">
        <v>0</v>
      </c>
      <c r="S144" t="str">
        <f t="shared" si="40"/>
        <v>03:15:58.195</v>
      </c>
      <c r="T144" t="str">
        <f t="shared" si="40"/>
        <v>03:15:58.195</v>
      </c>
      <c r="U144" t="str">
        <f t="shared" si="35"/>
        <v>ACA834</v>
      </c>
      <c r="V144">
        <v>0</v>
      </c>
      <c r="W144">
        <v>0</v>
      </c>
      <c r="X144">
        <v>2</v>
      </c>
      <c r="Y144">
        <v>0</v>
      </c>
      <c r="AA144">
        <v>1</v>
      </c>
      <c r="AB144">
        <v>9</v>
      </c>
      <c r="AC144">
        <v>3</v>
      </c>
      <c r="AD144">
        <v>0</v>
      </c>
      <c r="AE144">
        <v>10</v>
      </c>
      <c r="AF144" t="s">
        <v>126</v>
      </c>
      <c r="AG144">
        <v>0</v>
      </c>
      <c r="AH144">
        <v>3</v>
      </c>
      <c r="AI144">
        <v>2</v>
      </c>
      <c r="AJ144">
        <v>0</v>
      </c>
      <c r="AK144" t="s">
        <v>176</v>
      </c>
      <c r="AL144">
        <v>35.488585999999998</v>
      </c>
      <c r="AM144" t="s">
        <v>175</v>
      </c>
      <c r="AN144">
        <v>-97.824712000000005</v>
      </c>
      <c r="AO144">
        <v>25</v>
      </c>
      <c r="AP144">
        <v>1800</v>
      </c>
      <c r="AQ144" t="s">
        <v>129</v>
      </c>
      <c r="AR144">
        <v>0</v>
      </c>
      <c r="AS144">
        <v>33</v>
      </c>
      <c r="AT144">
        <v>-256</v>
      </c>
      <c r="BB144" t="str">
        <f t="shared" si="36"/>
        <v>1200</v>
      </c>
      <c r="BC144">
        <v>1</v>
      </c>
      <c r="BD144" t="str">
        <f t="shared" si="37"/>
        <v xml:space="preserve">N9142Q  </v>
      </c>
      <c r="BE144">
        <v>1</v>
      </c>
      <c r="BJ144">
        <v>1675</v>
      </c>
      <c r="BK144">
        <v>-125</v>
      </c>
      <c r="BL144" t="s">
        <v>130</v>
      </c>
      <c r="BM144">
        <v>0</v>
      </c>
      <c r="BN144">
        <v>1</v>
      </c>
      <c r="BO144">
        <v>1</v>
      </c>
      <c r="BP144">
        <v>0</v>
      </c>
      <c r="BS144">
        <v>0</v>
      </c>
      <c r="BT144">
        <v>0</v>
      </c>
      <c r="BU144">
        <v>0</v>
      </c>
      <c r="CE144" t="str">
        <f>"03:15:58.314"</f>
        <v>03:15:58.314</v>
      </c>
      <c r="CF144">
        <v>313556219</v>
      </c>
      <c r="CS144">
        <v>2</v>
      </c>
      <c r="CT144">
        <v>2</v>
      </c>
      <c r="CU144">
        <v>0</v>
      </c>
      <c r="CV144">
        <v>2</v>
      </c>
      <c r="CW144">
        <v>0</v>
      </c>
      <c r="CX144">
        <v>7</v>
      </c>
      <c r="CY144">
        <v>7</v>
      </c>
      <c r="CZ144" t="s">
        <v>131</v>
      </c>
      <c r="DA144">
        <v>474</v>
      </c>
      <c r="DB144">
        <v>0</v>
      </c>
      <c r="DC144" t="s">
        <v>132</v>
      </c>
      <c r="DD144" t="s">
        <v>133</v>
      </c>
      <c r="DG144">
        <v>13739434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>"12/06/2022 03:15:58.533"</f>
        <v>12/06/2022 03:15:58.533</v>
      </c>
      <c r="C145" t="str">
        <f t="shared" si="34"/>
        <v>FFDDD3C0</v>
      </c>
      <c r="D145" t="s">
        <v>138</v>
      </c>
      <c r="E145">
        <v>31</v>
      </c>
      <c r="H145">
        <v>120</v>
      </c>
      <c r="I145" t="s">
        <v>141</v>
      </c>
      <c r="J145" t="s">
        <v>140</v>
      </c>
      <c r="K145">
        <v>0</v>
      </c>
      <c r="L145">
        <v>3</v>
      </c>
      <c r="M145">
        <v>0</v>
      </c>
      <c r="N145">
        <v>2</v>
      </c>
      <c r="O145">
        <v>0</v>
      </c>
      <c r="P145">
        <v>1</v>
      </c>
      <c r="Q145">
        <v>0</v>
      </c>
      <c r="S145" t="str">
        <f t="shared" si="40"/>
        <v>03:15:58.195</v>
      </c>
      <c r="T145" t="str">
        <f t="shared" si="40"/>
        <v>03:15:58.195</v>
      </c>
      <c r="U145" t="str">
        <f t="shared" si="35"/>
        <v>ACA834</v>
      </c>
      <c r="V145">
        <v>0</v>
      </c>
      <c r="W145">
        <v>0</v>
      </c>
      <c r="X145">
        <v>2</v>
      </c>
      <c r="Y145">
        <v>0</v>
      </c>
      <c r="AA145">
        <v>1</v>
      </c>
      <c r="AB145">
        <v>9</v>
      </c>
      <c r="AC145">
        <v>3</v>
      </c>
      <c r="AD145">
        <v>0</v>
      </c>
      <c r="AE145">
        <v>10</v>
      </c>
      <c r="AF145" t="s">
        <v>126</v>
      </c>
      <c r="AG145">
        <v>0</v>
      </c>
      <c r="AH145">
        <v>3</v>
      </c>
      <c r="AI145">
        <v>2</v>
      </c>
      <c r="AJ145">
        <v>0</v>
      </c>
      <c r="AK145" t="s">
        <v>176</v>
      </c>
      <c r="AL145">
        <v>35.488585999999998</v>
      </c>
      <c r="AM145" t="s">
        <v>175</v>
      </c>
      <c r="AN145">
        <v>-97.824712000000005</v>
      </c>
      <c r="AO145">
        <v>25</v>
      </c>
      <c r="AP145">
        <v>1800</v>
      </c>
      <c r="AQ145" t="s">
        <v>129</v>
      </c>
      <c r="AR145">
        <v>0</v>
      </c>
      <c r="AS145">
        <v>33</v>
      </c>
      <c r="AT145">
        <v>-256</v>
      </c>
      <c r="BB145" t="str">
        <f t="shared" si="36"/>
        <v>1200</v>
      </c>
      <c r="BC145">
        <v>1</v>
      </c>
      <c r="BD145" t="str">
        <f t="shared" si="37"/>
        <v xml:space="preserve">N9142Q  </v>
      </c>
      <c r="BE145">
        <v>1</v>
      </c>
      <c r="BJ145">
        <v>1675</v>
      </c>
      <c r="BK145">
        <v>-125</v>
      </c>
      <c r="BL145" t="s">
        <v>130</v>
      </c>
      <c r="BM145">
        <v>0</v>
      </c>
      <c r="BN145">
        <v>1</v>
      </c>
      <c r="BO145">
        <v>1</v>
      </c>
      <c r="BP145">
        <v>0</v>
      </c>
      <c r="BS145">
        <v>0</v>
      </c>
      <c r="BT145">
        <v>0</v>
      </c>
      <c r="BU145">
        <v>0</v>
      </c>
      <c r="CE145" t="str">
        <f>"03:15:58.314"</f>
        <v>03:15:58.314</v>
      </c>
      <c r="CF145">
        <v>313556219</v>
      </c>
      <c r="CS145">
        <v>2</v>
      </c>
      <c r="CT145">
        <v>2</v>
      </c>
      <c r="CU145">
        <v>0</v>
      </c>
      <c r="CV145">
        <v>2</v>
      </c>
      <c r="CW145">
        <v>0</v>
      </c>
      <c r="CX145">
        <v>7</v>
      </c>
      <c r="CY145">
        <v>7</v>
      </c>
      <c r="CZ145" t="s">
        <v>131</v>
      </c>
      <c r="DA145">
        <v>474</v>
      </c>
      <c r="DB145">
        <v>0</v>
      </c>
      <c r="DC145" t="s">
        <v>132</v>
      </c>
      <c r="DD145" t="s">
        <v>133</v>
      </c>
      <c r="DG145">
        <v>13739434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>"12/06/2022 03:15:58.548"</f>
        <v>12/06/2022 03:15:58.548</v>
      </c>
      <c r="C146" t="str">
        <f t="shared" si="34"/>
        <v>FFDDD3C0</v>
      </c>
      <c r="D146" t="s">
        <v>134</v>
      </c>
      <c r="E146">
        <v>3</v>
      </c>
      <c r="H146">
        <v>160</v>
      </c>
      <c r="I146" t="s">
        <v>135</v>
      </c>
      <c r="J146" t="s">
        <v>136</v>
      </c>
      <c r="K146">
        <v>0</v>
      </c>
      <c r="L146">
        <v>3</v>
      </c>
      <c r="M146">
        <v>0</v>
      </c>
      <c r="N146">
        <v>2</v>
      </c>
      <c r="O146">
        <v>0</v>
      </c>
      <c r="P146">
        <v>1</v>
      </c>
      <c r="Q146">
        <v>0</v>
      </c>
      <c r="S146" t="str">
        <f t="shared" si="40"/>
        <v>03:15:58.195</v>
      </c>
      <c r="T146" t="str">
        <f t="shared" si="40"/>
        <v>03:15:58.195</v>
      </c>
      <c r="U146" t="str">
        <f t="shared" si="35"/>
        <v>ACA834</v>
      </c>
      <c r="V146">
        <v>0</v>
      </c>
      <c r="W146">
        <v>0</v>
      </c>
      <c r="X146">
        <v>2</v>
      </c>
      <c r="Y146">
        <v>0</v>
      </c>
      <c r="AA146">
        <v>1</v>
      </c>
      <c r="AB146">
        <v>9</v>
      </c>
      <c r="AC146">
        <v>3</v>
      </c>
      <c r="AD146">
        <v>0</v>
      </c>
      <c r="AE146">
        <v>10</v>
      </c>
      <c r="AF146" t="s">
        <v>126</v>
      </c>
      <c r="AG146">
        <v>0</v>
      </c>
      <c r="AH146">
        <v>3</v>
      </c>
      <c r="AI146">
        <v>2</v>
      </c>
      <c r="AJ146">
        <v>0</v>
      </c>
      <c r="AK146" t="s">
        <v>176</v>
      </c>
      <c r="AL146">
        <v>35.488585999999998</v>
      </c>
      <c r="AM146" t="s">
        <v>175</v>
      </c>
      <c r="AN146">
        <v>-97.824712000000005</v>
      </c>
      <c r="AO146">
        <v>25</v>
      </c>
      <c r="AP146">
        <v>1800</v>
      </c>
      <c r="AQ146" t="s">
        <v>129</v>
      </c>
      <c r="AR146">
        <v>0</v>
      </c>
      <c r="AS146">
        <v>33</v>
      </c>
      <c r="AT146">
        <v>-256</v>
      </c>
      <c r="BB146" t="str">
        <f t="shared" si="36"/>
        <v>1200</v>
      </c>
      <c r="BC146">
        <v>1</v>
      </c>
      <c r="BD146" t="str">
        <f t="shared" si="37"/>
        <v xml:space="preserve">N9142Q  </v>
      </c>
      <c r="BE146">
        <v>1</v>
      </c>
      <c r="BJ146">
        <v>1675</v>
      </c>
      <c r="BK146">
        <v>-125</v>
      </c>
      <c r="BL146" t="s">
        <v>130</v>
      </c>
      <c r="BM146">
        <v>0</v>
      </c>
      <c r="BN146">
        <v>1</v>
      </c>
      <c r="BO146">
        <v>1</v>
      </c>
      <c r="BP146">
        <v>0</v>
      </c>
      <c r="BS146">
        <v>0</v>
      </c>
      <c r="BT146">
        <v>0</v>
      </c>
      <c r="BU146">
        <v>0</v>
      </c>
      <c r="CE146" t="str">
        <f>"03:15:58.314"</f>
        <v>03:15:58.314</v>
      </c>
      <c r="CF146">
        <v>313556219</v>
      </c>
      <c r="CS146">
        <v>2</v>
      </c>
      <c r="CT146">
        <v>2</v>
      </c>
      <c r="CU146">
        <v>0</v>
      </c>
      <c r="CV146">
        <v>2</v>
      </c>
      <c r="CW146">
        <v>0</v>
      </c>
      <c r="CX146">
        <v>7</v>
      </c>
      <c r="CY146">
        <v>7</v>
      </c>
      <c r="CZ146" t="s">
        <v>131</v>
      </c>
      <c r="DA146">
        <v>474</v>
      </c>
      <c r="DB146">
        <v>0</v>
      </c>
      <c r="DC146" t="s">
        <v>132</v>
      </c>
      <c r="DD146" t="s">
        <v>133</v>
      </c>
      <c r="DG146">
        <v>13739434</v>
      </c>
      <c r="DI146">
        <v>0</v>
      </c>
      <c r="DJ146">
        <v>0</v>
      </c>
      <c r="DK146">
        <v>1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>"12/06/2022 03:15:59.914"</f>
        <v>12/06/2022 03:15:59.914</v>
      </c>
      <c r="C147" t="str">
        <f t="shared" si="34"/>
        <v>FFDDD3C0</v>
      </c>
      <c r="D147" t="s">
        <v>123</v>
      </c>
      <c r="E147">
        <v>13</v>
      </c>
      <c r="F147">
        <v>1013</v>
      </c>
      <c r="G147" t="s">
        <v>124</v>
      </c>
      <c r="J147" t="s">
        <v>125</v>
      </c>
      <c r="K147">
        <v>0</v>
      </c>
      <c r="L147">
        <v>3</v>
      </c>
      <c r="M147">
        <v>0</v>
      </c>
      <c r="N147">
        <v>2</v>
      </c>
      <c r="O147">
        <v>0</v>
      </c>
      <c r="P147">
        <v>1</v>
      </c>
      <c r="Q147">
        <v>0</v>
      </c>
      <c r="S147" t="str">
        <f t="shared" ref="S147:T151" si="41">"03:15:59.594"</f>
        <v>03:15:59.594</v>
      </c>
      <c r="T147" t="str">
        <f t="shared" si="41"/>
        <v>03:15:59.594</v>
      </c>
      <c r="U147" t="str">
        <f t="shared" si="35"/>
        <v>ACA834</v>
      </c>
      <c r="V147">
        <v>0</v>
      </c>
      <c r="W147">
        <v>0</v>
      </c>
      <c r="X147">
        <v>2</v>
      </c>
      <c r="Y147">
        <v>0</v>
      </c>
      <c r="AA147">
        <v>1</v>
      </c>
      <c r="AB147">
        <v>9</v>
      </c>
      <c r="AC147">
        <v>3</v>
      </c>
      <c r="AD147">
        <v>0</v>
      </c>
      <c r="AE147">
        <v>10</v>
      </c>
      <c r="AF147" t="s">
        <v>126</v>
      </c>
      <c r="AG147">
        <v>0</v>
      </c>
      <c r="AH147">
        <v>3</v>
      </c>
      <c r="AI147">
        <v>2</v>
      </c>
      <c r="AJ147">
        <v>0</v>
      </c>
      <c r="AK147" t="s">
        <v>177</v>
      </c>
      <c r="AL147">
        <v>35.488821999999999</v>
      </c>
      <c r="AM147" t="s">
        <v>171</v>
      </c>
      <c r="AN147">
        <v>-97.824732999999995</v>
      </c>
      <c r="AO147">
        <v>25</v>
      </c>
      <c r="AP147">
        <v>1825</v>
      </c>
      <c r="AQ147" t="s">
        <v>129</v>
      </c>
      <c r="AR147">
        <v>-2</v>
      </c>
      <c r="AS147">
        <v>39</v>
      </c>
      <c r="AT147">
        <v>-1408</v>
      </c>
      <c r="BB147" t="str">
        <f t="shared" si="36"/>
        <v>1200</v>
      </c>
      <c r="BC147">
        <v>1</v>
      </c>
      <c r="BD147" t="str">
        <f t="shared" si="37"/>
        <v xml:space="preserve">N9142Q  </v>
      </c>
      <c r="BE147">
        <v>1</v>
      </c>
      <c r="BJ147">
        <v>1625</v>
      </c>
      <c r="BK147">
        <v>-200</v>
      </c>
      <c r="BL147" t="s">
        <v>130</v>
      </c>
      <c r="BM147">
        <v>0</v>
      </c>
      <c r="BN147">
        <v>1</v>
      </c>
      <c r="BO147">
        <v>1</v>
      </c>
      <c r="BP147">
        <v>0</v>
      </c>
      <c r="BS147">
        <v>0</v>
      </c>
      <c r="BT147">
        <v>0</v>
      </c>
      <c r="BU147">
        <v>0</v>
      </c>
      <c r="CE147" t="str">
        <f>"03:15:59.713"</f>
        <v>03:15:59.713</v>
      </c>
      <c r="CF147">
        <v>713306051</v>
      </c>
      <c r="CS147">
        <v>2</v>
      </c>
      <c r="CT147">
        <v>2</v>
      </c>
      <c r="CU147">
        <v>0</v>
      </c>
      <c r="CV147">
        <v>2</v>
      </c>
      <c r="CW147">
        <v>0</v>
      </c>
      <c r="CX147">
        <v>7</v>
      </c>
      <c r="CY147">
        <v>7</v>
      </c>
      <c r="CZ147" t="s">
        <v>131</v>
      </c>
      <c r="DA147">
        <v>474</v>
      </c>
      <c r="DB147">
        <v>0</v>
      </c>
      <c r="DC147" t="s">
        <v>132</v>
      </c>
      <c r="DD147" t="s">
        <v>133</v>
      </c>
      <c r="DG147">
        <v>13739611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>"12/06/2022 03:15:59.930"</f>
        <v>12/06/2022 03:15:59.930</v>
      </c>
      <c r="C148" t="str">
        <f t="shared" si="34"/>
        <v>FFDDD3C0</v>
      </c>
      <c r="D148" t="s">
        <v>123</v>
      </c>
      <c r="E148">
        <v>14</v>
      </c>
      <c r="F148">
        <v>1014</v>
      </c>
      <c r="G148" t="s">
        <v>135</v>
      </c>
      <c r="J148" t="s">
        <v>125</v>
      </c>
      <c r="K148">
        <v>0</v>
      </c>
      <c r="L148">
        <v>3</v>
      </c>
      <c r="M148">
        <v>0</v>
      </c>
      <c r="N148">
        <v>2</v>
      </c>
      <c r="O148">
        <v>0</v>
      </c>
      <c r="P148">
        <v>1</v>
      </c>
      <c r="Q148">
        <v>0</v>
      </c>
      <c r="S148" t="str">
        <f t="shared" si="41"/>
        <v>03:15:59.594</v>
      </c>
      <c r="T148" t="str">
        <f t="shared" si="41"/>
        <v>03:15:59.594</v>
      </c>
      <c r="U148" t="str">
        <f t="shared" si="35"/>
        <v>ACA834</v>
      </c>
      <c r="V148">
        <v>0</v>
      </c>
      <c r="W148">
        <v>0</v>
      </c>
      <c r="X148">
        <v>2</v>
      </c>
      <c r="Y148">
        <v>0</v>
      </c>
      <c r="AA148">
        <v>1</v>
      </c>
      <c r="AB148">
        <v>9</v>
      </c>
      <c r="AC148">
        <v>3</v>
      </c>
      <c r="AD148">
        <v>0</v>
      </c>
      <c r="AE148">
        <v>10</v>
      </c>
      <c r="AF148" t="s">
        <v>126</v>
      </c>
      <c r="AG148">
        <v>0</v>
      </c>
      <c r="AH148">
        <v>3</v>
      </c>
      <c r="AI148">
        <v>2</v>
      </c>
      <c r="AJ148">
        <v>0</v>
      </c>
      <c r="AK148" t="s">
        <v>177</v>
      </c>
      <c r="AL148">
        <v>35.488821999999999</v>
      </c>
      <c r="AM148" t="s">
        <v>171</v>
      </c>
      <c r="AN148">
        <v>-97.824732999999995</v>
      </c>
      <c r="AO148">
        <v>25</v>
      </c>
      <c r="AP148">
        <v>1825</v>
      </c>
      <c r="AQ148" t="s">
        <v>129</v>
      </c>
      <c r="AR148">
        <v>-2</v>
      </c>
      <c r="AS148">
        <v>39</v>
      </c>
      <c r="AT148">
        <v>-1408</v>
      </c>
      <c r="BB148" t="str">
        <f t="shared" si="36"/>
        <v>1200</v>
      </c>
      <c r="BC148">
        <v>1</v>
      </c>
      <c r="BD148" t="str">
        <f t="shared" si="37"/>
        <v xml:space="preserve">N9142Q  </v>
      </c>
      <c r="BE148">
        <v>1</v>
      </c>
      <c r="BJ148">
        <v>1625</v>
      </c>
      <c r="BK148">
        <v>-200</v>
      </c>
      <c r="BL148" t="s">
        <v>130</v>
      </c>
      <c r="BM148">
        <v>0</v>
      </c>
      <c r="BN148">
        <v>1</v>
      </c>
      <c r="BO148">
        <v>1</v>
      </c>
      <c r="BP148">
        <v>0</v>
      </c>
      <c r="BS148">
        <v>0</v>
      </c>
      <c r="BT148">
        <v>0</v>
      </c>
      <c r="BU148">
        <v>0</v>
      </c>
      <c r="CE148" t="str">
        <f>"03:15:59.713"</f>
        <v>03:15:59.713</v>
      </c>
      <c r="CF148">
        <v>713306051</v>
      </c>
      <c r="CS148">
        <v>2</v>
      </c>
      <c r="CT148">
        <v>2</v>
      </c>
      <c r="CU148">
        <v>0</v>
      </c>
      <c r="CV148">
        <v>2</v>
      </c>
      <c r="CW148">
        <v>0</v>
      </c>
      <c r="CX148">
        <v>7</v>
      </c>
      <c r="CY148">
        <v>7</v>
      </c>
      <c r="CZ148" t="s">
        <v>131</v>
      </c>
      <c r="DA148">
        <v>474</v>
      </c>
      <c r="DB148">
        <v>0</v>
      </c>
      <c r="DC148" t="s">
        <v>132</v>
      </c>
      <c r="DD148" t="s">
        <v>133</v>
      </c>
      <c r="DG148">
        <v>13739611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>"12/06/2022 03:15:59.930"</f>
        <v>12/06/2022 03:15:59.930</v>
      </c>
      <c r="C149" t="str">
        <f t="shared" si="34"/>
        <v>FFDDD3C0</v>
      </c>
      <c r="D149" t="s">
        <v>138</v>
      </c>
      <c r="E149">
        <v>30</v>
      </c>
      <c r="H149">
        <v>119</v>
      </c>
      <c r="I149" t="s">
        <v>139</v>
      </c>
      <c r="J149" t="s">
        <v>140</v>
      </c>
      <c r="K149">
        <v>0</v>
      </c>
      <c r="L149">
        <v>3</v>
      </c>
      <c r="M149">
        <v>0</v>
      </c>
      <c r="N149">
        <v>2</v>
      </c>
      <c r="O149">
        <v>0</v>
      </c>
      <c r="P149">
        <v>1</v>
      </c>
      <c r="Q149">
        <v>0</v>
      </c>
      <c r="S149" t="str">
        <f t="shared" si="41"/>
        <v>03:15:59.594</v>
      </c>
      <c r="T149" t="str">
        <f t="shared" si="41"/>
        <v>03:15:59.594</v>
      </c>
      <c r="U149" t="str">
        <f t="shared" si="35"/>
        <v>ACA834</v>
      </c>
      <c r="V149">
        <v>0</v>
      </c>
      <c r="W149">
        <v>0</v>
      </c>
      <c r="X149">
        <v>2</v>
      </c>
      <c r="Y149">
        <v>0</v>
      </c>
      <c r="AA149">
        <v>1</v>
      </c>
      <c r="AB149">
        <v>9</v>
      </c>
      <c r="AC149">
        <v>3</v>
      </c>
      <c r="AD149">
        <v>0</v>
      </c>
      <c r="AE149">
        <v>10</v>
      </c>
      <c r="AF149" t="s">
        <v>140</v>
      </c>
      <c r="AG149">
        <v>0</v>
      </c>
      <c r="AH149">
        <v>3</v>
      </c>
      <c r="AI149">
        <v>2</v>
      </c>
      <c r="AJ149">
        <v>0</v>
      </c>
      <c r="AK149" t="s">
        <v>177</v>
      </c>
      <c r="AL149">
        <v>35.488821999999999</v>
      </c>
      <c r="AM149" t="s">
        <v>171</v>
      </c>
      <c r="AN149">
        <v>-97.824732999999995</v>
      </c>
      <c r="AO149">
        <v>25</v>
      </c>
      <c r="AP149">
        <v>1825</v>
      </c>
      <c r="AQ149" t="s">
        <v>129</v>
      </c>
      <c r="AR149">
        <v>-2</v>
      </c>
      <c r="AS149">
        <v>39</v>
      </c>
      <c r="AT149">
        <v>-1408</v>
      </c>
      <c r="BB149" t="str">
        <f t="shared" si="36"/>
        <v>1200</v>
      </c>
      <c r="BC149">
        <v>1</v>
      </c>
      <c r="BD149" t="str">
        <f t="shared" si="37"/>
        <v xml:space="preserve">N9142Q  </v>
      </c>
      <c r="BE149">
        <v>1</v>
      </c>
      <c r="BJ149">
        <v>1625</v>
      </c>
      <c r="BK149">
        <v>-200</v>
      </c>
      <c r="BL149" t="s">
        <v>130</v>
      </c>
      <c r="BM149">
        <v>0</v>
      </c>
      <c r="BN149">
        <v>1</v>
      </c>
      <c r="BO149">
        <v>1</v>
      </c>
      <c r="BP149">
        <v>0</v>
      </c>
      <c r="BS149">
        <v>0</v>
      </c>
      <c r="BT149">
        <v>0</v>
      </c>
      <c r="BU149">
        <v>0</v>
      </c>
      <c r="CE149" t="str">
        <f>"03:15:59.713"</f>
        <v>03:15:59.713</v>
      </c>
      <c r="CF149">
        <v>713306051</v>
      </c>
      <c r="CS149">
        <v>3</v>
      </c>
      <c r="CT149">
        <v>2</v>
      </c>
      <c r="CU149">
        <v>0</v>
      </c>
      <c r="CV149">
        <v>2</v>
      </c>
      <c r="CW149">
        <v>0</v>
      </c>
      <c r="CX149">
        <v>7</v>
      </c>
      <c r="CY149">
        <v>7</v>
      </c>
      <c r="CZ149" t="s">
        <v>131</v>
      </c>
      <c r="DA149">
        <v>474</v>
      </c>
      <c r="DB149">
        <v>0</v>
      </c>
      <c r="DC149" t="s">
        <v>132</v>
      </c>
      <c r="DD149" t="s">
        <v>133</v>
      </c>
      <c r="DG149">
        <v>13739611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>"12/06/2022 03:15:59.945"</f>
        <v>12/06/2022 03:15:59.945</v>
      </c>
      <c r="C150" t="str">
        <f t="shared" si="34"/>
        <v>FFDDD3C0</v>
      </c>
      <c r="D150" t="s">
        <v>138</v>
      </c>
      <c r="E150">
        <v>31</v>
      </c>
      <c r="H150">
        <v>120</v>
      </c>
      <c r="I150" t="s">
        <v>141</v>
      </c>
      <c r="J150" t="s">
        <v>140</v>
      </c>
      <c r="K150">
        <v>0</v>
      </c>
      <c r="L150">
        <v>3</v>
      </c>
      <c r="M150">
        <v>0</v>
      </c>
      <c r="N150">
        <v>2</v>
      </c>
      <c r="O150">
        <v>0</v>
      </c>
      <c r="P150">
        <v>1</v>
      </c>
      <c r="Q150">
        <v>0</v>
      </c>
      <c r="S150" t="str">
        <f t="shared" si="41"/>
        <v>03:15:59.594</v>
      </c>
      <c r="T150" t="str">
        <f t="shared" si="41"/>
        <v>03:15:59.594</v>
      </c>
      <c r="U150" t="str">
        <f t="shared" si="35"/>
        <v>ACA834</v>
      </c>
      <c r="V150">
        <v>0</v>
      </c>
      <c r="W150">
        <v>0</v>
      </c>
      <c r="X150">
        <v>2</v>
      </c>
      <c r="Y150">
        <v>0</v>
      </c>
      <c r="AA150">
        <v>1</v>
      </c>
      <c r="AB150">
        <v>9</v>
      </c>
      <c r="AC150">
        <v>3</v>
      </c>
      <c r="AD150">
        <v>0</v>
      </c>
      <c r="AE150">
        <v>10</v>
      </c>
      <c r="AF150" t="s">
        <v>140</v>
      </c>
      <c r="AG150">
        <v>0</v>
      </c>
      <c r="AH150">
        <v>3</v>
      </c>
      <c r="AI150">
        <v>2</v>
      </c>
      <c r="AJ150">
        <v>0</v>
      </c>
      <c r="AK150" t="s">
        <v>177</v>
      </c>
      <c r="AL150">
        <v>35.488821999999999</v>
      </c>
      <c r="AM150" t="s">
        <v>171</v>
      </c>
      <c r="AN150">
        <v>-97.824732999999995</v>
      </c>
      <c r="AO150">
        <v>25</v>
      </c>
      <c r="AP150">
        <v>1825</v>
      </c>
      <c r="AQ150" t="s">
        <v>129</v>
      </c>
      <c r="AR150">
        <v>-2</v>
      </c>
      <c r="AS150">
        <v>39</v>
      </c>
      <c r="AT150">
        <v>-1408</v>
      </c>
      <c r="BB150" t="str">
        <f t="shared" si="36"/>
        <v>1200</v>
      </c>
      <c r="BC150">
        <v>1</v>
      </c>
      <c r="BD150" t="str">
        <f t="shared" si="37"/>
        <v xml:space="preserve">N9142Q  </v>
      </c>
      <c r="BE150">
        <v>1</v>
      </c>
      <c r="BJ150">
        <v>1625</v>
      </c>
      <c r="BK150">
        <v>-200</v>
      </c>
      <c r="BL150" t="s">
        <v>130</v>
      </c>
      <c r="BM150">
        <v>0</v>
      </c>
      <c r="BN150">
        <v>1</v>
      </c>
      <c r="BO150">
        <v>1</v>
      </c>
      <c r="BP150">
        <v>0</v>
      </c>
      <c r="BS150">
        <v>0</v>
      </c>
      <c r="BT150">
        <v>0</v>
      </c>
      <c r="BU150">
        <v>0</v>
      </c>
      <c r="CE150" t="str">
        <f>"03:15:59.713"</f>
        <v>03:15:59.713</v>
      </c>
      <c r="CF150">
        <v>713306051</v>
      </c>
      <c r="CS150">
        <v>3</v>
      </c>
      <c r="CT150">
        <v>2</v>
      </c>
      <c r="CU150">
        <v>0</v>
      </c>
      <c r="CV150">
        <v>2</v>
      </c>
      <c r="CW150">
        <v>0</v>
      </c>
      <c r="CX150">
        <v>7</v>
      </c>
      <c r="CY150">
        <v>7</v>
      </c>
      <c r="CZ150" t="s">
        <v>131</v>
      </c>
      <c r="DA150">
        <v>474</v>
      </c>
      <c r="DB150">
        <v>0</v>
      </c>
      <c r="DC150" t="s">
        <v>132</v>
      </c>
      <c r="DD150" t="s">
        <v>133</v>
      </c>
      <c r="DG150">
        <v>13739611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>"12/06/2022 03:15:59.992"</f>
        <v>12/06/2022 03:15:59.992</v>
      </c>
      <c r="C151" t="str">
        <f t="shared" si="34"/>
        <v>FFDDD3C0</v>
      </c>
      <c r="D151" t="s">
        <v>134</v>
      </c>
      <c r="E151">
        <v>3</v>
      </c>
      <c r="H151">
        <v>160</v>
      </c>
      <c r="I151" t="s">
        <v>135</v>
      </c>
      <c r="J151" t="s">
        <v>136</v>
      </c>
      <c r="K151">
        <v>0</v>
      </c>
      <c r="L151">
        <v>3</v>
      </c>
      <c r="M151">
        <v>0</v>
      </c>
      <c r="N151">
        <v>2</v>
      </c>
      <c r="O151">
        <v>0</v>
      </c>
      <c r="P151">
        <v>1</v>
      </c>
      <c r="Q151">
        <v>0</v>
      </c>
      <c r="S151" t="str">
        <f t="shared" si="41"/>
        <v>03:15:59.594</v>
      </c>
      <c r="T151" t="str">
        <f t="shared" si="41"/>
        <v>03:15:59.594</v>
      </c>
      <c r="U151" t="str">
        <f t="shared" si="35"/>
        <v>ACA834</v>
      </c>
      <c r="V151">
        <v>0</v>
      </c>
      <c r="W151">
        <v>0</v>
      </c>
      <c r="X151">
        <v>2</v>
      </c>
      <c r="Y151">
        <v>0</v>
      </c>
      <c r="AA151">
        <v>1</v>
      </c>
      <c r="AB151">
        <v>9</v>
      </c>
      <c r="AC151">
        <v>3</v>
      </c>
      <c r="AD151">
        <v>0</v>
      </c>
      <c r="AE151">
        <v>10</v>
      </c>
      <c r="AF151" t="s">
        <v>140</v>
      </c>
      <c r="AG151">
        <v>0</v>
      </c>
      <c r="AH151">
        <v>3</v>
      </c>
      <c r="AI151">
        <v>2</v>
      </c>
      <c r="AJ151">
        <v>0</v>
      </c>
      <c r="AK151" t="s">
        <v>177</v>
      </c>
      <c r="AL151">
        <v>35.488821999999999</v>
      </c>
      <c r="AM151" t="s">
        <v>171</v>
      </c>
      <c r="AN151">
        <v>-97.824732999999995</v>
      </c>
      <c r="AO151">
        <v>25</v>
      </c>
      <c r="AP151">
        <v>1825</v>
      </c>
      <c r="AQ151" t="s">
        <v>129</v>
      </c>
      <c r="AR151">
        <v>-2</v>
      </c>
      <c r="AS151">
        <v>39</v>
      </c>
      <c r="AT151">
        <v>-1408</v>
      </c>
      <c r="BB151" t="str">
        <f t="shared" si="36"/>
        <v>1200</v>
      </c>
      <c r="BC151">
        <v>1</v>
      </c>
      <c r="BD151" t="str">
        <f t="shared" si="37"/>
        <v xml:space="preserve">N9142Q  </v>
      </c>
      <c r="BE151">
        <v>1</v>
      </c>
      <c r="BJ151">
        <v>1625</v>
      </c>
      <c r="BK151">
        <v>-200</v>
      </c>
      <c r="BL151" t="s">
        <v>130</v>
      </c>
      <c r="BM151">
        <v>0</v>
      </c>
      <c r="BN151">
        <v>1</v>
      </c>
      <c r="BO151">
        <v>1</v>
      </c>
      <c r="BP151">
        <v>0</v>
      </c>
      <c r="BS151">
        <v>0</v>
      </c>
      <c r="BT151">
        <v>0</v>
      </c>
      <c r="BU151">
        <v>0</v>
      </c>
      <c r="CE151" t="str">
        <f>"03:15:59.713"</f>
        <v>03:15:59.713</v>
      </c>
      <c r="CF151">
        <v>713306051</v>
      </c>
      <c r="CS151">
        <v>3</v>
      </c>
      <c r="CT151">
        <v>2</v>
      </c>
      <c r="CU151">
        <v>0</v>
      </c>
      <c r="CV151">
        <v>2</v>
      </c>
      <c r="CW151">
        <v>0</v>
      </c>
      <c r="CX151">
        <v>7</v>
      </c>
      <c r="CY151">
        <v>7</v>
      </c>
      <c r="CZ151" t="s">
        <v>131</v>
      </c>
      <c r="DA151">
        <v>474</v>
      </c>
      <c r="DB151">
        <v>0</v>
      </c>
      <c r="DC151" t="s">
        <v>132</v>
      </c>
      <c r="DD151" t="s">
        <v>133</v>
      </c>
      <c r="DG151">
        <v>13739611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>"12/06/2022 03:16:00.508"</f>
        <v>12/06/2022 03:16:00.508</v>
      </c>
      <c r="C152" t="str">
        <f t="shared" si="34"/>
        <v>FFDDD3C0</v>
      </c>
      <c r="D152" t="s">
        <v>123</v>
      </c>
      <c r="E152">
        <v>13</v>
      </c>
      <c r="F152">
        <v>1013</v>
      </c>
      <c r="G152" t="s">
        <v>124</v>
      </c>
      <c r="J152" t="s">
        <v>125</v>
      </c>
      <c r="K152">
        <v>0</v>
      </c>
      <c r="L152">
        <v>3</v>
      </c>
      <c r="M152">
        <v>0</v>
      </c>
      <c r="N152">
        <v>2</v>
      </c>
      <c r="O152">
        <v>0</v>
      </c>
      <c r="P152">
        <v>1</v>
      </c>
      <c r="Q152">
        <v>0</v>
      </c>
      <c r="S152" t="str">
        <f t="shared" ref="S152:T156" si="42">"03:16:00.195"</f>
        <v>03:16:00.195</v>
      </c>
      <c r="T152" t="str">
        <f t="shared" si="42"/>
        <v>03:16:00.195</v>
      </c>
      <c r="U152" t="str">
        <f t="shared" si="35"/>
        <v>ACA834</v>
      </c>
      <c r="V152">
        <v>0</v>
      </c>
      <c r="W152">
        <v>0</v>
      </c>
      <c r="X152">
        <v>2</v>
      </c>
      <c r="Y152">
        <v>0</v>
      </c>
      <c r="AA152">
        <v>1</v>
      </c>
      <c r="AB152">
        <v>9</v>
      </c>
      <c r="AC152">
        <v>3</v>
      </c>
      <c r="AD152">
        <v>0</v>
      </c>
      <c r="AE152">
        <v>10</v>
      </c>
      <c r="AF152" t="s">
        <v>140</v>
      </c>
      <c r="AG152">
        <v>0</v>
      </c>
      <c r="AH152">
        <v>3</v>
      </c>
      <c r="AI152">
        <v>2</v>
      </c>
      <c r="AJ152">
        <v>0</v>
      </c>
      <c r="AK152" t="s">
        <v>178</v>
      </c>
      <c r="AL152">
        <v>35.488951</v>
      </c>
      <c r="AM152" t="s">
        <v>171</v>
      </c>
      <c r="AN152">
        <v>-97.824732999999995</v>
      </c>
      <c r="AO152">
        <v>25</v>
      </c>
      <c r="AP152">
        <v>1800</v>
      </c>
      <c r="AQ152" t="s">
        <v>129</v>
      </c>
      <c r="AR152">
        <v>-4</v>
      </c>
      <c r="AS152">
        <v>43</v>
      </c>
      <c r="AT152">
        <v>-1728</v>
      </c>
      <c r="BB152" t="str">
        <f t="shared" si="36"/>
        <v>1200</v>
      </c>
      <c r="BC152">
        <v>1</v>
      </c>
      <c r="BD152" t="str">
        <f t="shared" si="37"/>
        <v xml:space="preserve">N9142Q  </v>
      </c>
      <c r="BE152">
        <v>1</v>
      </c>
      <c r="BJ152">
        <v>1625</v>
      </c>
      <c r="BK152">
        <v>-175</v>
      </c>
      <c r="BL152" t="s">
        <v>130</v>
      </c>
      <c r="BM152">
        <v>0</v>
      </c>
      <c r="BN152">
        <v>1</v>
      </c>
      <c r="BO152">
        <v>1</v>
      </c>
      <c r="BP152">
        <v>0</v>
      </c>
      <c r="BS152">
        <v>0</v>
      </c>
      <c r="BT152">
        <v>0</v>
      </c>
      <c r="BU152">
        <v>0</v>
      </c>
      <c r="CE152" t="str">
        <f>"03:16:00.309"</f>
        <v>03:16:00.309</v>
      </c>
      <c r="CF152">
        <v>308555990</v>
      </c>
      <c r="CS152">
        <v>3</v>
      </c>
      <c r="CT152">
        <v>2</v>
      </c>
      <c r="CU152">
        <v>0</v>
      </c>
      <c r="CV152">
        <v>2</v>
      </c>
      <c r="CW152">
        <v>0</v>
      </c>
      <c r="CX152">
        <v>7</v>
      </c>
      <c r="CY152">
        <v>7</v>
      </c>
      <c r="CZ152" t="s">
        <v>131</v>
      </c>
      <c r="DA152">
        <v>474</v>
      </c>
      <c r="DB152">
        <v>0</v>
      </c>
      <c r="DC152" t="s">
        <v>132</v>
      </c>
      <c r="DD152" t="s">
        <v>133</v>
      </c>
      <c r="DG152">
        <v>13739687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>"12/06/2022 03:16:00.555"</f>
        <v>12/06/2022 03:16:00.555</v>
      </c>
      <c r="C153" t="str">
        <f t="shared" si="34"/>
        <v>FFDDD3C0</v>
      </c>
      <c r="D153" t="s">
        <v>123</v>
      </c>
      <c r="E153">
        <v>14</v>
      </c>
      <c r="F153">
        <v>1014</v>
      </c>
      <c r="G153" t="s">
        <v>135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0</v>
      </c>
      <c r="P153">
        <v>1</v>
      </c>
      <c r="Q153">
        <v>0</v>
      </c>
      <c r="S153" t="str">
        <f t="shared" si="42"/>
        <v>03:16:00.195</v>
      </c>
      <c r="T153" t="str">
        <f t="shared" si="42"/>
        <v>03:16:00.195</v>
      </c>
      <c r="U153" t="str">
        <f t="shared" si="35"/>
        <v>ACA834</v>
      </c>
      <c r="V153">
        <v>0</v>
      </c>
      <c r="W153">
        <v>0</v>
      </c>
      <c r="X153">
        <v>2</v>
      </c>
      <c r="Y153">
        <v>0</v>
      </c>
      <c r="AA153">
        <v>1</v>
      </c>
      <c r="AB153">
        <v>9</v>
      </c>
      <c r="AC153">
        <v>3</v>
      </c>
      <c r="AD153">
        <v>0</v>
      </c>
      <c r="AE153">
        <v>10</v>
      </c>
      <c r="AF153" t="s">
        <v>140</v>
      </c>
      <c r="AG153">
        <v>0</v>
      </c>
      <c r="AH153">
        <v>3</v>
      </c>
      <c r="AI153">
        <v>2</v>
      </c>
      <c r="AJ153">
        <v>0</v>
      </c>
      <c r="AK153" t="s">
        <v>178</v>
      </c>
      <c r="AL153">
        <v>35.488951</v>
      </c>
      <c r="AM153" t="s">
        <v>171</v>
      </c>
      <c r="AN153">
        <v>-97.824732999999995</v>
      </c>
      <c r="AO153">
        <v>25</v>
      </c>
      <c r="AP153">
        <v>1800</v>
      </c>
      <c r="AQ153" t="s">
        <v>129</v>
      </c>
      <c r="AR153">
        <v>-4</v>
      </c>
      <c r="AS153">
        <v>43</v>
      </c>
      <c r="AT153">
        <v>-1728</v>
      </c>
      <c r="BB153" t="str">
        <f t="shared" si="36"/>
        <v>1200</v>
      </c>
      <c r="BC153">
        <v>1</v>
      </c>
      <c r="BD153" t="str">
        <f t="shared" si="37"/>
        <v xml:space="preserve">N9142Q  </v>
      </c>
      <c r="BE153">
        <v>1</v>
      </c>
      <c r="BJ153">
        <v>1625</v>
      </c>
      <c r="BK153">
        <v>-175</v>
      </c>
      <c r="BL153" t="s">
        <v>130</v>
      </c>
      <c r="BM153">
        <v>0</v>
      </c>
      <c r="BN153">
        <v>1</v>
      </c>
      <c r="BO153">
        <v>1</v>
      </c>
      <c r="BP153">
        <v>0</v>
      </c>
      <c r="BS153">
        <v>0</v>
      </c>
      <c r="BT153">
        <v>0</v>
      </c>
      <c r="BU153">
        <v>0</v>
      </c>
      <c r="CE153" t="str">
        <f>"03:16:00.309"</f>
        <v>03:16:00.309</v>
      </c>
      <c r="CF153">
        <v>308555990</v>
      </c>
      <c r="CS153">
        <v>3</v>
      </c>
      <c r="CT153">
        <v>2</v>
      </c>
      <c r="CU153">
        <v>0</v>
      </c>
      <c r="CV153">
        <v>2</v>
      </c>
      <c r="CW153">
        <v>0</v>
      </c>
      <c r="CX153">
        <v>7</v>
      </c>
      <c r="CY153">
        <v>7</v>
      </c>
      <c r="CZ153" t="s">
        <v>131</v>
      </c>
      <c r="DA153">
        <v>474</v>
      </c>
      <c r="DB153">
        <v>0</v>
      </c>
      <c r="DC153" t="s">
        <v>132</v>
      </c>
      <c r="DD153" t="s">
        <v>133</v>
      </c>
      <c r="DG153">
        <v>13739687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>"12/06/2022 03:16:00.555"</f>
        <v>12/06/2022 03:16:00.555</v>
      </c>
      <c r="C154" t="str">
        <f t="shared" si="34"/>
        <v>FFDDD3C0</v>
      </c>
      <c r="D154" t="s">
        <v>138</v>
      </c>
      <c r="E154">
        <v>30</v>
      </c>
      <c r="H154">
        <v>119</v>
      </c>
      <c r="I154" t="s">
        <v>139</v>
      </c>
      <c r="J154" t="s">
        <v>140</v>
      </c>
      <c r="K154">
        <v>0</v>
      </c>
      <c r="L154">
        <v>3</v>
      </c>
      <c r="M154">
        <v>0</v>
      </c>
      <c r="N154">
        <v>2</v>
      </c>
      <c r="O154">
        <v>0</v>
      </c>
      <c r="P154">
        <v>1</v>
      </c>
      <c r="Q154">
        <v>0</v>
      </c>
      <c r="S154" t="str">
        <f t="shared" si="42"/>
        <v>03:16:00.195</v>
      </c>
      <c r="T154" t="str">
        <f t="shared" si="42"/>
        <v>03:16:00.195</v>
      </c>
      <c r="U154" t="str">
        <f t="shared" si="35"/>
        <v>ACA834</v>
      </c>
      <c r="V154">
        <v>0</v>
      </c>
      <c r="W154">
        <v>0</v>
      </c>
      <c r="X154">
        <v>2</v>
      </c>
      <c r="Y154">
        <v>0</v>
      </c>
      <c r="AA154">
        <v>1</v>
      </c>
      <c r="AB154">
        <v>9</v>
      </c>
      <c r="AC154">
        <v>3</v>
      </c>
      <c r="AD154">
        <v>0</v>
      </c>
      <c r="AE154">
        <v>10</v>
      </c>
      <c r="AF154" t="s">
        <v>140</v>
      </c>
      <c r="AG154">
        <v>0</v>
      </c>
      <c r="AH154">
        <v>3</v>
      </c>
      <c r="AI154">
        <v>2</v>
      </c>
      <c r="AJ154">
        <v>0</v>
      </c>
      <c r="AK154" t="s">
        <v>178</v>
      </c>
      <c r="AL154">
        <v>35.488951</v>
      </c>
      <c r="AM154" t="s">
        <v>171</v>
      </c>
      <c r="AN154">
        <v>-97.824732999999995</v>
      </c>
      <c r="AO154">
        <v>25</v>
      </c>
      <c r="AP154">
        <v>1800</v>
      </c>
      <c r="AQ154" t="s">
        <v>129</v>
      </c>
      <c r="AR154">
        <v>-4</v>
      </c>
      <c r="AS154">
        <v>43</v>
      </c>
      <c r="AT154">
        <v>-1728</v>
      </c>
      <c r="BB154" t="str">
        <f t="shared" si="36"/>
        <v>1200</v>
      </c>
      <c r="BC154">
        <v>1</v>
      </c>
      <c r="BD154" t="str">
        <f t="shared" si="37"/>
        <v xml:space="preserve">N9142Q  </v>
      </c>
      <c r="BE154">
        <v>1</v>
      </c>
      <c r="BJ154">
        <v>1625</v>
      </c>
      <c r="BK154">
        <v>-175</v>
      </c>
      <c r="BL154" t="s">
        <v>130</v>
      </c>
      <c r="BM154">
        <v>0</v>
      </c>
      <c r="BN154">
        <v>1</v>
      </c>
      <c r="BO154">
        <v>1</v>
      </c>
      <c r="BP154">
        <v>0</v>
      </c>
      <c r="BS154">
        <v>0</v>
      </c>
      <c r="BT154">
        <v>0</v>
      </c>
      <c r="BU154">
        <v>0</v>
      </c>
      <c r="CE154" t="str">
        <f>"03:16:00.309"</f>
        <v>03:16:00.309</v>
      </c>
      <c r="CF154">
        <v>308555990</v>
      </c>
      <c r="CS154">
        <v>3</v>
      </c>
      <c r="CT154">
        <v>2</v>
      </c>
      <c r="CU154">
        <v>0</v>
      </c>
      <c r="CV154">
        <v>2</v>
      </c>
      <c r="CW154">
        <v>0</v>
      </c>
      <c r="CX154">
        <v>7</v>
      </c>
      <c r="CY154">
        <v>7</v>
      </c>
      <c r="CZ154" t="s">
        <v>131</v>
      </c>
      <c r="DA154">
        <v>474</v>
      </c>
      <c r="DB154">
        <v>0</v>
      </c>
      <c r="DC154" t="s">
        <v>132</v>
      </c>
      <c r="DD154" t="s">
        <v>133</v>
      </c>
      <c r="DG154">
        <v>13739687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>"12/06/2022 03:16:00.555"</f>
        <v>12/06/2022 03:16:00.555</v>
      </c>
      <c r="C155" t="str">
        <f t="shared" si="34"/>
        <v>FFDDD3C0</v>
      </c>
      <c r="D155" t="s">
        <v>138</v>
      </c>
      <c r="E155">
        <v>31</v>
      </c>
      <c r="H155">
        <v>120</v>
      </c>
      <c r="I155" t="s">
        <v>141</v>
      </c>
      <c r="J155" t="s">
        <v>140</v>
      </c>
      <c r="K155">
        <v>0</v>
      </c>
      <c r="L155">
        <v>3</v>
      </c>
      <c r="M155">
        <v>0</v>
      </c>
      <c r="N155">
        <v>2</v>
      </c>
      <c r="O155">
        <v>0</v>
      </c>
      <c r="P155">
        <v>1</v>
      </c>
      <c r="Q155">
        <v>0</v>
      </c>
      <c r="S155" t="str">
        <f t="shared" si="42"/>
        <v>03:16:00.195</v>
      </c>
      <c r="T155" t="str">
        <f t="shared" si="42"/>
        <v>03:16:00.195</v>
      </c>
      <c r="U155" t="str">
        <f t="shared" si="35"/>
        <v>ACA834</v>
      </c>
      <c r="V155">
        <v>0</v>
      </c>
      <c r="W155">
        <v>0</v>
      </c>
      <c r="X155">
        <v>2</v>
      </c>
      <c r="Y155">
        <v>0</v>
      </c>
      <c r="AA155">
        <v>1</v>
      </c>
      <c r="AB155">
        <v>9</v>
      </c>
      <c r="AC155">
        <v>3</v>
      </c>
      <c r="AD155">
        <v>0</v>
      </c>
      <c r="AE155">
        <v>10</v>
      </c>
      <c r="AF155" t="s">
        <v>140</v>
      </c>
      <c r="AG155">
        <v>0</v>
      </c>
      <c r="AH155">
        <v>3</v>
      </c>
      <c r="AI155">
        <v>2</v>
      </c>
      <c r="AJ155">
        <v>0</v>
      </c>
      <c r="AK155" t="s">
        <v>178</v>
      </c>
      <c r="AL155">
        <v>35.488951</v>
      </c>
      <c r="AM155" t="s">
        <v>171</v>
      </c>
      <c r="AN155">
        <v>-97.824732999999995</v>
      </c>
      <c r="AO155">
        <v>25</v>
      </c>
      <c r="AP155">
        <v>1800</v>
      </c>
      <c r="AQ155" t="s">
        <v>129</v>
      </c>
      <c r="AR155">
        <v>-4</v>
      </c>
      <c r="AS155">
        <v>43</v>
      </c>
      <c r="AT155">
        <v>-1728</v>
      </c>
      <c r="BB155" t="str">
        <f t="shared" si="36"/>
        <v>1200</v>
      </c>
      <c r="BC155">
        <v>1</v>
      </c>
      <c r="BD155" t="str">
        <f t="shared" si="37"/>
        <v xml:space="preserve">N9142Q  </v>
      </c>
      <c r="BE155">
        <v>1</v>
      </c>
      <c r="BJ155">
        <v>1625</v>
      </c>
      <c r="BK155">
        <v>-175</v>
      </c>
      <c r="BL155" t="s">
        <v>130</v>
      </c>
      <c r="BM155">
        <v>0</v>
      </c>
      <c r="BN155">
        <v>1</v>
      </c>
      <c r="BO155">
        <v>1</v>
      </c>
      <c r="BP155">
        <v>0</v>
      </c>
      <c r="BS155">
        <v>0</v>
      </c>
      <c r="BT155">
        <v>0</v>
      </c>
      <c r="BU155">
        <v>0</v>
      </c>
      <c r="CE155" t="str">
        <f>"03:16:00.309"</f>
        <v>03:16:00.309</v>
      </c>
      <c r="CF155">
        <v>308555990</v>
      </c>
      <c r="CS155">
        <v>3</v>
      </c>
      <c r="CT155">
        <v>2</v>
      </c>
      <c r="CU155">
        <v>0</v>
      </c>
      <c r="CV155">
        <v>2</v>
      </c>
      <c r="CW155">
        <v>0</v>
      </c>
      <c r="CX155">
        <v>7</v>
      </c>
      <c r="CY155">
        <v>7</v>
      </c>
      <c r="CZ155" t="s">
        <v>131</v>
      </c>
      <c r="DA155">
        <v>474</v>
      </c>
      <c r="DB155">
        <v>0</v>
      </c>
      <c r="DC155" t="s">
        <v>132</v>
      </c>
      <c r="DD155" t="s">
        <v>133</v>
      </c>
      <c r="DG155">
        <v>13739687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>"12/06/2022 03:16:00.555"</f>
        <v>12/06/2022 03:16:00.555</v>
      </c>
      <c r="C156" t="str">
        <f t="shared" si="34"/>
        <v>FFDDD3C0</v>
      </c>
      <c r="D156" t="s">
        <v>134</v>
      </c>
      <c r="E156">
        <v>3</v>
      </c>
      <c r="H156">
        <v>160</v>
      </c>
      <c r="I156" t="s">
        <v>135</v>
      </c>
      <c r="J156" t="s">
        <v>136</v>
      </c>
      <c r="K156">
        <v>0</v>
      </c>
      <c r="L156">
        <v>3</v>
      </c>
      <c r="M156">
        <v>0</v>
      </c>
      <c r="N156">
        <v>2</v>
      </c>
      <c r="O156">
        <v>0</v>
      </c>
      <c r="P156">
        <v>1</v>
      </c>
      <c r="Q156">
        <v>0</v>
      </c>
      <c r="S156" t="str">
        <f t="shared" si="42"/>
        <v>03:16:00.195</v>
      </c>
      <c r="T156" t="str">
        <f t="shared" si="42"/>
        <v>03:16:00.195</v>
      </c>
      <c r="U156" t="str">
        <f t="shared" si="35"/>
        <v>ACA834</v>
      </c>
      <c r="V156">
        <v>0</v>
      </c>
      <c r="W156">
        <v>0</v>
      </c>
      <c r="X156">
        <v>2</v>
      </c>
      <c r="Y156">
        <v>0</v>
      </c>
      <c r="AA156">
        <v>1</v>
      </c>
      <c r="AB156">
        <v>9</v>
      </c>
      <c r="AC156">
        <v>3</v>
      </c>
      <c r="AD156">
        <v>0</v>
      </c>
      <c r="AE156">
        <v>10</v>
      </c>
      <c r="AF156" t="s">
        <v>140</v>
      </c>
      <c r="AG156">
        <v>0</v>
      </c>
      <c r="AH156">
        <v>3</v>
      </c>
      <c r="AI156">
        <v>2</v>
      </c>
      <c r="AJ156">
        <v>0</v>
      </c>
      <c r="AK156" t="s">
        <v>178</v>
      </c>
      <c r="AL156">
        <v>35.488951</v>
      </c>
      <c r="AM156" t="s">
        <v>171</v>
      </c>
      <c r="AN156">
        <v>-97.824732999999995</v>
      </c>
      <c r="AO156">
        <v>25</v>
      </c>
      <c r="AP156">
        <v>1800</v>
      </c>
      <c r="AQ156" t="s">
        <v>129</v>
      </c>
      <c r="AR156">
        <v>-4</v>
      </c>
      <c r="AS156">
        <v>43</v>
      </c>
      <c r="AT156">
        <v>-1728</v>
      </c>
      <c r="BB156" t="str">
        <f t="shared" si="36"/>
        <v>1200</v>
      </c>
      <c r="BC156">
        <v>1</v>
      </c>
      <c r="BD156" t="str">
        <f t="shared" si="37"/>
        <v xml:space="preserve">N9142Q  </v>
      </c>
      <c r="BE156">
        <v>1</v>
      </c>
      <c r="BJ156">
        <v>1625</v>
      </c>
      <c r="BK156">
        <v>-175</v>
      </c>
      <c r="BL156" t="s">
        <v>130</v>
      </c>
      <c r="BM156">
        <v>0</v>
      </c>
      <c r="BN156">
        <v>1</v>
      </c>
      <c r="BO156">
        <v>1</v>
      </c>
      <c r="BP156">
        <v>0</v>
      </c>
      <c r="BS156">
        <v>0</v>
      </c>
      <c r="BT156">
        <v>0</v>
      </c>
      <c r="BU156">
        <v>0</v>
      </c>
      <c r="CE156" t="str">
        <f>"03:16:00.309"</f>
        <v>03:16:00.309</v>
      </c>
      <c r="CF156">
        <v>308555990</v>
      </c>
      <c r="CS156">
        <v>3</v>
      </c>
      <c r="CT156">
        <v>2</v>
      </c>
      <c r="CU156">
        <v>0</v>
      </c>
      <c r="CV156">
        <v>2</v>
      </c>
      <c r="CW156">
        <v>0</v>
      </c>
      <c r="CX156">
        <v>7</v>
      </c>
      <c r="CY156">
        <v>7</v>
      </c>
      <c r="CZ156" t="s">
        <v>131</v>
      </c>
      <c r="DA156">
        <v>474</v>
      </c>
      <c r="DB156">
        <v>0</v>
      </c>
      <c r="DC156" t="s">
        <v>132</v>
      </c>
      <c r="DD156" t="s">
        <v>133</v>
      </c>
      <c r="DG156">
        <v>13739687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>"12/06/2022 03:16:01.867"</f>
        <v>12/06/2022 03:16:01.867</v>
      </c>
      <c r="C157" t="str">
        <f t="shared" si="34"/>
        <v>FFDDD3C0</v>
      </c>
      <c r="D157" t="s">
        <v>123</v>
      </c>
      <c r="E157">
        <v>13</v>
      </c>
      <c r="F157">
        <v>1013</v>
      </c>
      <c r="G157" t="s">
        <v>124</v>
      </c>
      <c r="J157" t="s">
        <v>125</v>
      </c>
      <c r="K157">
        <v>0</v>
      </c>
      <c r="L157">
        <v>3</v>
      </c>
      <c r="M157">
        <v>0</v>
      </c>
      <c r="N157">
        <v>2</v>
      </c>
      <c r="O157">
        <v>0</v>
      </c>
      <c r="P157">
        <v>1</v>
      </c>
      <c r="Q157">
        <v>0</v>
      </c>
      <c r="S157" t="str">
        <f t="shared" ref="S157:T161" si="43">"03:16:01.594"</f>
        <v>03:16:01.594</v>
      </c>
      <c r="T157" t="str">
        <f t="shared" si="43"/>
        <v>03:16:01.594</v>
      </c>
      <c r="U157" t="str">
        <f t="shared" si="35"/>
        <v>ACA834</v>
      </c>
      <c r="V157">
        <v>0</v>
      </c>
      <c r="W157">
        <v>0</v>
      </c>
      <c r="X157">
        <v>2</v>
      </c>
      <c r="Y157">
        <v>0</v>
      </c>
      <c r="AA157">
        <v>1</v>
      </c>
      <c r="AB157">
        <v>9</v>
      </c>
      <c r="AC157">
        <v>3</v>
      </c>
      <c r="AD157">
        <v>0</v>
      </c>
      <c r="AE157">
        <v>10</v>
      </c>
      <c r="AF157" t="s">
        <v>140</v>
      </c>
      <c r="AG157">
        <v>0</v>
      </c>
      <c r="AH157">
        <v>3</v>
      </c>
      <c r="AI157">
        <v>2</v>
      </c>
      <c r="AJ157">
        <v>0</v>
      </c>
      <c r="AK157" t="s">
        <v>179</v>
      </c>
      <c r="AL157">
        <v>35.489272999999997</v>
      </c>
      <c r="AM157" t="s">
        <v>161</v>
      </c>
      <c r="AN157">
        <v>-97.824798000000001</v>
      </c>
      <c r="AO157">
        <v>25</v>
      </c>
      <c r="AP157">
        <v>1775</v>
      </c>
      <c r="AQ157" t="s">
        <v>129</v>
      </c>
      <c r="AR157">
        <v>-8</v>
      </c>
      <c r="AS157">
        <v>53</v>
      </c>
      <c r="AT157">
        <v>-1920</v>
      </c>
      <c r="BB157" t="str">
        <f t="shared" si="36"/>
        <v>1200</v>
      </c>
      <c r="BC157">
        <v>1</v>
      </c>
      <c r="BD157" t="str">
        <f t="shared" si="37"/>
        <v xml:space="preserve">N9142Q  </v>
      </c>
      <c r="BE157">
        <v>1</v>
      </c>
      <c r="BJ157">
        <v>1625</v>
      </c>
      <c r="BK157">
        <v>-150</v>
      </c>
      <c r="BL157" t="s">
        <v>130</v>
      </c>
      <c r="BM157">
        <v>0</v>
      </c>
      <c r="BN157">
        <v>1</v>
      </c>
      <c r="BO157">
        <v>1</v>
      </c>
      <c r="BP157">
        <v>0</v>
      </c>
      <c r="BS157">
        <v>0</v>
      </c>
      <c r="BT157">
        <v>0</v>
      </c>
      <c r="BU157">
        <v>0</v>
      </c>
      <c r="CE157" t="str">
        <f>"03:16:01.712"</f>
        <v>03:16:01.712</v>
      </c>
      <c r="CF157">
        <v>712305979</v>
      </c>
      <c r="CS157">
        <v>3</v>
      </c>
      <c r="CT157">
        <v>2</v>
      </c>
      <c r="CU157">
        <v>0</v>
      </c>
      <c r="CV157">
        <v>2</v>
      </c>
      <c r="CW157">
        <v>0</v>
      </c>
      <c r="CX157">
        <v>7</v>
      </c>
      <c r="CY157">
        <v>7</v>
      </c>
      <c r="CZ157" t="s">
        <v>131</v>
      </c>
      <c r="DA157">
        <v>474</v>
      </c>
      <c r="DB157">
        <v>0</v>
      </c>
      <c r="DC157" t="s">
        <v>132</v>
      </c>
      <c r="DD157" t="s">
        <v>133</v>
      </c>
      <c r="DG157">
        <v>13739877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>"12/06/2022 03:16:01.945"</f>
        <v>12/06/2022 03:16:01.945</v>
      </c>
      <c r="C158" t="str">
        <f t="shared" si="34"/>
        <v>FFDDD3C0</v>
      </c>
      <c r="D158" t="s">
        <v>123</v>
      </c>
      <c r="E158">
        <v>14</v>
      </c>
      <c r="F158">
        <v>1014</v>
      </c>
      <c r="G158" t="s">
        <v>135</v>
      </c>
      <c r="J158" t="s">
        <v>125</v>
      </c>
      <c r="K158">
        <v>0</v>
      </c>
      <c r="L158">
        <v>3</v>
      </c>
      <c r="M158">
        <v>0</v>
      </c>
      <c r="N158">
        <v>2</v>
      </c>
      <c r="O158">
        <v>0</v>
      </c>
      <c r="P158">
        <v>1</v>
      </c>
      <c r="Q158">
        <v>0</v>
      </c>
      <c r="S158" t="str">
        <f t="shared" si="43"/>
        <v>03:16:01.594</v>
      </c>
      <c r="T158" t="str">
        <f t="shared" si="43"/>
        <v>03:16:01.594</v>
      </c>
      <c r="U158" t="str">
        <f t="shared" si="35"/>
        <v>ACA834</v>
      </c>
      <c r="V158">
        <v>0</v>
      </c>
      <c r="W158">
        <v>0</v>
      </c>
      <c r="X158">
        <v>2</v>
      </c>
      <c r="Y158">
        <v>0</v>
      </c>
      <c r="AA158">
        <v>1</v>
      </c>
      <c r="AB158">
        <v>9</v>
      </c>
      <c r="AC158">
        <v>3</v>
      </c>
      <c r="AD158">
        <v>0</v>
      </c>
      <c r="AE158">
        <v>10</v>
      </c>
      <c r="AF158" t="s">
        <v>140</v>
      </c>
      <c r="AG158">
        <v>0</v>
      </c>
      <c r="AH158">
        <v>3</v>
      </c>
      <c r="AI158">
        <v>2</v>
      </c>
      <c r="AJ158">
        <v>0</v>
      </c>
      <c r="AK158" t="s">
        <v>179</v>
      </c>
      <c r="AL158">
        <v>35.489272999999997</v>
      </c>
      <c r="AM158" t="s">
        <v>161</v>
      </c>
      <c r="AN158">
        <v>-97.824798000000001</v>
      </c>
      <c r="AO158">
        <v>25</v>
      </c>
      <c r="AP158">
        <v>1775</v>
      </c>
      <c r="AQ158" t="s">
        <v>129</v>
      </c>
      <c r="AR158">
        <v>-8</v>
      </c>
      <c r="AS158">
        <v>53</v>
      </c>
      <c r="AT158">
        <v>-1920</v>
      </c>
      <c r="BB158" t="str">
        <f t="shared" si="36"/>
        <v>1200</v>
      </c>
      <c r="BC158">
        <v>1</v>
      </c>
      <c r="BD158" t="str">
        <f t="shared" si="37"/>
        <v xml:space="preserve">N9142Q  </v>
      </c>
      <c r="BE158">
        <v>1</v>
      </c>
      <c r="BJ158">
        <v>1625</v>
      </c>
      <c r="BK158">
        <v>-150</v>
      </c>
      <c r="BL158" t="s">
        <v>130</v>
      </c>
      <c r="BM158">
        <v>0</v>
      </c>
      <c r="BN158">
        <v>1</v>
      </c>
      <c r="BO158">
        <v>1</v>
      </c>
      <c r="BP158">
        <v>0</v>
      </c>
      <c r="BS158">
        <v>0</v>
      </c>
      <c r="BT158">
        <v>0</v>
      </c>
      <c r="BU158">
        <v>0</v>
      </c>
      <c r="CE158" t="str">
        <f>"03:16:01.712"</f>
        <v>03:16:01.712</v>
      </c>
      <c r="CF158">
        <v>712305979</v>
      </c>
      <c r="CS158">
        <v>3</v>
      </c>
      <c r="CT158">
        <v>2</v>
      </c>
      <c r="CU158">
        <v>0</v>
      </c>
      <c r="CV158">
        <v>2</v>
      </c>
      <c r="CW158">
        <v>0</v>
      </c>
      <c r="CX158">
        <v>7</v>
      </c>
      <c r="CY158">
        <v>7</v>
      </c>
      <c r="CZ158" t="s">
        <v>131</v>
      </c>
      <c r="DA158">
        <v>474</v>
      </c>
      <c r="DB158">
        <v>0</v>
      </c>
      <c r="DC158" t="s">
        <v>132</v>
      </c>
      <c r="DD158" t="s">
        <v>133</v>
      </c>
      <c r="DG158">
        <v>13739877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>"12/06/2022 03:16:01.945"</f>
        <v>12/06/2022 03:16:01.945</v>
      </c>
      <c r="C159" t="str">
        <f t="shared" si="34"/>
        <v>FFDDD3C0</v>
      </c>
      <c r="D159" t="s">
        <v>138</v>
      </c>
      <c r="E159">
        <v>30</v>
      </c>
      <c r="H159">
        <v>119</v>
      </c>
      <c r="I159" t="s">
        <v>139</v>
      </c>
      <c r="J159" t="s">
        <v>140</v>
      </c>
      <c r="K159">
        <v>0</v>
      </c>
      <c r="L159">
        <v>3</v>
      </c>
      <c r="M159">
        <v>0</v>
      </c>
      <c r="N159">
        <v>2</v>
      </c>
      <c r="O159">
        <v>0</v>
      </c>
      <c r="P159">
        <v>1</v>
      </c>
      <c r="Q159">
        <v>0</v>
      </c>
      <c r="S159" t="str">
        <f t="shared" si="43"/>
        <v>03:16:01.594</v>
      </c>
      <c r="T159" t="str">
        <f t="shared" si="43"/>
        <v>03:16:01.594</v>
      </c>
      <c r="U159" t="str">
        <f t="shared" si="35"/>
        <v>ACA834</v>
      </c>
      <c r="V159">
        <v>0</v>
      </c>
      <c r="W159">
        <v>0</v>
      </c>
      <c r="X159">
        <v>2</v>
      </c>
      <c r="Y159">
        <v>0</v>
      </c>
      <c r="AA159">
        <v>1</v>
      </c>
      <c r="AB159">
        <v>9</v>
      </c>
      <c r="AC159">
        <v>3</v>
      </c>
      <c r="AD159">
        <v>0</v>
      </c>
      <c r="AE159">
        <v>10</v>
      </c>
      <c r="AF159" t="s">
        <v>140</v>
      </c>
      <c r="AG159">
        <v>0</v>
      </c>
      <c r="AH159">
        <v>3</v>
      </c>
      <c r="AI159">
        <v>2</v>
      </c>
      <c r="AJ159">
        <v>0</v>
      </c>
      <c r="AK159" t="s">
        <v>179</v>
      </c>
      <c r="AL159">
        <v>35.489272999999997</v>
      </c>
      <c r="AM159" t="s">
        <v>161</v>
      </c>
      <c r="AN159">
        <v>-97.824798000000001</v>
      </c>
      <c r="AO159">
        <v>25</v>
      </c>
      <c r="AP159">
        <v>1775</v>
      </c>
      <c r="AQ159" t="s">
        <v>129</v>
      </c>
      <c r="AR159">
        <v>-8</v>
      </c>
      <c r="AS159">
        <v>53</v>
      </c>
      <c r="AT159">
        <v>-1920</v>
      </c>
      <c r="BB159" t="str">
        <f t="shared" si="36"/>
        <v>1200</v>
      </c>
      <c r="BC159">
        <v>1</v>
      </c>
      <c r="BD159" t="str">
        <f t="shared" si="37"/>
        <v xml:space="preserve">N9142Q  </v>
      </c>
      <c r="BE159">
        <v>1</v>
      </c>
      <c r="BJ159">
        <v>1625</v>
      </c>
      <c r="BK159">
        <v>-150</v>
      </c>
      <c r="BL159" t="s">
        <v>130</v>
      </c>
      <c r="BM159">
        <v>0</v>
      </c>
      <c r="BN159">
        <v>1</v>
      </c>
      <c r="BO159">
        <v>1</v>
      </c>
      <c r="BP159">
        <v>0</v>
      </c>
      <c r="BS159">
        <v>0</v>
      </c>
      <c r="BT159">
        <v>0</v>
      </c>
      <c r="BU159">
        <v>0</v>
      </c>
      <c r="CE159" t="str">
        <f>"03:16:01.712"</f>
        <v>03:16:01.712</v>
      </c>
      <c r="CF159">
        <v>712305979</v>
      </c>
      <c r="CS159">
        <v>3</v>
      </c>
      <c r="CT159">
        <v>2</v>
      </c>
      <c r="CU159">
        <v>0</v>
      </c>
      <c r="CV159">
        <v>2</v>
      </c>
      <c r="CW159">
        <v>0</v>
      </c>
      <c r="CX159">
        <v>7</v>
      </c>
      <c r="CY159">
        <v>7</v>
      </c>
      <c r="CZ159" t="s">
        <v>131</v>
      </c>
      <c r="DA159">
        <v>474</v>
      </c>
      <c r="DB159">
        <v>0</v>
      </c>
      <c r="DC159" t="s">
        <v>132</v>
      </c>
      <c r="DD159" t="s">
        <v>133</v>
      </c>
      <c r="DG159">
        <v>13739877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>"12/06/2022 03:16:01.945"</f>
        <v>12/06/2022 03:16:01.945</v>
      </c>
      <c r="C160" t="str">
        <f t="shared" si="34"/>
        <v>FFDDD3C0</v>
      </c>
      <c r="D160" t="s">
        <v>138</v>
      </c>
      <c r="E160">
        <v>31</v>
      </c>
      <c r="H160">
        <v>120</v>
      </c>
      <c r="I160" t="s">
        <v>141</v>
      </c>
      <c r="J160" t="s">
        <v>140</v>
      </c>
      <c r="K160">
        <v>0</v>
      </c>
      <c r="L160">
        <v>3</v>
      </c>
      <c r="M160">
        <v>0</v>
      </c>
      <c r="N160">
        <v>2</v>
      </c>
      <c r="O160">
        <v>0</v>
      </c>
      <c r="P160">
        <v>1</v>
      </c>
      <c r="Q160">
        <v>0</v>
      </c>
      <c r="S160" t="str">
        <f t="shared" si="43"/>
        <v>03:16:01.594</v>
      </c>
      <c r="T160" t="str">
        <f t="shared" si="43"/>
        <v>03:16:01.594</v>
      </c>
      <c r="U160" t="str">
        <f t="shared" si="35"/>
        <v>ACA834</v>
      </c>
      <c r="V160">
        <v>0</v>
      </c>
      <c r="W160">
        <v>0</v>
      </c>
      <c r="X160">
        <v>2</v>
      </c>
      <c r="Y160">
        <v>0</v>
      </c>
      <c r="AA160">
        <v>1</v>
      </c>
      <c r="AB160">
        <v>9</v>
      </c>
      <c r="AC160">
        <v>3</v>
      </c>
      <c r="AD160">
        <v>0</v>
      </c>
      <c r="AE160">
        <v>10</v>
      </c>
      <c r="AF160" t="s">
        <v>140</v>
      </c>
      <c r="AG160">
        <v>0</v>
      </c>
      <c r="AH160">
        <v>3</v>
      </c>
      <c r="AI160">
        <v>2</v>
      </c>
      <c r="AJ160">
        <v>0</v>
      </c>
      <c r="AK160" t="s">
        <v>179</v>
      </c>
      <c r="AL160">
        <v>35.489272999999997</v>
      </c>
      <c r="AM160" t="s">
        <v>161</v>
      </c>
      <c r="AN160">
        <v>-97.824798000000001</v>
      </c>
      <c r="AO160">
        <v>25</v>
      </c>
      <c r="AP160">
        <v>1775</v>
      </c>
      <c r="AQ160" t="s">
        <v>129</v>
      </c>
      <c r="AR160">
        <v>-8</v>
      </c>
      <c r="AS160">
        <v>53</v>
      </c>
      <c r="AT160">
        <v>-1920</v>
      </c>
      <c r="BB160" t="str">
        <f t="shared" si="36"/>
        <v>1200</v>
      </c>
      <c r="BC160">
        <v>1</v>
      </c>
      <c r="BD160" t="str">
        <f t="shared" si="37"/>
        <v xml:space="preserve">N9142Q  </v>
      </c>
      <c r="BE160">
        <v>1</v>
      </c>
      <c r="BJ160">
        <v>1625</v>
      </c>
      <c r="BK160">
        <v>-150</v>
      </c>
      <c r="BL160" t="s">
        <v>130</v>
      </c>
      <c r="BM160">
        <v>0</v>
      </c>
      <c r="BN160">
        <v>1</v>
      </c>
      <c r="BO160">
        <v>1</v>
      </c>
      <c r="BP160">
        <v>0</v>
      </c>
      <c r="BS160">
        <v>0</v>
      </c>
      <c r="BT160">
        <v>0</v>
      </c>
      <c r="BU160">
        <v>0</v>
      </c>
      <c r="CE160" t="str">
        <f>"03:16:01.712"</f>
        <v>03:16:01.712</v>
      </c>
      <c r="CF160">
        <v>712305979</v>
      </c>
      <c r="CS160">
        <v>3</v>
      </c>
      <c r="CT160">
        <v>2</v>
      </c>
      <c r="CU160">
        <v>0</v>
      </c>
      <c r="CV160">
        <v>2</v>
      </c>
      <c r="CW160">
        <v>0</v>
      </c>
      <c r="CX160">
        <v>7</v>
      </c>
      <c r="CY160">
        <v>7</v>
      </c>
      <c r="CZ160" t="s">
        <v>131</v>
      </c>
      <c r="DA160">
        <v>474</v>
      </c>
      <c r="DB160">
        <v>0</v>
      </c>
      <c r="DC160" t="s">
        <v>132</v>
      </c>
      <c r="DD160" t="s">
        <v>133</v>
      </c>
      <c r="DG160">
        <v>13739877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>"12/06/2022 03:16:01.961"</f>
        <v>12/06/2022 03:16:01.961</v>
      </c>
      <c r="C161" t="str">
        <f t="shared" si="34"/>
        <v>FFDDD3C0</v>
      </c>
      <c r="D161" t="s">
        <v>134</v>
      </c>
      <c r="E161">
        <v>3</v>
      </c>
      <c r="H161">
        <v>160</v>
      </c>
      <c r="I161" t="s">
        <v>135</v>
      </c>
      <c r="J161" t="s">
        <v>136</v>
      </c>
      <c r="K161">
        <v>0</v>
      </c>
      <c r="L161">
        <v>3</v>
      </c>
      <c r="M161">
        <v>0</v>
      </c>
      <c r="N161">
        <v>2</v>
      </c>
      <c r="O161">
        <v>0</v>
      </c>
      <c r="P161">
        <v>1</v>
      </c>
      <c r="Q161">
        <v>0</v>
      </c>
      <c r="S161" t="str">
        <f t="shared" si="43"/>
        <v>03:16:01.594</v>
      </c>
      <c r="T161" t="str">
        <f t="shared" si="43"/>
        <v>03:16:01.594</v>
      </c>
      <c r="U161" t="str">
        <f t="shared" si="35"/>
        <v>ACA834</v>
      </c>
      <c r="V161">
        <v>0</v>
      </c>
      <c r="W161">
        <v>0</v>
      </c>
      <c r="X161">
        <v>2</v>
      </c>
      <c r="Y161">
        <v>0</v>
      </c>
      <c r="AA161">
        <v>1</v>
      </c>
      <c r="AB161">
        <v>9</v>
      </c>
      <c r="AC161">
        <v>3</v>
      </c>
      <c r="AD161">
        <v>0</v>
      </c>
      <c r="AE161">
        <v>10</v>
      </c>
      <c r="AF161" t="s">
        <v>140</v>
      </c>
      <c r="AG161">
        <v>0</v>
      </c>
      <c r="AH161">
        <v>3</v>
      </c>
      <c r="AI161">
        <v>2</v>
      </c>
      <c r="AJ161">
        <v>0</v>
      </c>
      <c r="AK161" t="s">
        <v>179</v>
      </c>
      <c r="AL161">
        <v>35.489272999999997</v>
      </c>
      <c r="AM161" t="s">
        <v>161</v>
      </c>
      <c r="AN161">
        <v>-97.824798000000001</v>
      </c>
      <c r="AO161">
        <v>25</v>
      </c>
      <c r="AP161">
        <v>1775</v>
      </c>
      <c r="AQ161" t="s">
        <v>129</v>
      </c>
      <c r="AR161">
        <v>-8</v>
      </c>
      <c r="AS161">
        <v>53</v>
      </c>
      <c r="AT161">
        <v>-1920</v>
      </c>
      <c r="BB161" t="str">
        <f t="shared" si="36"/>
        <v>1200</v>
      </c>
      <c r="BC161">
        <v>1</v>
      </c>
      <c r="BD161" t="str">
        <f t="shared" si="37"/>
        <v xml:space="preserve">N9142Q  </v>
      </c>
      <c r="BE161">
        <v>1</v>
      </c>
      <c r="BJ161">
        <v>1625</v>
      </c>
      <c r="BK161">
        <v>-150</v>
      </c>
      <c r="BL161" t="s">
        <v>130</v>
      </c>
      <c r="BM161">
        <v>0</v>
      </c>
      <c r="BN161">
        <v>1</v>
      </c>
      <c r="BO161">
        <v>1</v>
      </c>
      <c r="BP161">
        <v>0</v>
      </c>
      <c r="BS161">
        <v>0</v>
      </c>
      <c r="BT161">
        <v>0</v>
      </c>
      <c r="BU161">
        <v>0</v>
      </c>
      <c r="CE161" t="str">
        <f>"03:16:01.712"</f>
        <v>03:16:01.712</v>
      </c>
      <c r="CF161">
        <v>712305979</v>
      </c>
      <c r="CS161">
        <v>3</v>
      </c>
      <c r="CT161">
        <v>2</v>
      </c>
      <c r="CU161">
        <v>0</v>
      </c>
      <c r="CV161">
        <v>2</v>
      </c>
      <c r="CW161">
        <v>0</v>
      </c>
      <c r="CX161">
        <v>7</v>
      </c>
      <c r="CY161">
        <v>7</v>
      </c>
      <c r="CZ161" t="s">
        <v>131</v>
      </c>
      <c r="DA161">
        <v>474</v>
      </c>
      <c r="DB161">
        <v>0</v>
      </c>
      <c r="DC161" t="s">
        <v>132</v>
      </c>
      <c r="DD161" t="s">
        <v>133</v>
      </c>
      <c r="DG161">
        <v>13739877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>"12/06/2022 03:16:02.477"</f>
        <v>12/06/2022 03:16:02.477</v>
      </c>
      <c r="C162" t="str">
        <f t="shared" si="34"/>
        <v>FFDDD3C0</v>
      </c>
      <c r="D162" t="s">
        <v>123</v>
      </c>
      <c r="E162">
        <v>13</v>
      </c>
      <c r="F162">
        <v>1013</v>
      </c>
      <c r="G162" t="s">
        <v>124</v>
      </c>
      <c r="J162" t="s">
        <v>125</v>
      </c>
      <c r="K162">
        <v>0</v>
      </c>
      <c r="L162">
        <v>3</v>
      </c>
      <c r="M162">
        <v>0</v>
      </c>
      <c r="N162">
        <v>2</v>
      </c>
      <c r="O162">
        <v>0</v>
      </c>
      <c r="P162">
        <v>1</v>
      </c>
      <c r="Q162">
        <v>0</v>
      </c>
      <c r="S162" t="str">
        <f t="shared" ref="S162:T166" si="44">"03:16:02.195"</f>
        <v>03:16:02.195</v>
      </c>
      <c r="T162" t="str">
        <f t="shared" si="44"/>
        <v>03:16:02.195</v>
      </c>
      <c r="U162" t="str">
        <f t="shared" si="35"/>
        <v>ACA834</v>
      </c>
      <c r="V162">
        <v>0</v>
      </c>
      <c r="W162">
        <v>0</v>
      </c>
      <c r="X162">
        <v>2</v>
      </c>
      <c r="Y162">
        <v>0</v>
      </c>
      <c r="AA162">
        <v>1</v>
      </c>
      <c r="AB162">
        <v>9</v>
      </c>
      <c r="AC162">
        <v>3</v>
      </c>
      <c r="AD162">
        <v>0</v>
      </c>
      <c r="AE162">
        <v>10</v>
      </c>
      <c r="AF162" t="s">
        <v>140</v>
      </c>
      <c r="AG162">
        <v>0</v>
      </c>
      <c r="AH162">
        <v>3</v>
      </c>
      <c r="AI162">
        <v>2</v>
      </c>
      <c r="AJ162">
        <v>1</v>
      </c>
      <c r="AK162" t="s">
        <v>180</v>
      </c>
      <c r="AL162">
        <v>35.489423000000002</v>
      </c>
      <c r="AM162" t="s">
        <v>145</v>
      </c>
      <c r="AN162">
        <v>-97.824841000000006</v>
      </c>
      <c r="AO162">
        <v>25</v>
      </c>
      <c r="AP162">
        <v>1750</v>
      </c>
      <c r="AQ162" t="s">
        <v>129</v>
      </c>
      <c r="AR162">
        <v>-11</v>
      </c>
      <c r="AS162">
        <v>56</v>
      </c>
      <c r="AT162">
        <v>-1792</v>
      </c>
      <c r="BB162" t="str">
        <f t="shared" si="36"/>
        <v>1200</v>
      </c>
      <c r="BC162">
        <v>1</v>
      </c>
      <c r="BD162" t="str">
        <f t="shared" si="37"/>
        <v xml:space="preserve">N9142Q  </v>
      </c>
      <c r="BE162">
        <v>1</v>
      </c>
      <c r="BJ162">
        <v>1550</v>
      </c>
      <c r="BK162">
        <v>-200</v>
      </c>
      <c r="BL162" t="s">
        <v>181</v>
      </c>
      <c r="BM162">
        <v>0</v>
      </c>
      <c r="BN162">
        <v>1</v>
      </c>
      <c r="BO162">
        <v>1</v>
      </c>
      <c r="BP162">
        <v>0</v>
      </c>
      <c r="BS162">
        <v>0</v>
      </c>
      <c r="BT162">
        <v>0</v>
      </c>
      <c r="BU162">
        <v>0</v>
      </c>
      <c r="CE162" t="str">
        <f>"03:16:02.307"</f>
        <v>03:16:02.307</v>
      </c>
      <c r="CF162">
        <v>306805957</v>
      </c>
      <c r="CS162">
        <v>3</v>
      </c>
      <c r="CT162">
        <v>2</v>
      </c>
      <c r="CU162">
        <v>0</v>
      </c>
      <c r="CV162">
        <v>2</v>
      </c>
      <c r="CW162">
        <v>0</v>
      </c>
      <c r="CX162">
        <v>7</v>
      </c>
      <c r="CY162">
        <v>7</v>
      </c>
      <c r="CZ162" t="s">
        <v>131</v>
      </c>
      <c r="DA162">
        <v>474</v>
      </c>
      <c r="DB162">
        <v>0</v>
      </c>
      <c r="DC162" t="s">
        <v>132</v>
      </c>
      <c r="DD162" t="s">
        <v>133</v>
      </c>
      <c r="DG162">
        <v>13739950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>"12/06/2022 03:16:02.539"</f>
        <v>12/06/2022 03:16:02.539</v>
      </c>
      <c r="C163" t="str">
        <f t="shared" si="34"/>
        <v>FFDDD3C0</v>
      </c>
      <c r="D163" t="s">
        <v>134</v>
      </c>
      <c r="E163">
        <v>3</v>
      </c>
      <c r="H163">
        <v>160</v>
      </c>
      <c r="I163" t="s">
        <v>135</v>
      </c>
      <c r="J163" t="s">
        <v>136</v>
      </c>
      <c r="K163">
        <v>0</v>
      </c>
      <c r="L163">
        <v>3</v>
      </c>
      <c r="M163">
        <v>0</v>
      </c>
      <c r="N163">
        <v>2</v>
      </c>
      <c r="O163">
        <v>0</v>
      </c>
      <c r="P163">
        <v>1</v>
      </c>
      <c r="Q163">
        <v>0</v>
      </c>
      <c r="S163" t="str">
        <f t="shared" si="44"/>
        <v>03:16:02.195</v>
      </c>
      <c r="T163" t="str">
        <f t="shared" si="44"/>
        <v>03:16:02.195</v>
      </c>
      <c r="U163" t="str">
        <f t="shared" si="35"/>
        <v>ACA834</v>
      </c>
      <c r="V163">
        <v>0</v>
      </c>
      <c r="W163">
        <v>0</v>
      </c>
      <c r="X163">
        <v>2</v>
      </c>
      <c r="Y163">
        <v>0</v>
      </c>
      <c r="AA163">
        <v>1</v>
      </c>
      <c r="AB163">
        <v>9</v>
      </c>
      <c r="AC163">
        <v>3</v>
      </c>
      <c r="AD163">
        <v>0</v>
      </c>
      <c r="AE163">
        <v>10</v>
      </c>
      <c r="AF163" t="s">
        <v>140</v>
      </c>
      <c r="AG163">
        <v>0</v>
      </c>
      <c r="AH163">
        <v>3</v>
      </c>
      <c r="AI163">
        <v>2</v>
      </c>
      <c r="AJ163">
        <v>1</v>
      </c>
      <c r="AK163" t="s">
        <v>180</v>
      </c>
      <c r="AL163">
        <v>35.489423000000002</v>
      </c>
      <c r="AM163" t="s">
        <v>145</v>
      </c>
      <c r="AN163">
        <v>-97.824841000000006</v>
      </c>
      <c r="AO163">
        <v>25</v>
      </c>
      <c r="AP163">
        <v>1750</v>
      </c>
      <c r="AQ163" t="s">
        <v>129</v>
      </c>
      <c r="AR163">
        <v>-11</v>
      </c>
      <c r="AS163">
        <v>56</v>
      </c>
      <c r="AT163">
        <v>-1792</v>
      </c>
      <c r="BB163" t="str">
        <f t="shared" si="36"/>
        <v>1200</v>
      </c>
      <c r="BC163">
        <v>1</v>
      </c>
      <c r="BD163" t="str">
        <f t="shared" si="37"/>
        <v xml:space="preserve">N9142Q  </v>
      </c>
      <c r="BE163">
        <v>1</v>
      </c>
      <c r="BJ163">
        <v>1550</v>
      </c>
      <c r="BK163">
        <v>-200</v>
      </c>
      <c r="BL163" t="s">
        <v>181</v>
      </c>
      <c r="BM163">
        <v>0</v>
      </c>
      <c r="BN163">
        <v>1</v>
      </c>
      <c r="BO163">
        <v>1</v>
      </c>
      <c r="BP163">
        <v>0</v>
      </c>
      <c r="BS163">
        <v>0</v>
      </c>
      <c r="BT163">
        <v>0</v>
      </c>
      <c r="BU163">
        <v>0</v>
      </c>
      <c r="CE163" t="str">
        <f>"03:16:02.307"</f>
        <v>03:16:02.307</v>
      </c>
      <c r="CF163">
        <v>306805957</v>
      </c>
      <c r="CS163">
        <v>3</v>
      </c>
      <c r="CT163">
        <v>2</v>
      </c>
      <c r="CU163">
        <v>0</v>
      </c>
      <c r="CV163">
        <v>2</v>
      </c>
      <c r="CW163">
        <v>0</v>
      </c>
      <c r="CX163">
        <v>7</v>
      </c>
      <c r="CY163">
        <v>7</v>
      </c>
      <c r="CZ163" t="s">
        <v>131</v>
      </c>
      <c r="DA163">
        <v>474</v>
      </c>
      <c r="DB163">
        <v>0</v>
      </c>
      <c r="DC163" t="s">
        <v>132</v>
      </c>
      <c r="DD163" t="s">
        <v>133</v>
      </c>
      <c r="DG163">
        <v>13739950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>"12/06/2022 03:16:02.539"</f>
        <v>12/06/2022 03:16:02.539</v>
      </c>
      <c r="C164" t="str">
        <f t="shared" si="34"/>
        <v>FFDDD3C0</v>
      </c>
      <c r="D164" t="s">
        <v>123</v>
      </c>
      <c r="E164">
        <v>14</v>
      </c>
      <c r="F164">
        <v>1014</v>
      </c>
      <c r="G164" t="s">
        <v>135</v>
      </c>
      <c r="J164" t="s">
        <v>125</v>
      </c>
      <c r="K164">
        <v>0</v>
      </c>
      <c r="L164">
        <v>3</v>
      </c>
      <c r="M164">
        <v>0</v>
      </c>
      <c r="N164">
        <v>2</v>
      </c>
      <c r="O164">
        <v>0</v>
      </c>
      <c r="P164">
        <v>1</v>
      </c>
      <c r="Q164">
        <v>0</v>
      </c>
      <c r="S164" t="str">
        <f t="shared" si="44"/>
        <v>03:16:02.195</v>
      </c>
      <c r="T164" t="str">
        <f t="shared" si="44"/>
        <v>03:16:02.195</v>
      </c>
      <c r="U164" t="str">
        <f t="shared" si="35"/>
        <v>ACA834</v>
      </c>
      <c r="V164">
        <v>0</v>
      </c>
      <c r="W164">
        <v>0</v>
      </c>
      <c r="X164">
        <v>2</v>
      </c>
      <c r="Y164">
        <v>0</v>
      </c>
      <c r="AA164">
        <v>1</v>
      </c>
      <c r="AB164">
        <v>9</v>
      </c>
      <c r="AC164">
        <v>3</v>
      </c>
      <c r="AD164">
        <v>0</v>
      </c>
      <c r="AE164">
        <v>10</v>
      </c>
      <c r="AF164" t="s">
        <v>140</v>
      </c>
      <c r="AG164">
        <v>0</v>
      </c>
      <c r="AH164">
        <v>3</v>
      </c>
      <c r="AI164">
        <v>2</v>
      </c>
      <c r="AJ164">
        <v>1</v>
      </c>
      <c r="AK164" t="s">
        <v>180</v>
      </c>
      <c r="AL164">
        <v>35.489423000000002</v>
      </c>
      <c r="AM164" t="s">
        <v>145</v>
      </c>
      <c r="AN164">
        <v>-97.824841000000006</v>
      </c>
      <c r="AO164">
        <v>25</v>
      </c>
      <c r="AP164">
        <v>1750</v>
      </c>
      <c r="AQ164" t="s">
        <v>129</v>
      </c>
      <c r="AR164">
        <v>-11</v>
      </c>
      <c r="AS164">
        <v>56</v>
      </c>
      <c r="AT164">
        <v>-1792</v>
      </c>
      <c r="BB164" t="str">
        <f t="shared" si="36"/>
        <v>1200</v>
      </c>
      <c r="BC164">
        <v>1</v>
      </c>
      <c r="BD164" t="str">
        <f t="shared" si="37"/>
        <v xml:space="preserve">N9142Q  </v>
      </c>
      <c r="BE164">
        <v>1</v>
      </c>
      <c r="BJ164">
        <v>1550</v>
      </c>
      <c r="BK164">
        <v>-200</v>
      </c>
      <c r="BL164" t="s">
        <v>181</v>
      </c>
      <c r="BM164">
        <v>0</v>
      </c>
      <c r="BN164">
        <v>1</v>
      </c>
      <c r="BO164">
        <v>1</v>
      </c>
      <c r="BP164">
        <v>0</v>
      </c>
      <c r="BS164">
        <v>0</v>
      </c>
      <c r="BT164">
        <v>0</v>
      </c>
      <c r="BU164">
        <v>0</v>
      </c>
      <c r="CE164" t="str">
        <f>"03:16:02.307"</f>
        <v>03:16:02.307</v>
      </c>
      <c r="CF164">
        <v>306805957</v>
      </c>
      <c r="CS164">
        <v>3</v>
      </c>
      <c r="CT164">
        <v>2</v>
      </c>
      <c r="CU164">
        <v>0</v>
      </c>
      <c r="CV164">
        <v>2</v>
      </c>
      <c r="CW164">
        <v>0</v>
      </c>
      <c r="CX164">
        <v>7</v>
      </c>
      <c r="CY164">
        <v>7</v>
      </c>
      <c r="CZ164" t="s">
        <v>131</v>
      </c>
      <c r="DA164">
        <v>474</v>
      </c>
      <c r="DB164">
        <v>0</v>
      </c>
      <c r="DC164" t="s">
        <v>132</v>
      </c>
      <c r="DD164" t="s">
        <v>133</v>
      </c>
      <c r="DG164">
        <v>13739950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>"12/06/2022 03:16:02.539"</f>
        <v>12/06/2022 03:16:02.539</v>
      </c>
      <c r="C165" t="str">
        <f t="shared" si="34"/>
        <v>FFDDD3C0</v>
      </c>
      <c r="D165" t="s">
        <v>138</v>
      </c>
      <c r="E165">
        <v>30</v>
      </c>
      <c r="H165">
        <v>119</v>
      </c>
      <c r="I165" t="s">
        <v>139</v>
      </c>
      <c r="J165" t="s">
        <v>140</v>
      </c>
      <c r="K165">
        <v>0</v>
      </c>
      <c r="L165">
        <v>3</v>
      </c>
      <c r="M165">
        <v>0</v>
      </c>
      <c r="N165">
        <v>2</v>
      </c>
      <c r="O165">
        <v>0</v>
      </c>
      <c r="P165">
        <v>1</v>
      </c>
      <c r="Q165">
        <v>0</v>
      </c>
      <c r="S165" t="str">
        <f t="shared" si="44"/>
        <v>03:16:02.195</v>
      </c>
      <c r="T165" t="str">
        <f t="shared" si="44"/>
        <v>03:16:02.195</v>
      </c>
      <c r="U165" t="str">
        <f t="shared" si="35"/>
        <v>ACA834</v>
      </c>
      <c r="V165">
        <v>0</v>
      </c>
      <c r="W165">
        <v>0</v>
      </c>
      <c r="X165">
        <v>2</v>
      </c>
      <c r="Y165">
        <v>0</v>
      </c>
      <c r="AA165">
        <v>1</v>
      </c>
      <c r="AB165">
        <v>9</v>
      </c>
      <c r="AC165">
        <v>3</v>
      </c>
      <c r="AD165">
        <v>0</v>
      </c>
      <c r="AE165">
        <v>10</v>
      </c>
      <c r="AF165" t="s">
        <v>140</v>
      </c>
      <c r="AG165">
        <v>0</v>
      </c>
      <c r="AH165">
        <v>3</v>
      </c>
      <c r="AI165">
        <v>2</v>
      </c>
      <c r="AJ165">
        <v>1</v>
      </c>
      <c r="AK165" t="s">
        <v>180</v>
      </c>
      <c r="AL165">
        <v>35.489423000000002</v>
      </c>
      <c r="AM165" t="s">
        <v>145</v>
      </c>
      <c r="AN165">
        <v>-97.824841000000006</v>
      </c>
      <c r="AO165">
        <v>25</v>
      </c>
      <c r="AP165">
        <v>1750</v>
      </c>
      <c r="AQ165" t="s">
        <v>129</v>
      </c>
      <c r="AR165">
        <v>-11</v>
      </c>
      <c r="AS165">
        <v>56</v>
      </c>
      <c r="AT165">
        <v>-1792</v>
      </c>
      <c r="BB165" t="str">
        <f t="shared" si="36"/>
        <v>1200</v>
      </c>
      <c r="BC165">
        <v>1</v>
      </c>
      <c r="BD165" t="str">
        <f t="shared" si="37"/>
        <v xml:space="preserve">N9142Q  </v>
      </c>
      <c r="BE165">
        <v>1</v>
      </c>
      <c r="BJ165">
        <v>1550</v>
      </c>
      <c r="BK165">
        <v>-200</v>
      </c>
      <c r="BL165" t="s">
        <v>181</v>
      </c>
      <c r="BM165">
        <v>0</v>
      </c>
      <c r="BN165">
        <v>1</v>
      </c>
      <c r="BO165">
        <v>1</v>
      </c>
      <c r="BP165">
        <v>0</v>
      </c>
      <c r="BS165">
        <v>0</v>
      </c>
      <c r="BT165">
        <v>0</v>
      </c>
      <c r="BU165">
        <v>0</v>
      </c>
      <c r="CE165" t="str">
        <f>"03:16:02.307"</f>
        <v>03:16:02.307</v>
      </c>
      <c r="CF165">
        <v>306805957</v>
      </c>
      <c r="CS165">
        <v>3</v>
      </c>
      <c r="CT165">
        <v>2</v>
      </c>
      <c r="CU165">
        <v>0</v>
      </c>
      <c r="CV165">
        <v>2</v>
      </c>
      <c r="CW165">
        <v>0</v>
      </c>
      <c r="CX165">
        <v>7</v>
      </c>
      <c r="CY165">
        <v>7</v>
      </c>
      <c r="CZ165" t="s">
        <v>131</v>
      </c>
      <c r="DA165">
        <v>474</v>
      </c>
      <c r="DB165">
        <v>0</v>
      </c>
      <c r="DC165" t="s">
        <v>132</v>
      </c>
      <c r="DD165" t="s">
        <v>133</v>
      </c>
      <c r="DG165">
        <v>13739950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>"12/06/2022 03:16:02.539"</f>
        <v>12/06/2022 03:16:02.539</v>
      </c>
      <c r="C166" t="str">
        <f t="shared" si="34"/>
        <v>FFDDD3C0</v>
      </c>
      <c r="D166" t="s">
        <v>138</v>
      </c>
      <c r="E166">
        <v>31</v>
      </c>
      <c r="H166">
        <v>120</v>
      </c>
      <c r="I166" t="s">
        <v>141</v>
      </c>
      <c r="J166" t="s">
        <v>140</v>
      </c>
      <c r="K166">
        <v>0</v>
      </c>
      <c r="L166">
        <v>3</v>
      </c>
      <c r="M166">
        <v>0</v>
      </c>
      <c r="N166">
        <v>2</v>
      </c>
      <c r="O166">
        <v>0</v>
      </c>
      <c r="P166">
        <v>1</v>
      </c>
      <c r="Q166">
        <v>0</v>
      </c>
      <c r="S166" t="str">
        <f t="shared" si="44"/>
        <v>03:16:02.195</v>
      </c>
      <c r="T166" t="str">
        <f t="shared" si="44"/>
        <v>03:16:02.195</v>
      </c>
      <c r="U166" t="str">
        <f t="shared" si="35"/>
        <v>ACA834</v>
      </c>
      <c r="V166">
        <v>0</v>
      </c>
      <c r="W166">
        <v>0</v>
      </c>
      <c r="X166">
        <v>2</v>
      </c>
      <c r="Y166">
        <v>0</v>
      </c>
      <c r="AA166">
        <v>1</v>
      </c>
      <c r="AB166">
        <v>9</v>
      </c>
      <c r="AC166">
        <v>3</v>
      </c>
      <c r="AD166">
        <v>0</v>
      </c>
      <c r="AE166">
        <v>10</v>
      </c>
      <c r="AF166" t="s">
        <v>140</v>
      </c>
      <c r="AG166">
        <v>0</v>
      </c>
      <c r="AH166">
        <v>3</v>
      </c>
      <c r="AI166">
        <v>2</v>
      </c>
      <c r="AJ166">
        <v>1</v>
      </c>
      <c r="AK166" t="s">
        <v>180</v>
      </c>
      <c r="AL166">
        <v>35.489423000000002</v>
      </c>
      <c r="AM166" t="s">
        <v>145</v>
      </c>
      <c r="AN166">
        <v>-97.824841000000006</v>
      </c>
      <c r="AO166">
        <v>25</v>
      </c>
      <c r="AP166">
        <v>1750</v>
      </c>
      <c r="AQ166" t="s">
        <v>129</v>
      </c>
      <c r="AR166">
        <v>-11</v>
      </c>
      <c r="AS166">
        <v>56</v>
      </c>
      <c r="AT166">
        <v>-1792</v>
      </c>
      <c r="BB166" t="str">
        <f t="shared" si="36"/>
        <v>1200</v>
      </c>
      <c r="BC166">
        <v>1</v>
      </c>
      <c r="BD166" t="str">
        <f t="shared" si="37"/>
        <v xml:space="preserve">N9142Q  </v>
      </c>
      <c r="BE166">
        <v>1</v>
      </c>
      <c r="BJ166">
        <v>1550</v>
      </c>
      <c r="BK166">
        <v>-200</v>
      </c>
      <c r="BL166" t="s">
        <v>181</v>
      </c>
      <c r="BM166">
        <v>0</v>
      </c>
      <c r="BN166">
        <v>1</v>
      </c>
      <c r="BO166">
        <v>1</v>
      </c>
      <c r="BP166">
        <v>0</v>
      </c>
      <c r="BS166">
        <v>0</v>
      </c>
      <c r="BT166">
        <v>0</v>
      </c>
      <c r="BU166">
        <v>0</v>
      </c>
      <c r="CE166" t="str">
        <f>"03:16:02.307"</f>
        <v>03:16:02.307</v>
      </c>
      <c r="CF166">
        <v>306805957</v>
      </c>
      <c r="CS166">
        <v>3</v>
      </c>
      <c r="CT166">
        <v>2</v>
      </c>
      <c r="CU166">
        <v>0</v>
      </c>
      <c r="CV166">
        <v>2</v>
      </c>
      <c r="CW166">
        <v>0</v>
      </c>
      <c r="CX166">
        <v>7</v>
      </c>
      <c r="CY166">
        <v>7</v>
      </c>
      <c r="CZ166" t="s">
        <v>131</v>
      </c>
      <c r="DA166">
        <v>474</v>
      </c>
      <c r="DB166">
        <v>0</v>
      </c>
      <c r="DC166" t="s">
        <v>132</v>
      </c>
      <c r="DD166" t="s">
        <v>133</v>
      </c>
      <c r="DG166">
        <v>13739950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>"12/06/2022 03:16:04.149"</f>
        <v>12/06/2022 03:16:04.149</v>
      </c>
      <c r="C167" t="str">
        <f t="shared" si="34"/>
        <v>FFDDD3C0</v>
      </c>
      <c r="D167" t="s">
        <v>123</v>
      </c>
      <c r="E167">
        <v>13</v>
      </c>
      <c r="F167">
        <v>1013</v>
      </c>
      <c r="G167" t="s">
        <v>124</v>
      </c>
      <c r="J167" t="s">
        <v>125</v>
      </c>
      <c r="K167">
        <v>0</v>
      </c>
      <c r="L167">
        <v>3</v>
      </c>
      <c r="M167">
        <v>0</v>
      </c>
      <c r="N167">
        <v>2</v>
      </c>
      <c r="O167">
        <v>0</v>
      </c>
      <c r="P167">
        <v>1</v>
      </c>
      <c r="Q167">
        <v>0</v>
      </c>
      <c r="S167" t="str">
        <f t="shared" ref="S167:T171" si="45">"03:16:03.797"</f>
        <v>03:16:03.797</v>
      </c>
      <c r="T167" t="str">
        <f t="shared" si="45"/>
        <v>03:16:03.797</v>
      </c>
      <c r="U167" t="str">
        <f t="shared" si="35"/>
        <v>ACA834</v>
      </c>
      <c r="V167">
        <v>0</v>
      </c>
      <c r="W167">
        <v>0</v>
      </c>
      <c r="X167">
        <v>2</v>
      </c>
      <c r="Y167">
        <v>0</v>
      </c>
      <c r="AA167">
        <v>1</v>
      </c>
      <c r="AB167">
        <v>9</v>
      </c>
      <c r="AC167">
        <v>3</v>
      </c>
      <c r="AD167">
        <v>0</v>
      </c>
      <c r="AE167">
        <v>10</v>
      </c>
      <c r="AF167" t="s">
        <v>140</v>
      </c>
      <c r="AG167">
        <v>0</v>
      </c>
      <c r="AH167">
        <v>3</v>
      </c>
      <c r="AI167">
        <v>2</v>
      </c>
      <c r="AJ167">
        <v>0</v>
      </c>
      <c r="AK167" t="s">
        <v>182</v>
      </c>
      <c r="AL167">
        <v>35.489894999999997</v>
      </c>
      <c r="AM167" t="s">
        <v>183</v>
      </c>
      <c r="AN167">
        <v>-97.824968999999996</v>
      </c>
      <c r="AO167">
        <v>25</v>
      </c>
      <c r="AP167">
        <v>1700</v>
      </c>
      <c r="AQ167" t="s">
        <v>129</v>
      </c>
      <c r="AR167">
        <v>-17</v>
      </c>
      <c r="AS167">
        <v>64</v>
      </c>
      <c r="AT167">
        <v>-1024</v>
      </c>
      <c r="BB167" t="str">
        <f t="shared" si="36"/>
        <v>1200</v>
      </c>
      <c r="BC167">
        <v>1</v>
      </c>
      <c r="BD167" t="str">
        <f t="shared" si="37"/>
        <v xml:space="preserve">N9142Q  </v>
      </c>
      <c r="BE167">
        <v>1</v>
      </c>
      <c r="BJ167">
        <v>1550</v>
      </c>
      <c r="BK167">
        <v>-150</v>
      </c>
      <c r="BL167" t="s">
        <v>181</v>
      </c>
      <c r="BM167">
        <v>0</v>
      </c>
      <c r="BN167">
        <v>1</v>
      </c>
      <c r="BO167">
        <v>1</v>
      </c>
      <c r="BP167">
        <v>0</v>
      </c>
      <c r="BS167">
        <v>0</v>
      </c>
      <c r="BT167">
        <v>0</v>
      </c>
      <c r="BU167">
        <v>0</v>
      </c>
      <c r="CE167" t="str">
        <f>"03:16:03.916"</f>
        <v>03:16:03.916</v>
      </c>
      <c r="CF167">
        <v>916055784</v>
      </c>
      <c r="CS167">
        <v>3</v>
      </c>
      <c r="CT167">
        <v>2</v>
      </c>
      <c r="CU167">
        <v>0</v>
      </c>
      <c r="CV167">
        <v>2</v>
      </c>
      <c r="CW167">
        <v>0</v>
      </c>
      <c r="CX167">
        <v>7</v>
      </c>
      <c r="CY167">
        <v>7</v>
      </c>
      <c r="CZ167" t="s">
        <v>131</v>
      </c>
      <c r="DA167">
        <v>474</v>
      </c>
      <c r="DB167">
        <v>0</v>
      </c>
      <c r="DC167" t="s">
        <v>132</v>
      </c>
      <c r="DD167" t="s">
        <v>133</v>
      </c>
      <c r="DG167">
        <v>13740149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>"12/06/2022 03:16:04.164"</f>
        <v>12/06/2022 03:16:04.164</v>
      </c>
      <c r="C168" t="str">
        <f t="shared" si="34"/>
        <v>FFDDD3C0</v>
      </c>
      <c r="D168" t="s">
        <v>134</v>
      </c>
      <c r="E168">
        <v>3</v>
      </c>
      <c r="H168">
        <v>160</v>
      </c>
      <c r="I168" t="s">
        <v>135</v>
      </c>
      <c r="J168" t="s">
        <v>136</v>
      </c>
      <c r="K168">
        <v>0</v>
      </c>
      <c r="L168">
        <v>3</v>
      </c>
      <c r="M168">
        <v>0</v>
      </c>
      <c r="N168">
        <v>2</v>
      </c>
      <c r="O168">
        <v>0</v>
      </c>
      <c r="P168">
        <v>1</v>
      </c>
      <c r="Q168">
        <v>0</v>
      </c>
      <c r="S168" t="str">
        <f t="shared" si="45"/>
        <v>03:16:03.797</v>
      </c>
      <c r="T168" t="str">
        <f t="shared" si="45"/>
        <v>03:16:03.797</v>
      </c>
      <c r="U168" t="str">
        <f t="shared" si="35"/>
        <v>ACA834</v>
      </c>
      <c r="V168">
        <v>0</v>
      </c>
      <c r="W168">
        <v>0</v>
      </c>
      <c r="X168">
        <v>2</v>
      </c>
      <c r="Y168">
        <v>0</v>
      </c>
      <c r="AA168">
        <v>1</v>
      </c>
      <c r="AB168">
        <v>9</v>
      </c>
      <c r="AC168">
        <v>3</v>
      </c>
      <c r="AD168">
        <v>0</v>
      </c>
      <c r="AE168">
        <v>10</v>
      </c>
      <c r="AF168" t="s">
        <v>140</v>
      </c>
      <c r="AG168">
        <v>0</v>
      </c>
      <c r="AH168">
        <v>3</v>
      </c>
      <c r="AI168">
        <v>2</v>
      </c>
      <c r="AJ168">
        <v>0</v>
      </c>
      <c r="AK168" t="s">
        <v>182</v>
      </c>
      <c r="AL168">
        <v>35.489894999999997</v>
      </c>
      <c r="AM168" t="s">
        <v>183</v>
      </c>
      <c r="AN168">
        <v>-97.824968999999996</v>
      </c>
      <c r="AO168">
        <v>25</v>
      </c>
      <c r="AP168">
        <v>1700</v>
      </c>
      <c r="AQ168" t="s">
        <v>129</v>
      </c>
      <c r="AR168">
        <v>-17</v>
      </c>
      <c r="AS168">
        <v>64</v>
      </c>
      <c r="AT168">
        <v>-1024</v>
      </c>
      <c r="BB168" t="str">
        <f t="shared" si="36"/>
        <v>1200</v>
      </c>
      <c r="BC168">
        <v>1</v>
      </c>
      <c r="BD168" t="str">
        <f t="shared" si="37"/>
        <v xml:space="preserve">N9142Q  </v>
      </c>
      <c r="BE168">
        <v>1</v>
      </c>
      <c r="BJ168">
        <v>1550</v>
      </c>
      <c r="BK168">
        <v>-150</v>
      </c>
      <c r="BL168" t="s">
        <v>181</v>
      </c>
      <c r="BM168">
        <v>0</v>
      </c>
      <c r="BN168">
        <v>1</v>
      </c>
      <c r="BO168">
        <v>1</v>
      </c>
      <c r="BP168">
        <v>0</v>
      </c>
      <c r="BS168">
        <v>0</v>
      </c>
      <c r="BT168">
        <v>0</v>
      </c>
      <c r="BU168">
        <v>0</v>
      </c>
      <c r="CE168" t="str">
        <f>"03:16:03.916"</f>
        <v>03:16:03.916</v>
      </c>
      <c r="CF168">
        <v>916055784</v>
      </c>
      <c r="CS168">
        <v>3</v>
      </c>
      <c r="CT168">
        <v>2</v>
      </c>
      <c r="CU168">
        <v>0</v>
      </c>
      <c r="CV168">
        <v>2</v>
      </c>
      <c r="CW168">
        <v>0</v>
      </c>
      <c r="CX168">
        <v>7</v>
      </c>
      <c r="CY168">
        <v>7</v>
      </c>
      <c r="CZ168" t="s">
        <v>131</v>
      </c>
      <c r="DA168">
        <v>474</v>
      </c>
      <c r="DB168">
        <v>0</v>
      </c>
      <c r="DC168" t="s">
        <v>132</v>
      </c>
      <c r="DD168" t="s">
        <v>133</v>
      </c>
      <c r="DG168">
        <v>13740149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>"12/06/2022 03:16:04.180"</f>
        <v>12/06/2022 03:16:04.180</v>
      </c>
      <c r="C169" t="str">
        <f t="shared" si="34"/>
        <v>FFDDD3C0</v>
      </c>
      <c r="D169" t="s">
        <v>123</v>
      </c>
      <c r="E169">
        <v>14</v>
      </c>
      <c r="F169">
        <v>1014</v>
      </c>
      <c r="G169" t="s">
        <v>135</v>
      </c>
      <c r="J169" t="s">
        <v>125</v>
      </c>
      <c r="K169">
        <v>0</v>
      </c>
      <c r="L169">
        <v>3</v>
      </c>
      <c r="M169">
        <v>0</v>
      </c>
      <c r="N169">
        <v>2</v>
      </c>
      <c r="O169">
        <v>0</v>
      </c>
      <c r="P169">
        <v>1</v>
      </c>
      <c r="Q169">
        <v>0</v>
      </c>
      <c r="S169" t="str">
        <f t="shared" si="45"/>
        <v>03:16:03.797</v>
      </c>
      <c r="T169" t="str">
        <f t="shared" si="45"/>
        <v>03:16:03.797</v>
      </c>
      <c r="U169" t="str">
        <f t="shared" si="35"/>
        <v>ACA834</v>
      </c>
      <c r="V169">
        <v>0</v>
      </c>
      <c r="W169">
        <v>0</v>
      </c>
      <c r="X169">
        <v>2</v>
      </c>
      <c r="Y169">
        <v>0</v>
      </c>
      <c r="AA169">
        <v>1</v>
      </c>
      <c r="AB169">
        <v>9</v>
      </c>
      <c r="AC169">
        <v>3</v>
      </c>
      <c r="AD169">
        <v>0</v>
      </c>
      <c r="AE169">
        <v>10</v>
      </c>
      <c r="AF169" t="s">
        <v>140</v>
      </c>
      <c r="AG169">
        <v>0</v>
      </c>
      <c r="AH169">
        <v>3</v>
      </c>
      <c r="AI169">
        <v>2</v>
      </c>
      <c r="AJ169">
        <v>0</v>
      </c>
      <c r="AK169" t="s">
        <v>182</v>
      </c>
      <c r="AL169">
        <v>35.489894999999997</v>
      </c>
      <c r="AM169" t="s">
        <v>183</v>
      </c>
      <c r="AN169">
        <v>-97.824968999999996</v>
      </c>
      <c r="AO169">
        <v>25</v>
      </c>
      <c r="AP169">
        <v>1700</v>
      </c>
      <c r="AQ169" t="s">
        <v>129</v>
      </c>
      <c r="AR169">
        <v>-17</v>
      </c>
      <c r="AS169">
        <v>64</v>
      </c>
      <c r="AT169">
        <v>-1024</v>
      </c>
      <c r="BB169" t="str">
        <f t="shared" si="36"/>
        <v>1200</v>
      </c>
      <c r="BC169">
        <v>1</v>
      </c>
      <c r="BD169" t="str">
        <f t="shared" si="37"/>
        <v xml:space="preserve">N9142Q  </v>
      </c>
      <c r="BE169">
        <v>1</v>
      </c>
      <c r="BJ169">
        <v>1550</v>
      </c>
      <c r="BK169">
        <v>-150</v>
      </c>
      <c r="BL169" t="s">
        <v>181</v>
      </c>
      <c r="BM169">
        <v>0</v>
      </c>
      <c r="BN169">
        <v>1</v>
      </c>
      <c r="BO169">
        <v>1</v>
      </c>
      <c r="BP169">
        <v>0</v>
      </c>
      <c r="BS169">
        <v>0</v>
      </c>
      <c r="BT169">
        <v>0</v>
      </c>
      <c r="BU169">
        <v>0</v>
      </c>
      <c r="CE169" t="str">
        <f>"03:16:03.916"</f>
        <v>03:16:03.916</v>
      </c>
      <c r="CF169">
        <v>916055784</v>
      </c>
      <c r="CS169">
        <v>3</v>
      </c>
      <c r="CT169">
        <v>2</v>
      </c>
      <c r="CU169">
        <v>0</v>
      </c>
      <c r="CV169">
        <v>2</v>
      </c>
      <c r="CW169">
        <v>0</v>
      </c>
      <c r="CX169">
        <v>7</v>
      </c>
      <c r="CY169">
        <v>7</v>
      </c>
      <c r="CZ169" t="s">
        <v>131</v>
      </c>
      <c r="DA169">
        <v>474</v>
      </c>
      <c r="DB169">
        <v>0</v>
      </c>
      <c r="DC169" t="s">
        <v>132</v>
      </c>
      <c r="DD169" t="s">
        <v>133</v>
      </c>
      <c r="DG169">
        <v>13740149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>"12/06/2022 03:16:04.196"</f>
        <v>12/06/2022 03:16:04.196</v>
      </c>
      <c r="C170" t="str">
        <f t="shared" si="34"/>
        <v>FFDDD3C0</v>
      </c>
      <c r="D170" t="s">
        <v>138</v>
      </c>
      <c r="E170">
        <v>31</v>
      </c>
      <c r="H170">
        <v>120</v>
      </c>
      <c r="I170" t="s">
        <v>141</v>
      </c>
      <c r="J170" t="s">
        <v>140</v>
      </c>
      <c r="K170">
        <v>0</v>
      </c>
      <c r="L170">
        <v>3</v>
      </c>
      <c r="M170">
        <v>0</v>
      </c>
      <c r="N170">
        <v>2</v>
      </c>
      <c r="O170">
        <v>0</v>
      </c>
      <c r="P170">
        <v>1</v>
      </c>
      <c r="Q170">
        <v>0</v>
      </c>
      <c r="S170" t="str">
        <f t="shared" si="45"/>
        <v>03:16:03.797</v>
      </c>
      <c r="T170" t="str">
        <f t="shared" si="45"/>
        <v>03:16:03.797</v>
      </c>
      <c r="U170" t="str">
        <f t="shared" si="35"/>
        <v>ACA834</v>
      </c>
      <c r="V170">
        <v>0</v>
      </c>
      <c r="W170">
        <v>0</v>
      </c>
      <c r="X170">
        <v>2</v>
      </c>
      <c r="Y170">
        <v>0</v>
      </c>
      <c r="AA170">
        <v>1</v>
      </c>
      <c r="AB170">
        <v>9</v>
      </c>
      <c r="AC170">
        <v>3</v>
      </c>
      <c r="AD170">
        <v>0</v>
      </c>
      <c r="AE170">
        <v>10</v>
      </c>
      <c r="AF170" t="s">
        <v>140</v>
      </c>
      <c r="AG170">
        <v>0</v>
      </c>
      <c r="AH170">
        <v>3</v>
      </c>
      <c r="AI170">
        <v>2</v>
      </c>
      <c r="AJ170">
        <v>0</v>
      </c>
      <c r="AK170" t="s">
        <v>182</v>
      </c>
      <c r="AL170">
        <v>35.489894999999997</v>
      </c>
      <c r="AM170" t="s">
        <v>183</v>
      </c>
      <c r="AN170">
        <v>-97.824968999999996</v>
      </c>
      <c r="AO170">
        <v>25</v>
      </c>
      <c r="AP170">
        <v>1700</v>
      </c>
      <c r="AQ170" t="s">
        <v>129</v>
      </c>
      <c r="AR170">
        <v>-17</v>
      </c>
      <c r="AS170">
        <v>64</v>
      </c>
      <c r="AT170">
        <v>-1024</v>
      </c>
      <c r="BB170" t="str">
        <f t="shared" si="36"/>
        <v>1200</v>
      </c>
      <c r="BC170">
        <v>1</v>
      </c>
      <c r="BD170" t="str">
        <f t="shared" si="37"/>
        <v xml:space="preserve">N9142Q  </v>
      </c>
      <c r="BE170">
        <v>1</v>
      </c>
      <c r="BJ170">
        <v>1550</v>
      </c>
      <c r="BK170">
        <v>-150</v>
      </c>
      <c r="BL170" t="s">
        <v>181</v>
      </c>
      <c r="BM170">
        <v>0</v>
      </c>
      <c r="BN170">
        <v>1</v>
      </c>
      <c r="BO170">
        <v>1</v>
      </c>
      <c r="BP170">
        <v>0</v>
      </c>
      <c r="BS170">
        <v>0</v>
      </c>
      <c r="BT170">
        <v>0</v>
      </c>
      <c r="BU170">
        <v>0</v>
      </c>
      <c r="CE170" t="str">
        <f>"03:16:03.916"</f>
        <v>03:16:03.916</v>
      </c>
      <c r="CF170">
        <v>916055784</v>
      </c>
      <c r="CS170">
        <v>3</v>
      </c>
      <c r="CT170">
        <v>2</v>
      </c>
      <c r="CU170">
        <v>0</v>
      </c>
      <c r="CV170">
        <v>2</v>
      </c>
      <c r="CW170">
        <v>0</v>
      </c>
      <c r="CX170">
        <v>7</v>
      </c>
      <c r="CY170">
        <v>7</v>
      </c>
      <c r="CZ170" t="s">
        <v>131</v>
      </c>
      <c r="DA170">
        <v>474</v>
      </c>
      <c r="DB170">
        <v>0</v>
      </c>
      <c r="DC170" t="s">
        <v>132</v>
      </c>
      <c r="DD170" t="s">
        <v>133</v>
      </c>
      <c r="DG170">
        <v>13740149</v>
      </c>
      <c r="DI170">
        <v>0</v>
      </c>
      <c r="DJ170">
        <v>0</v>
      </c>
      <c r="DK170">
        <v>1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">
      <c r="A171" t="str">
        <f>"12/06/2022 03:16:04.196"</f>
        <v>12/06/2022 03:16:04.196</v>
      </c>
      <c r="C171" t="str">
        <f t="shared" si="34"/>
        <v>FFDDD3C0</v>
      </c>
      <c r="D171" t="s">
        <v>138</v>
      </c>
      <c r="E171">
        <v>30</v>
      </c>
      <c r="H171">
        <v>119</v>
      </c>
      <c r="I171" t="s">
        <v>139</v>
      </c>
      <c r="J171" t="s">
        <v>140</v>
      </c>
      <c r="K171">
        <v>0</v>
      </c>
      <c r="L171">
        <v>3</v>
      </c>
      <c r="M171">
        <v>0</v>
      </c>
      <c r="N171">
        <v>2</v>
      </c>
      <c r="O171">
        <v>0</v>
      </c>
      <c r="P171">
        <v>1</v>
      </c>
      <c r="Q171">
        <v>0</v>
      </c>
      <c r="S171" t="str">
        <f t="shared" si="45"/>
        <v>03:16:03.797</v>
      </c>
      <c r="T171" t="str">
        <f t="shared" si="45"/>
        <v>03:16:03.797</v>
      </c>
      <c r="U171" t="str">
        <f t="shared" si="35"/>
        <v>ACA834</v>
      </c>
      <c r="V171">
        <v>0</v>
      </c>
      <c r="W171">
        <v>0</v>
      </c>
      <c r="X171">
        <v>2</v>
      </c>
      <c r="Y171">
        <v>0</v>
      </c>
      <c r="AA171">
        <v>1</v>
      </c>
      <c r="AB171">
        <v>9</v>
      </c>
      <c r="AC171">
        <v>3</v>
      </c>
      <c r="AD171">
        <v>0</v>
      </c>
      <c r="AE171">
        <v>10</v>
      </c>
      <c r="AF171" t="s">
        <v>140</v>
      </c>
      <c r="AG171">
        <v>0</v>
      </c>
      <c r="AH171">
        <v>3</v>
      </c>
      <c r="AI171">
        <v>2</v>
      </c>
      <c r="AJ171">
        <v>0</v>
      </c>
      <c r="AK171" t="s">
        <v>182</v>
      </c>
      <c r="AL171">
        <v>35.489894999999997</v>
      </c>
      <c r="AM171" t="s">
        <v>183</v>
      </c>
      <c r="AN171">
        <v>-97.824968999999996</v>
      </c>
      <c r="AO171">
        <v>25</v>
      </c>
      <c r="AP171">
        <v>1700</v>
      </c>
      <c r="AQ171" t="s">
        <v>129</v>
      </c>
      <c r="AR171">
        <v>-17</v>
      </c>
      <c r="AS171">
        <v>64</v>
      </c>
      <c r="AT171">
        <v>-1024</v>
      </c>
      <c r="BB171" t="str">
        <f t="shared" si="36"/>
        <v>1200</v>
      </c>
      <c r="BC171">
        <v>1</v>
      </c>
      <c r="BD171" t="str">
        <f t="shared" si="37"/>
        <v xml:space="preserve">N9142Q  </v>
      </c>
      <c r="BE171">
        <v>1</v>
      </c>
      <c r="BJ171">
        <v>1550</v>
      </c>
      <c r="BK171">
        <v>-150</v>
      </c>
      <c r="BL171" t="s">
        <v>181</v>
      </c>
      <c r="BM171">
        <v>0</v>
      </c>
      <c r="BN171">
        <v>1</v>
      </c>
      <c r="BO171">
        <v>1</v>
      </c>
      <c r="BP171">
        <v>0</v>
      </c>
      <c r="BS171">
        <v>0</v>
      </c>
      <c r="BT171">
        <v>0</v>
      </c>
      <c r="BU171">
        <v>0</v>
      </c>
      <c r="CE171" t="str">
        <f>"03:16:03.916"</f>
        <v>03:16:03.916</v>
      </c>
      <c r="CF171">
        <v>916055784</v>
      </c>
      <c r="CS171">
        <v>3</v>
      </c>
      <c r="CT171">
        <v>2</v>
      </c>
      <c r="CU171">
        <v>0</v>
      </c>
      <c r="CV171">
        <v>2</v>
      </c>
      <c r="CW171">
        <v>0</v>
      </c>
      <c r="CX171">
        <v>7</v>
      </c>
      <c r="CY171">
        <v>7</v>
      </c>
      <c r="CZ171" t="s">
        <v>131</v>
      </c>
      <c r="DA171">
        <v>474</v>
      </c>
      <c r="DB171">
        <v>0</v>
      </c>
      <c r="DC171" t="s">
        <v>132</v>
      </c>
      <c r="DD171" t="s">
        <v>133</v>
      </c>
      <c r="DG171">
        <v>13740149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">
      <c r="A172" t="str">
        <f>"12/06/2022 03:16:04.539"</f>
        <v>12/06/2022 03:16:04.539</v>
      </c>
      <c r="C172" t="str">
        <f t="shared" si="34"/>
        <v>FFDDD3C0</v>
      </c>
      <c r="D172" t="s">
        <v>123</v>
      </c>
      <c r="E172">
        <v>13</v>
      </c>
      <c r="F172">
        <v>1013</v>
      </c>
      <c r="G172" t="s">
        <v>124</v>
      </c>
      <c r="J172" t="s">
        <v>125</v>
      </c>
      <c r="K172">
        <v>0</v>
      </c>
      <c r="L172">
        <v>3</v>
      </c>
      <c r="M172">
        <v>0</v>
      </c>
      <c r="N172">
        <v>2</v>
      </c>
      <c r="O172">
        <v>0</v>
      </c>
      <c r="P172">
        <v>1</v>
      </c>
      <c r="Q172">
        <v>0</v>
      </c>
      <c r="S172" t="str">
        <f t="shared" ref="S172:T176" si="46">"03:16:04.195"</f>
        <v>03:16:04.195</v>
      </c>
      <c r="T172" t="str">
        <f t="shared" si="46"/>
        <v>03:16:04.195</v>
      </c>
      <c r="U172" t="str">
        <f t="shared" si="35"/>
        <v>ACA834</v>
      </c>
      <c r="V172">
        <v>0</v>
      </c>
      <c r="W172">
        <v>0</v>
      </c>
      <c r="X172">
        <v>2</v>
      </c>
      <c r="Y172">
        <v>0</v>
      </c>
      <c r="AA172">
        <v>1</v>
      </c>
      <c r="AB172">
        <v>9</v>
      </c>
      <c r="AC172">
        <v>3</v>
      </c>
      <c r="AD172">
        <v>0</v>
      </c>
      <c r="AE172">
        <v>10</v>
      </c>
      <c r="AF172" t="s">
        <v>140</v>
      </c>
      <c r="AG172">
        <v>0</v>
      </c>
      <c r="AH172">
        <v>3</v>
      </c>
      <c r="AI172">
        <v>2</v>
      </c>
      <c r="AJ172">
        <v>0</v>
      </c>
      <c r="AK172" t="s">
        <v>184</v>
      </c>
      <c r="AL172">
        <v>35.490023999999998</v>
      </c>
      <c r="AM172" t="s">
        <v>185</v>
      </c>
      <c r="AN172">
        <v>-97.825012000000001</v>
      </c>
      <c r="AO172">
        <v>25</v>
      </c>
      <c r="AP172">
        <v>1700</v>
      </c>
      <c r="AQ172" t="s">
        <v>129</v>
      </c>
      <c r="AR172">
        <v>-19</v>
      </c>
      <c r="AS172">
        <v>65</v>
      </c>
      <c r="AT172">
        <v>-768</v>
      </c>
      <c r="BB172" t="str">
        <f t="shared" si="36"/>
        <v>1200</v>
      </c>
      <c r="BC172">
        <v>1</v>
      </c>
      <c r="BD172" t="str">
        <f t="shared" si="37"/>
        <v xml:space="preserve">N9142Q  </v>
      </c>
      <c r="BE172">
        <v>1</v>
      </c>
      <c r="BJ172">
        <v>1525</v>
      </c>
      <c r="BK172">
        <v>-175</v>
      </c>
      <c r="BL172" t="s">
        <v>181</v>
      </c>
      <c r="BM172">
        <v>0</v>
      </c>
      <c r="BN172">
        <v>1</v>
      </c>
      <c r="BO172">
        <v>1</v>
      </c>
      <c r="BP172">
        <v>0</v>
      </c>
      <c r="BS172">
        <v>0</v>
      </c>
      <c r="BT172">
        <v>0</v>
      </c>
      <c r="BU172">
        <v>0</v>
      </c>
      <c r="CE172" t="str">
        <f>"03:16:04.309"</f>
        <v>03:16:04.309</v>
      </c>
      <c r="CF172">
        <v>308805729</v>
      </c>
      <c r="CS172">
        <v>3</v>
      </c>
      <c r="CT172">
        <v>2</v>
      </c>
      <c r="CU172">
        <v>0</v>
      </c>
      <c r="CV172">
        <v>2</v>
      </c>
      <c r="CW172">
        <v>0</v>
      </c>
      <c r="CX172">
        <v>7</v>
      </c>
      <c r="CY172">
        <v>7</v>
      </c>
      <c r="CZ172" t="s">
        <v>131</v>
      </c>
      <c r="DA172">
        <v>474</v>
      </c>
      <c r="DB172">
        <v>0</v>
      </c>
      <c r="DC172" t="s">
        <v>132</v>
      </c>
      <c r="DD172" t="s">
        <v>133</v>
      </c>
      <c r="DG172">
        <v>13740199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">
      <c r="A173" t="str">
        <f>"12/06/2022 03:16:04.539"</f>
        <v>12/06/2022 03:16:04.539</v>
      </c>
      <c r="C173" t="str">
        <f t="shared" si="34"/>
        <v>FFDDD3C0</v>
      </c>
      <c r="D173" t="s">
        <v>138</v>
      </c>
      <c r="E173">
        <v>30</v>
      </c>
      <c r="H173">
        <v>119</v>
      </c>
      <c r="I173" t="s">
        <v>139</v>
      </c>
      <c r="J173" t="s">
        <v>140</v>
      </c>
      <c r="K173">
        <v>0</v>
      </c>
      <c r="L173">
        <v>3</v>
      </c>
      <c r="M173">
        <v>0</v>
      </c>
      <c r="N173">
        <v>2</v>
      </c>
      <c r="O173">
        <v>0</v>
      </c>
      <c r="P173">
        <v>1</v>
      </c>
      <c r="Q173">
        <v>0</v>
      </c>
      <c r="S173" t="str">
        <f t="shared" si="46"/>
        <v>03:16:04.195</v>
      </c>
      <c r="T173" t="str">
        <f t="shared" si="46"/>
        <v>03:16:04.195</v>
      </c>
      <c r="U173" t="str">
        <f t="shared" si="35"/>
        <v>ACA834</v>
      </c>
      <c r="V173">
        <v>0</v>
      </c>
      <c r="W173">
        <v>0</v>
      </c>
      <c r="X173">
        <v>2</v>
      </c>
      <c r="Y173">
        <v>0</v>
      </c>
      <c r="AA173">
        <v>1</v>
      </c>
      <c r="AB173">
        <v>9</v>
      </c>
      <c r="AC173">
        <v>3</v>
      </c>
      <c r="AD173">
        <v>0</v>
      </c>
      <c r="AE173">
        <v>10</v>
      </c>
      <c r="AF173" t="s">
        <v>140</v>
      </c>
      <c r="AG173">
        <v>0</v>
      </c>
      <c r="AH173">
        <v>3</v>
      </c>
      <c r="AI173">
        <v>2</v>
      </c>
      <c r="AJ173">
        <v>0</v>
      </c>
      <c r="AK173" t="s">
        <v>184</v>
      </c>
      <c r="AL173">
        <v>35.490023999999998</v>
      </c>
      <c r="AM173" t="s">
        <v>185</v>
      </c>
      <c r="AN173">
        <v>-97.825012000000001</v>
      </c>
      <c r="AO173">
        <v>25</v>
      </c>
      <c r="AP173">
        <v>1700</v>
      </c>
      <c r="AQ173" t="s">
        <v>129</v>
      </c>
      <c r="AR173">
        <v>-19</v>
      </c>
      <c r="AS173">
        <v>65</v>
      </c>
      <c r="AT173">
        <v>-768</v>
      </c>
      <c r="BB173" t="str">
        <f t="shared" si="36"/>
        <v>1200</v>
      </c>
      <c r="BC173">
        <v>1</v>
      </c>
      <c r="BD173" t="str">
        <f t="shared" si="37"/>
        <v xml:space="preserve">N9142Q  </v>
      </c>
      <c r="BE173">
        <v>1</v>
      </c>
      <c r="BJ173">
        <v>1525</v>
      </c>
      <c r="BK173">
        <v>-175</v>
      </c>
      <c r="BL173" t="s">
        <v>181</v>
      </c>
      <c r="BM173">
        <v>0</v>
      </c>
      <c r="BN173">
        <v>1</v>
      </c>
      <c r="BO173">
        <v>1</v>
      </c>
      <c r="BP173">
        <v>0</v>
      </c>
      <c r="BS173">
        <v>0</v>
      </c>
      <c r="BT173">
        <v>0</v>
      </c>
      <c r="BU173">
        <v>0</v>
      </c>
      <c r="CE173" t="str">
        <f>"03:16:04.309"</f>
        <v>03:16:04.309</v>
      </c>
      <c r="CF173">
        <v>308805729</v>
      </c>
      <c r="CS173">
        <v>3</v>
      </c>
      <c r="CT173">
        <v>2</v>
      </c>
      <c r="CU173">
        <v>0</v>
      </c>
      <c r="CV173">
        <v>2</v>
      </c>
      <c r="CW173">
        <v>0</v>
      </c>
      <c r="CX173">
        <v>7</v>
      </c>
      <c r="CY173">
        <v>7</v>
      </c>
      <c r="CZ173" t="s">
        <v>131</v>
      </c>
      <c r="DA173">
        <v>474</v>
      </c>
      <c r="DB173">
        <v>0</v>
      </c>
      <c r="DC173" t="s">
        <v>132</v>
      </c>
      <c r="DD173" t="s">
        <v>133</v>
      </c>
      <c r="DG173">
        <v>13740199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>"12/06/2022 03:16:04.539"</f>
        <v>12/06/2022 03:16:04.539</v>
      </c>
      <c r="C174" t="str">
        <f t="shared" si="34"/>
        <v>FFDDD3C0</v>
      </c>
      <c r="D174" t="s">
        <v>138</v>
      </c>
      <c r="E174">
        <v>31</v>
      </c>
      <c r="H174">
        <v>120</v>
      </c>
      <c r="I174" t="s">
        <v>141</v>
      </c>
      <c r="J174" t="s">
        <v>140</v>
      </c>
      <c r="K174">
        <v>0</v>
      </c>
      <c r="L174">
        <v>3</v>
      </c>
      <c r="M174">
        <v>0</v>
      </c>
      <c r="N174">
        <v>2</v>
      </c>
      <c r="O174">
        <v>0</v>
      </c>
      <c r="P174">
        <v>1</v>
      </c>
      <c r="Q174">
        <v>0</v>
      </c>
      <c r="S174" t="str">
        <f t="shared" si="46"/>
        <v>03:16:04.195</v>
      </c>
      <c r="T174" t="str">
        <f t="shared" si="46"/>
        <v>03:16:04.195</v>
      </c>
      <c r="U174" t="str">
        <f t="shared" si="35"/>
        <v>ACA834</v>
      </c>
      <c r="V174">
        <v>0</v>
      </c>
      <c r="W174">
        <v>0</v>
      </c>
      <c r="X174">
        <v>2</v>
      </c>
      <c r="Y174">
        <v>0</v>
      </c>
      <c r="AA174">
        <v>1</v>
      </c>
      <c r="AB174">
        <v>9</v>
      </c>
      <c r="AC174">
        <v>3</v>
      </c>
      <c r="AD174">
        <v>0</v>
      </c>
      <c r="AE174">
        <v>10</v>
      </c>
      <c r="AF174" t="s">
        <v>140</v>
      </c>
      <c r="AG174">
        <v>0</v>
      </c>
      <c r="AH174">
        <v>3</v>
      </c>
      <c r="AI174">
        <v>2</v>
      </c>
      <c r="AJ174">
        <v>0</v>
      </c>
      <c r="AK174" t="s">
        <v>184</v>
      </c>
      <c r="AL174">
        <v>35.490023999999998</v>
      </c>
      <c r="AM174" t="s">
        <v>185</v>
      </c>
      <c r="AN174">
        <v>-97.825012000000001</v>
      </c>
      <c r="AO174">
        <v>25</v>
      </c>
      <c r="AP174">
        <v>1700</v>
      </c>
      <c r="AQ174" t="s">
        <v>129</v>
      </c>
      <c r="AR174">
        <v>-19</v>
      </c>
      <c r="AS174">
        <v>65</v>
      </c>
      <c r="AT174">
        <v>-768</v>
      </c>
      <c r="BB174" t="str">
        <f t="shared" si="36"/>
        <v>1200</v>
      </c>
      <c r="BC174">
        <v>1</v>
      </c>
      <c r="BD174" t="str">
        <f t="shared" si="37"/>
        <v xml:space="preserve">N9142Q  </v>
      </c>
      <c r="BE174">
        <v>1</v>
      </c>
      <c r="BJ174">
        <v>1525</v>
      </c>
      <c r="BK174">
        <v>-175</v>
      </c>
      <c r="BL174" t="s">
        <v>181</v>
      </c>
      <c r="BM174">
        <v>0</v>
      </c>
      <c r="BN174">
        <v>1</v>
      </c>
      <c r="BO174">
        <v>1</v>
      </c>
      <c r="BP174">
        <v>0</v>
      </c>
      <c r="BS174">
        <v>0</v>
      </c>
      <c r="BT174">
        <v>0</v>
      </c>
      <c r="BU174">
        <v>0</v>
      </c>
      <c r="CE174" t="str">
        <f>"03:16:04.309"</f>
        <v>03:16:04.309</v>
      </c>
      <c r="CF174">
        <v>308805729</v>
      </c>
      <c r="CS174">
        <v>3</v>
      </c>
      <c r="CT174">
        <v>2</v>
      </c>
      <c r="CU174">
        <v>0</v>
      </c>
      <c r="CV174">
        <v>2</v>
      </c>
      <c r="CW174">
        <v>0</v>
      </c>
      <c r="CX174">
        <v>7</v>
      </c>
      <c r="CY174">
        <v>7</v>
      </c>
      <c r="CZ174" t="s">
        <v>131</v>
      </c>
      <c r="DA174">
        <v>474</v>
      </c>
      <c r="DB174">
        <v>0</v>
      </c>
      <c r="DC174" t="s">
        <v>132</v>
      </c>
      <c r="DD174" t="s">
        <v>133</v>
      </c>
      <c r="DG174">
        <v>13740199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>"12/06/2022 03:16:04.571"</f>
        <v>12/06/2022 03:16:04.571</v>
      </c>
      <c r="C175" t="str">
        <f t="shared" si="34"/>
        <v>FFDDD3C0</v>
      </c>
      <c r="D175" t="s">
        <v>134</v>
      </c>
      <c r="E175">
        <v>3</v>
      </c>
      <c r="H175">
        <v>160</v>
      </c>
      <c r="I175" t="s">
        <v>135</v>
      </c>
      <c r="J175" t="s">
        <v>136</v>
      </c>
      <c r="K175">
        <v>0</v>
      </c>
      <c r="L175">
        <v>3</v>
      </c>
      <c r="M175">
        <v>0</v>
      </c>
      <c r="N175">
        <v>2</v>
      </c>
      <c r="O175">
        <v>0</v>
      </c>
      <c r="P175">
        <v>1</v>
      </c>
      <c r="Q175">
        <v>0</v>
      </c>
      <c r="S175" t="str">
        <f t="shared" si="46"/>
        <v>03:16:04.195</v>
      </c>
      <c r="T175" t="str">
        <f t="shared" si="46"/>
        <v>03:16:04.195</v>
      </c>
      <c r="U175" t="str">
        <f t="shared" si="35"/>
        <v>ACA834</v>
      </c>
      <c r="V175">
        <v>0</v>
      </c>
      <c r="W175">
        <v>0</v>
      </c>
      <c r="X175">
        <v>2</v>
      </c>
      <c r="Y175">
        <v>0</v>
      </c>
      <c r="AA175">
        <v>1</v>
      </c>
      <c r="AB175">
        <v>9</v>
      </c>
      <c r="AC175">
        <v>3</v>
      </c>
      <c r="AD175">
        <v>0</v>
      </c>
      <c r="AE175">
        <v>10</v>
      </c>
      <c r="AF175" t="s">
        <v>140</v>
      </c>
      <c r="AG175">
        <v>0</v>
      </c>
      <c r="AH175">
        <v>3</v>
      </c>
      <c r="AI175">
        <v>2</v>
      </c>
      <c r="AJ175">
        <v>0</v>
      </c>
      <c r="AK175" t="s">
        <v>184</v>
      </c>
      <c r="AL175">
        <v>35.490023999999998</v>
      </c>
      <c r="AM175" t="s">
        <v>185</v>
      </c>
      <c r="AN175">
        <v>-97.825012000000001</v>
      </c>
      <c r="AO175">
        <v>25</v>
      </c>
      <c r="AP175">
        <v>1700</v>
      </c>
      <c r="AQ175" t="s">
        <v>129</v>
      </c>
      <c r="AR175">
        <v>-19</v>
      </c>
      <c r="AS175">
        <v>65</v>
      </c>
      <c r="AT175">
        <v>-768</v>
      </c>
      <c r="BB175" t="str">
        <f t="shared" si="36"/>
        <v>1200</v>
      </c>
      <c r="BC175">
        <v>1</v>
      </c>
      <c r="BD175" t="str">
        <f t="shared" si="37"/>
        <v xml:space="preserve">N9142Q  </v>
      </c>
      <c r="BE175">
        <v>1</v>
      </c>
      <c r="BJ175">
        <v>1525</v>
      </c>
      <c r="BK175">
        <v>-175</v>
      </c>
      <c r="BL175" t="s">
        <v>181</v>
      </c>
      <c r="BM175">
        <v>0</v>
      </c>
      <c r="BN175">
        <v>1</v>
      </c>
      <c r="BO175">
        <v>1</v>
      </c>
      <c r="BP175">
        <v>0</v>
      </c>
      <c r="BS175">
        <v>0</v>
      </c>
      <c r="BT175">
        <v>0</v>
      </c>
      <c r="BU175">
        <v>0</v>
      </c>
      <c r="CE175" t="str">
        <f>"03:16:04.309"</f>
        <v>03:16:04.309</v>
      </c>
      <c r="CF175">
        <v>308805729</v>
      </c>
      <c r="CS175">
        <v>3</v>
      </c>
      <c r="CT175">
        <v>2</v>
      </c>
      <c r="CU175">
        <v>0</v>
      </c>
      <c r="CV175">
        <v>2</v>
      </c>
      <c r="CW175">
        <v>0</v>
      </c>
      <c r="CX175">
        <v>7</v>
      </c>
      <c r="CY175">
        <v>7</v>
      </c>
      <c r="CZ175" t="s">
        <v>131</v>
      </c>
      <c r="DA175">
        <v>474</v>
      </c>
      <c r="DB175">
        <v>0</v>
      </c>
      <c r="DC175" t="s">
        <v>132</v>
      </c>
      <c r="DD175" t="s">
        <v>133</v>
      </c>
      <c r="DG175">
        <v>13740199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"12/06/2022 03:16:04.586"</f>
        <v>12/06/2022 03:16:04.586</v>
      </c>
      <c r="C176" t="str">
        <f t="shared" si="34"/>
        <v>FFDDD3C0</v>
      </c>
      <c r="D176" t="s">
        <v>123</v>
      </c>
      <c r="E176">
        <v>14</v>
      </c>
      <c r="F176">
        <v>1014</v>
      </c>
      <c r="G176" t="s">
        <v>135</v>
      </c>
      <c r="J176" t="s">
        <v>125</v>
      </c>
      <c r="K176">
        <v>0</v>
      </c>
      <c r="L176">
        <v>3</v>
      </c>
      <c r="M176">
        <v>0</v>
      </c>
      <c r="N176">
        <v>2</v>
      </c>
      <c r="O176">
        <v>0</v>
      </c>
      <c r="P176">
        <v>1</v>
      </c>
      <c r="Q176">
        <v>0</v>
      </c>
      <c r="S176" t="str">
        <f t="shared" si="46"/>
        <v>03:16:04.195</v>
      </c>
      <c r="T176" t="str">
        <f t="shared" si="46"/>
        <v>03:16:04.195</v>
      </c>
      <c r="U176" t="str">
        <f t="shared" si="35"/>
        <v>ACA834</v>
      </c>
      <c r="V176">
        <v>0</v>
      </c>
      <c r="W176">
        <v>0</v>
      </c>
      <c r="X176">
        <v>2</v>
      </c>
      <c r="Y176">
        <v>0</v>
      </c>
      <c r="AA176">
        <v>1</v>
      </c>
      <c r="AB176">
        <v>9</v>
      </c>
      <c r="AC176">
        <v>3</v>
      </c>
      <c r="AD176">
        <v>0</v>
      </c>
      <c r="AE176">
        <v>10</v>
      </c>
      <c r="AF176" t="s">
        <v>140</v>
      </c>
      <c r="AG176">
        <v>0</v>
      </c>
      <c r="AH176">
        <v>3</v>
      </c>
      <c r="AI176">
        <v>2</v>
      </c>
      <c r="AJ176">
        <v>0</v>
      </c>
      <c r="AK176" t="s">
        <v>184</v>
      </c>
      <c r="AL176">
        <v>35.490023999999998</v>
      </c>
      <c r="AM176" t="s">
        <v>185</v>
      </c>
      <c r="AN176">
        <v>-97.825012000000001</v>
      </c>
      <c r="AO176">
        <v>25</v>
      </c>
      <c r="AP176">
        <v>1700</v>
      </c>
      <c r="AQ176" t="s">
        <v>129</v>
      </c>
      <c r="AR176">
        <v>-19</v>
      </c>
      <c r="AS176">
        <v>65</v>
      </c>
      <c r="AT176">
        <v>-768</v>
      </c>
      <c r="BB176" t="str">
        <f t="shared" si="36"/>
        <v>1200</v>
      </c>
      <c r="BC176">
        <v>1</v>
      </c>
      <c r="BD176" t="str">
        <f t="shared" si="37"/>
        <v xml:space="preserve">N9142Q  </v>
      </c>
      <c r="BE176">
        <v>1</v>
      </c>
      <c r="BJ176">
        <v>1525</v>
      </c>
      <c r="BK176">
        <v>-175</v>
      </c>
      <c r="BL176" t="s">
        <v>181</v>
      </c>
      <c r="BM176">
        <v>0</v>
      </c>
      <c r="BN176">
        <v>1</v>
      </c>
      <c r="BO176">
        <v>1</v>
      </c>
      <c r="BP176">
        <v>0</v>
      </c>
      <c r="BS176">
        <v>0</v>
      </c>
      <c r="BT176">
        <v>0</v>
      </c>
      <c r="BU176">
        <v>0</v>
      </c>
      <c r="CE176" t="str">
        <f>"03:16:04.309"</f>
        <v>03:16:04.309</v>
      </c>
      <c r="CF176">
        <v>308805729</v>
      </c>
      <c r="CS176">
        <v>3</v>
      </c>
      <c r="CT176">
        <v>2</v>
      </c>
      <c r="CU176">
        <v>0</v>
      </c>
      <c r="CV176">
        <v>2</v>
      </c>
      <c r="CW176">
        <v>0</v>
      </c>
      <c r="CX176">
        <v>7</v>
      </c>
      <c r="CY176">
        <v>7</v>
      </c>
      <c r="CZ176" t="s">
        <v>131</v>
      </c>
      <c r="DA176">
        <v>474</v>
      </c>
      <c r="DB176">
        <v>0</v>
      </c>
      <c r="DC176" t="s">
        <v>132</v>
      </c>
      <c r="DD176" t="s">
        <v>133</v>
      </c>
      <c r="DG176">
        <v>13740199</v>
      </c>
      <c r="DI176">
        <v>0</v>
      </c>
      <c r="DJ176">
        <v>0</v>
      </c>
      <c r="DK176">
        <v>1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>"12/06/2022 03:16:06.102"</f>
        <v>12/06/2022 03:16:06.102</v>
      </c>
      <c r="C177" t="str">
        <f t="shared" si="34"/>
        <v>FFDDD3C0</v>
      </c>
      <c r="D177" t="s">
        <v>123</v>
      </c>
      <c r="E177">
        <v>13</v>
      </c>
      <c r="F177">
        <v>1013</v>
      </c>
      <c r="G177" t="s">
        <v>124</v>
      </c>
      <c r="J177" t="s">
        <v>125</v>
      </c>
      <c r="K177">
        <v>0</v>
      </c>
      <c r="L177">
        <v>3</v>
      </c>
      <c r="M177">
        <v>0</v>
      </c>
      <c r="N177">
        <v>2</v>
      </c>
      <c r="O177">
        <v>0</v>
      </c>
      <c r="P177">
        <v>1</v>
      </c>
      <c r="Q177">
        <v>0</v>
      </c>
      <c r="S177" t="str">
        <f t="shared" ref="S177:T181" si="47">"03:16:05.797"</f>
        <v>03:16:05.797</v>
      </c>
      <c r="T177" t="str">
        <f t="shared" si="47"/>
        <v>03:16:05.797</v>
      </c>
      <c r="U177" t="str">
        <f t="shared" si="35"/>
        <v>ACA834</v>
      </c>
      <c r="V177">
        <v>0</v>
      </c>
      <c r="W177">
        <v>0</v>
      </c>
      <c r="X177">
        <v>2</v>
      </c>
      <c r="Y177">
        <v>0</v>
      </c>
      <c r="AA177">
        <v>1</v>
      </c>
      <c r="AB177">
        <v>9</v>
      </c>
      <c r="AC177">
        <v>3</v>
      </c>
      <c r="AD177">
        <v>0</v>
      </c>
      <c r="AE177">
        <v>10</v>
      </c>
      <c r="AF177" t="s">
        <v>140</v>
      </c>
      <c r="AG177">
        <v>0</v>
      </c>
      <c r="AH177">
        <v>3</v>
      </c>
      <c r="AI177">
        <v>2</v>
      </c>
      <c r="AJ177">
        <v>0</v>
      </c>
      <c r="AK177" t="s">
        <v>186</v>
      </c>
      <c r="AL177">
        <v>35.490518000000002</v>
      </c>
      <c r="AM177" t="s">
        <v>187</v>
      </c>
      <c r="AN177">
        <v>-97.825204999999997</v>
      </c>
      <c r="AO177">
        <v>25</v>
      </c>
      <c r="AP177">
        <v>1675</v>
      </c>
      <c r="AQ177" t="s">
        <v>129</v>
      </c>
      <c r="AR177">
        <v>-22</v>
      </c>
      <c r="AS177">
        <v>67</v>
      </c>
      <c r="AT177">
        <v>448</v>
      </c>
      <c r="BB177" t="str">
        <f t="shared" si="36"/>
        <v>1200</v>
      </c>
      <c r="BC177">
        <v>1</v>
      </c>
      <c r="BD177" t="str">
        <f t="shared" si="37"/>
        <v xml:space="preserve">N9142Q  </v>
      </c>
      <c r="BE177">
        <v>1</v>
      </c>
      <c r="BJ177">
        <v>1525</v>
      </c>
      <c r="BK177">
        <v>-150</v>
      </c>
      <c r="BL177" t="s">
        <v>181</v>
      </c>
      <c r="BM177">
        <v>0</v>
      </c>
      <c r="BN177">
        <v>1</v>
      </c>
      <c r="BO177">
        <v>1</v>
      </c>
      <c r="BP177">
        <v>0</v>
      </c>
      <c r="BS177">
        <v>0</v>
      </c>
      <c r="BT177">
        <v>0</v>
      </c>
      <c r="BU177">
        <v>0</v>
      </c>
      <c r="CE177" t="str">
        <f>"03:16:05.925"</f>
        <v>03:16:05.925</v>
      </c>
      <c r="CF177">
        <v>924805517</v>
      </c>
      <c r="CS177">
        <v>3</v>
      </c>
      <c r="CT177">
        <v>2</v>
      </c>
      <c r="CU177">
        <v>0</v>
      </c>
      <c r="CV177">
        <v>2</v>
      </c>
      <c r="CW177">
        <v>0</v>
      </c>
      <c r="CX177">
        <v>7</v>
      </c>
      <c r="CY177">
        <v>7</v>
      </c>
      <c r="CZ177" t="s">
        <v>131</v>
      </c>
      <c r="DA177">
        <v>474</v>
      </c>
      <c r="DB177">
        <v>0</v>
      </c>
      <c r="DC177" t="s">
        <v>132</v>
      </c>
      <c r="DD177" t="s">
        <v>133</v>
      </c>
      <c r="DG177">
        <v>13740401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>"12/06/2022 03:16:06.149"</f>
        <v>12/06/2022 03:16:06.149</v>
      </c>
      <c r="C178" t="str">
        <f t="shared" si="34"/>
        <v>FFDDD3C0</v>
      </c>
      <c r="D178" t="s">
        <v>123</v>
      </c>
      <c r="E178">
        <v>14</v>
      </c>
      <c r="F178">
        <v>1014</v>
      </c>
      <c r="G178" t="s">
        <v>135</v>
      </c>
      <c r="J178" t="s">
        <v>125</v>
      </c>
      <c r="K178">
        <v>0</v>
      </c>
      <c r="L178">
        <v>3</v>
      </c>
      <c r="M178">
        <v>0</v>
      </c>
      <c r="N178">
        <v>2</v>
      </c>
      <c r="O178">
        <v>0</v>
      </c>
      <c r="P178">
        <v>1</v>
      </c>
      <c r="Q178">
        <v>0</v>
      </c>
      <c r="S178" t="str">
        <f t="shared" si="47"/>
        <v>03:16:05.797</v>
      </c>
      <c r="T178" t="str">
        <f t="shared" si="47"/>
        <v>03:16:05.797</v>
      </c>
      <c r="U178" t="str">
        <f t="shared" si="35"/>
        <v>ACA834</v>
      </c>
      <c r="V178">
        <v>0</v>
      </c>
      <c r="W178">
        <v>0</v>
      </c>
      <c r="X178">
        <v>2</v>
      </c>
      <c r="Y178">
        <v>0</v>
      </c>
      <c r="AA178">
        <v>1</v>
      </c>
      <c r="AB178">
        <v>9</v>
      </c>
      <c r="AC178">
        <v>3</v>
      </c>
      <c r="AD178">
        <v>0</v>
      </c>
      <c r="AE178">
        <v>10</v>
      </c>
      <c r="AF178" t="s">
        <v>140</v>
      </c>
      <c r="AG178">
        <v>0</v>
      </c>
      <c r="AH178">
        <v>3</v>
      </c>
      <c r="AI178">
        <v>2</v>
      </c>
      <c r="AJ178">
        <v>0</v>
      </c>
      <c r="AK178" t="s">
        <v>186</v>
      </c>
      <c r="AL178">
        <v>35.490518000000002</v>
      </c>
      <c r="AM178" t="s">
        <v>187</v>
      </c>
      <c r="AN178">
        <v>-97.825204999999997</v>
      </c>
      <c r="AO178">
        <v>25</v>
      </c>
      <c r="AP178">
        <v>1675</v>
      </c>
      <c r="AQ178" t="s">
        <v>129</v>
      </c>
      <c r="AR178">
        <v>-22</v>
      </c>
      <c r="AS178">
        <v>67</v>
      </c>
      <c r="AT178">
        <v>448</v>
      </c>
      <c r="BB178" t="str">
        <f t="shared" si="36"/>
        <v>1200</v>
      </c>
      <c r="BC178">
        <v>1</v>
      </c>
      <c r="BD178" t="str">
        <f t="shared" si="37"/>
        <v xml:space="preserve">N9142Q  </v>
      </c>
      <c r="BE178">
        <v>1</v>
      </c>
      <c r="BJ178">
        <v>1525</v>
      </c>
      <c r="BK178">
        <v>-150</v>
      </c>
      <c r="BL178" t="s">
        <v>181</v>
      </c>
      <c r="BM178">
        <v>0</v>
      </c>
      <c r="BN178">
        <v>1</v>
      </c>
      <c r="BO178">
        <v>1</v>
      </c>
      <c r="BP178">
        <v>0</v>
      </c>
      <c r="BS178">
        <v>0</v>
      </c>
      <c r="BT178">
        <v>0</v>
      </c>
      <c r="BU178">
        <v>0</v>
      </c>
      <c r="CE178" t="str">
        <f>"03:16:05.925"</f>
        <v>03:16:05.925</v>
      </c>
      <c r="CF178">
        <v>924805517</v>
      </c>
      <c r="CS178">
        <v>3</v>
      </c>
      <c r="CT178">
        <v>2</v>
      </c>
      <c r="CU178">
        <v>0</v>
      </c>
      <c r="CV178">
        <v>2</v>
      </c>
      <c r="CW178">
        <v>0</v>
      </c>
      <c r="CX178">
        <v>7</v>
      </c>
      <c r="CY178">
        <v>7</v>
      </c>
      <c r="CZ178" t="s">
        <v>131</v>
      </c>
      <c r="DA178">
        <v>474</v>
      </c>
      <c r="DB178">
        <v>0</v>
      </c>
      <c r="DC178" t="s">
        <v>132</v>
      </c>
      <c r="DD178" t="s">
        <v>133</v>
      </c>
      <c r="DG178">
        <v>13740401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>"12/06/2022 03:16:06.149"</f>
        <v>12/06/2022 03:16:06.149</v>
      </c>
      <c r="C179" t="str">
        <f t="shared" si="34"/>
        <v>FFDDD3C0</v>
      </c>
      <c r="D179" t="s">
        <v>138</v>
      </c>
      <c r="E179">
        <v>30</v>
      </c>
      <c r="H179">
        <v>119</v>
      </c>
      <c r="I179" t="s">
        <v>139</v>
      </c>
      <c r="J179" t="s">
        <v>140</v>
      </c>
      <c r="K179">
        <v>0</v>
      </c>
      <c r="L179">
        <v>3</v>
      </c>
      <c r="M179">
        <v>0</v>
      </c>
      <c r="N179">
        <v>2</v>
      </c>
      <c r="O179">
        <v>0</v>
      </c>
      <c r="P179">
        <v>1</v>
      </c>
      <c r="Q179">
        <v>0</v>
      </c>
      <c r="S179" t="str">
        <f t="shared" si="47"/>
        <v>03:16:05.797</v>
      </c>
      <c r="T179" t="str">
        <f t="shared" si="47"/>
        <v>03:16:05.797</v>
      </c>
      <c r="U179" t="str">
        <f t="shared" si="35"/>
        <v>ACA834</v>
      </c>
      <c r="V179">
        <v>0</v>
      </c>
      <c r="W179">
        <v>0</v>
      </c>
      <c r="X179">
        <v>2</v>
      </c>
      <c r="Y179">
        <v>0</v>
      </c>
      <c r="AA179">
        <v>1</v>
      </c>
      <c r="AB179">
        <v>9</v>
      </c>
      <c r="AC179">
        <v>3</v>
      </c>
      <c r="AD179">
        <v>0</v>
      </c>
      <c r="AE179">
        <v>10</v>
      </c>
      <c r="AF179" t="s">
        <v>140</v>
      </c>
      <c r="AG179">
        <v>0</v>
      </c>
      <c r="AH179">
        <v>3</v>
      </c>
      <c r="AI179">
        <v>2</v>
      </c>
      <c r="AJ179">
        <v>0</v>
      </c>
      <c r="AK179" t="s">
        <v>186</v>
      </c>
      <c r="AL179">
        <v>35.490518000000002</v>
      </c>
      <c r="AM179" t="s">
        <v>187</v>
      </c>
      <c r="AN179">
        <v>-97.825204999999997</v>
      </c>
      <c r="AO179">
        <v>25</v>
      </c>
      <c r="AP179">
        <v>1675</v>
      </c>
      <c r="AQ179" t="s">
        <v>129</v>
      </c>
      <c r="AR179">
        <v>-22</v>
      </c>
      <c r="AS179">
        <v>67</v>
      </c>
      <c r="AT179">
        <v>448</v>
      </c>
      <c r="BB179" t="str">
        <f t="shared" si="36"/>
        <v>1200</v>
      </c>
      <c r="BC179">
        <v>1</v>
      </c>
      <c r="BD179" t="str">
        <f t="shared" si="37"/>
        <v xml:space="preserve">N9142Q  </v>
      </c>
      <c r="BE179">
        <v>1</v>
      </c>
      <c r="BJ179">
        <v>1525</v>
      </c>
      <c r="BK179">
        <v>-150</v>
      </c>
      <c r="BL179" t="s">
        <v>181</v>
      </c>
      <c r="BM179">
        <v>0</v>
      </c>
      <c r="BN179">
        <v>1</v>
      </c>
      <c r="BO179">
        <v>1</v>
      </c>
      <c r="BP179">
        <v>0</v>
      </c>
      <c r="BS179">
        <v>0</v>
      </c>
      <c r="BT179">
        <v>0</v>
      </c>
      <c r="BU179">
        <v>0</v>
      </c>
      <c r="CE179" t="str">
        <f>"03:16:05.925"</f>
        <v>03:16:05.925</v>
      </c>
      <c r="CF179">
        <v>924805517</v>
      </c>
      <c r="CS179">
        <v>3</v>
      </c>
      <c r="CT179">
        <v>2</v>
      </c>
      <c r="CU179">
        <v>0</v>
      </c>
      <c r="CV179">
        <v>2</v>
      </c>
      <c r="CW179">
        <v>0</v>
      </c>
      <c r="CX179">
        <v>7</v>
      </c>
      <c r="CY179">
        <v>7</v>
      </c>
      <c r="CZ179" t="s">
        <v>131</v>
      </c>
      <c r="DA179">
        <v>474</v>
      </c>
      <c r="DB179">
        <v>0</v>
      </c>
      <c r="DC179" t="s">
        <v>132</v>
      </c>
      <c r="DD179" t="s">
        <v>133</v>
      </c>
      <c r="DG179">
        <v>13740401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>"12/06/2022 03:16:06.149"</f>
        <v>12/06/2022 03:16:06.149</v>
      </c>
      <c r="C180" t="str">
        <f t="shared" si="34"/>
        <v>FFDDD3C0</v>
      </c>
      <c r="D180" t="s">
        <v>138</v>
      </c>
      <c r="E180">
        <v>31</v>
      </c>
      <c r="H180">
        <v>120</v>
      </c>
      <c r="I180" t="s">
        <v>141</v>
      </c>
      <c r="J180" t="s">
        <v>140</v>
      </c>
      <c r="K180">
        <v>0</v>
      </c>
      <c r="L180">
        <v>3</v>
      </c>
      <c r="M180">
        <v>0</v>
      </c>
      <c r="N180">
        <v>2</v>
      </c>
      <c r="O180">
        <v>0</v>
      </c>
      <c r="P180">
        <v>1</v>
      </c>
      <c r="Q180">
        <v>0</v>
      </c>
      <c r="S180" t="str">
        <f t="shared" si="47"/>
        <v>03:16:05.797</v>
      </c>
      <c r="T180" t="str">
        <f t="shared" si="47"/>
        <v>03:16:05.797</v>
      </c>
      <c r="U180" t="str">
        <f t="shared" si="35"/>
        <v>ACA834</v>
      </c>
      <c r="V180">
        <v>0</v>
      </c>
      <c r="W180">
        <v>0</v>
      </c>
      <c r="X180">
        <v>2</v>
      </c>
      <c r="Y180">
        <v>0</v>
      </c>
      <c r="AA180">
        <v>1</v>
      </c>
      <c r="AB180">
        <v>9</v>
      </c>
      <c r="AC180">
        <v>3</v>
      </c>
      <c r="AD180">
        <v>0</v>
      </c>
      <c r="AE180">
        <v>10</v>
      </c>
      <c r="AF180" t="s">
        <v>140</v>
      </c>
      <c r="AG180">
        <v>0</v>
      </c>
      <c r="AH180">
        <v>3</v>
      </c>
      <c r="AI180">
        <v>2</v>
      </c>
      <c r="AJ180">
        <v>0</v>
      </c>
      <c r="AK180" t="s">
        <v>186</v>
      </c>
      <c r="AL180">
        <v>35.490518000000002</v>
      </c>
      <c r="AM180" t="s">
        <v>187</v>
      </c>
      <c r="AN180">
        <v>-97.825204999999997</v>
      </c>
      <c r="AO180">
        <v>25</v>
      </c>
      <c r="AP180">
        <v>1675</v>
      </c>
      <c r="AQ180" t="s">
        <v>129</v>
      </c>
      <c r="AR180">
        <v>-22</v>
      </c>
      <c r="AS180">
        <v>67</v>
      </c>
      <c r="AT180">
        <v>448</v>
      </c>
      <c r="BB180" t="str">
        <f t="shared" si="36"/>
        <v>1200</v>
      </c>
      <c r="BC180">
        <v>1</v>
      </c>
      <c r="BD180" t="str">
        <f t="shared" si="37"/>
        <v xml:space="preserve">N9142Q  </v>
      </c>
      <c r="BE180">
        <v>1</v>
      </c>
      <c r="BJ180">
        <v>1525</v>
      </c>
      <c r="BK180">
        <v>-150</v>
      </c>
      <c r="BL180" t="s">
        <v>181</v>
      </c>
      <c r="BM180">
        <v>0</v>
      </c>
      <c r="BN180">
        <v>1</v>
      </c>
      <c r="BO180">
        <v>1</v>
      </c>
      <c r="BP180">
        <v>0</v>
      </c>
      <c r="BS180">
        <v>0</v>
      </c>
      <c r="BT180">
        <v>0</v>
      </c>
      <c r="BU180">
        <v>0</v>
      </c>
      <c r="CE180" t="str">
        <f>"03:16:05.925"</f>
        <v>03:16:05.925</v>
      </c>
      <c r="CF180">
        <v>924805517</v>
      </c>
      <c r="CS180">
        <v>3</v>
      </c>
      <c r="CT180">
        <v>2</v>
      </c>
      <c r="CU180">
        <v>0</v>
      </c>
      <c r="CV180">
        <v>2</v>
      </c>
      <c r="CW180">
        <v>0</v>
      </c>
      <c r="CX180">
        <v>7</v>
      </c>
      <c r="CY180">
        <v>7</v>
      </c>
      <c r="CZ180" t="s">
        <v>131</v>
      </c>
      <c r="DA180">
        <v>474</v>
      </c>
      <c r="DB180">
        <v>0</v>
      </c>
      <c r="DC180" t="s">
        <v>132</v>
      </c>
      <c r="DD180" t="s">
        <v>133</v>
      </c>
      <c r="DG180">
        <v>13740401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>"12/06/2022 03:16:06.165"</f>
        <v>12/06/2022 03:16:06.165</v>
      </c>
      <c r="C181" t="str">
        <f t="shared" si="34"/>
        <v>FFDDD3C0</v>
      </c>
      <c r="D181" t="s">
        <v>134</v>
      </c>
      <c r="E181">
        <v>3</v>
      </c>
      <c r="H181">
        <v>160</v>
      </c>
      <c r="I181" t="s">
        <v>135</v>
      </c>
      <c r="J181" t="s">
        <v>136</v>
      </c>
      <c r="K181">
        <v>0</v>
      </c>
      <c r="L181">
        <v>3</v>
      </c>
      <c r="M181">
        <v>0</v>
      </c>
      <c r="N181">
        <v>2</v>
      </c>
      <c r="O181">
        <v>0</v>
      </c>
      <c r="P181">
        <v>1</v>
      </c>
      <c r="Q181">
        <v>0</v>
      </c>
      <c r="S181" t="str">
        <f t="shared" si="47"/>
        <v>03:16:05.797</v>
      </c>
      <c r="T181" t="str">
        <f t="shared" si="47"/>
        <v>03:16:05.797</v>
      </c>
      <c r="U181" t="str">
        <f t="shared" si="35"/>
        <v>ACA834</v>
      </c>
      <c r="V181">
        <v>0</v>
      </c>
      <c r="W181">
        <v>0</v>
      </c>
      <c r="X181">
        <v>2</v>
      </c>
      <c r="Y181">
        <v>0</v>
      </c>
      <c r="AA181">
        <v>1</v>
      </c>
      <c r="AB181">
        <v>9</v>
      </c>
      <c r="AC181">
        <v>3</v>
      </c>
      <c r="AD181">
        <v>0</v>
      </c>
      <c r="AE181">
        <v>10</v>
      </c>
      <c r="AF181" t="s">
        <v>140</v>
      </c>
      <c r="AG181">
        <v>0</v>
      </c>
      <c r="AH181">
        <v>3</v>
      </c>
      <c r="AI181">
        <v>2</v>
      </c>
      <c r="AJ181">
        <v>0</v>
      </c>
      <c r="AK181" t="s">
        <v>186</v>
      </c>
      <c r="AL181">
        <v>35.490518000000002</v>
      </c>
      <c r="AM181" t="s">
        <v>187</v>
      </c>
      <c r="AN181">
        <v>-97.825204999999997</v>
      </c>
      <c r="AO181">
        <v>25</v>
      </c>
      <c r="AP181">
        <v>1675</v>
      </c>
      <c r="AQ181" t="s">
        <v>129</v>
      </c>
      <c r="AR181">
        <v>-22</v>
      </c>
      <c r="AS181">
        <v>67</v>
      </c>
      <c r="AT181">
        <v>448</v>
      </c>
      <c r="BB181" t="str">
        <f t="shared" si="36"/>
        <v>1200</v>
      </c>
      <c r="BC181">
        <v>1</v>
      </c>
      <c r="BD181" t="str">
        <f t="shared" si="37"/>
        <v xml:space="preserve">N9142Q  </v>
      </c>
      <c r="BE181">
        <v>1</v>
      </c>
      <c r="BJ181">
        <v>1525</v>
      </c>
      <c r="BK181">
        <v>-150</v>
      </c>
      <c r="BL181" t="s">
        <v>181</v>
      </c>
      <c r="BM181">
        <v>0</v>
      </c>
      <c r="BN181">
        <v>1</v>
      </c>
      <c r="BO181">
        <v>1</v>
      </c>
      <c r="BP181">
        <v>0</v>
      </c>
      <c r="BS181">
        <v>0</v>
      </c>
      <c r="BT181">
        <v>0</v>
      </c>
      <c r="BU181">
        <v>0</v>
      </c>
      <c r="CE181" t="str">
        <f>"03:16:05.925"</f>
        <v>03:16:05.925</v>
      </c>
      <c r="CF181">
        <v>924805517</v>
      </c>
      <c r="CS181">
        <v>3</v>
      </c>
      <c r="CT181">
        <v>2</v>
      </c>
      <c r="CU181">
        <v>0</v>
      </c>
      <c r="CV181">
        <v>2</v>
      </c>
      <c r="CW181">
        <v>0</v>
      </c>
      <c r="CX181">
        <v>7</v>
      </c>
      <c r="CY181">
        <v>7</v>
      </c>
      <c r="CZ181" t="s">
        <v>131</v>
      </c>
      <c r="DA181">
        <v>474</v>
      </c>
      <c r="DB181">
        <v>0</v>
      </c>
      <c r="DC181" t="s">
        <v>132</v>
      </c>
      <c r="DD181" t="s">
        <v>133</v>
      </c>
      <c r="DG181">
        <v>13740401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>"12/06/2022 03:16:07.133"</f>
        <v>12/06/2022 03:16:07.133</v>
      </c>
      <c r="C182" t="str">
        <f t="shared" si="34"/>
        <v>FFDDD3C0</v>
      </c>
      <c r="D182" t="s">
        <v>123</v>
      </c>
      <c r="E182">
        <v>13</v>
      </c>
      <c r="F182">
        <v>1013</v>
      </c>
      <c r="G182" t="s">
        <v>124</v>
      </c>
      <c r="J182" t="s">
        <v>125</v>
      </c>
      <c r="K182">
        <v>0</v>
      </c>
      <c r="L182">
        <v>3</v>
      </c>
      <c r="M182">
        <v>0</v>
      </c>
      <c r="N182">
        <v>2</v>
      </c>
      <c r="O182">
        <v>0</v>
      </c>
      <c r="P182">
        <v>1</v>
      </c>
      <c r="Q182">
        <v>0</v>
      </c>
      <c r="S182" t="str">
        <f t="shared" ref="S182:T186" si="48">"03:16:06.797"</f>
        <v>03:16:06.797</v>
      </c>
      <c r="T182" t="str">
        <f t="shared" si="48"/>
        <v>03:16:06.797</v>
      </c>
      <c r="U182" t="str">
        <f t="shared" si="35"/>
        <v>ACA834</v>
      </c>
      <c r="V182">
        <v>0</v>
      </c>
      <c r="W182">
        <v>0</v>
      </c>
      <c r="X182">
        <v>2</v>
      </c>
      <c r="Y182">
        <v>0</v>
      </c>
      <c r="AA182">
        <v>1</v>
      </c>
      <c r="AB182">
        <v>9</v>
      </c>
      <c r="AC182">
        <v>3</v>
      </c>
      <c r="AD182">
        <v>0</v>
      </c>
      <c r="AE182">
        <v>10</v>
      </c>
      <c r="AF182" t="s">
        <v>140</v>
      </c>
      <c r="AG182">
        <v>0</v>
      </c>
      <c r="AH182">
        <v>3</v>
      </c>
      <c r="AI182">
        <v>2</v>
      </c>
      <c r="AJ182">
        <v>0</v>
      </c>
      <c r="AK182" t="s">
        <v>188</v>
      </c>
      <c r="AL182">
        <v>35.490817999999997</v>
      </c>
      <c r="AM182" t="s">
        <v>189</v>
      </c>
      <c r="AN182">
        <v>-97.825333999999998</v>
      </c>
      <c r="AO182">
        <v>25</v>
      </c>
      <c r="AP182">
        <v>1675</v>
      </c>
      <c r="AQ182" t="s">
        <v>129</v>
      </c>
      <c r="AR182">
        <v>-21</v>
      </c>
      <c r="AS182">
        <v>65</v>
      </c>
      <c r="AT182">
        <v>1152</v>
      </c>
      <c r="BB182" t="str">
        <f t="shared" si="36"/>
        <v>1200</v>
      </c>
      <c r="BC182">
        <v>1</v>
      </c>
      <c r="BD182" t="str">
        <f t="shared" si="37"/>
        <v xml:space="preserve">N9142Q  </v>
      </c>
      <c r="BE182">
        <v>1</v>
      </c>
      <c r="BJ182">
        <v>1525</v>
      </c>
      <c r="BK182">
        <v>-150</v>
      </c>
      <c r="BL182" t="s">
        <v>181</v>
      </c>
      <c r="BM182">
        <v>0</v>
      </c>
      <c r="BN182">
        <v>1</v>
      </c>
      <c r="BO182">
        <v>1</v>
      </c>
      <c r="BP182">
        <v>0</v>
      </c>
      <c r="BS182">
        <v>0</v>
      </c>
      <c r="BT182">
        <v>0</v>
      </c>
      <c r="BU182">
        <v>0</v>
      </c>
      <c r="CE182" t="str">
        <f>"03:16:06.915"</f>
        <v>03:16:06.915</v>
      </c>
      <c r="CF182">
        <v>914805404</v>
      </c>
      <c r="CS182">
        <v>3</v>
      </c>
      <c r="CT182">
        <v>2</v>
      </c>
      <c r="CU182">
        <v>0</v>
      </c>
      <c r="CV182">
        <v>2</v>
      </c>
      <c r="CW182">
        <v>0</v>
      </c>
      <c r="CX182">
        <v>7</v>
      </c>
      <c r="CY182">
        <v>7</v>
      </c>
      <c r="CZ182" t="s">
        <v>131</v>
      </c>
      <c r="DA182">
        <v>474</v>
      </c>
      <c r="DB182">
        <v>0</v>
      </c>
      <c r="DC182" t="s">
        <v>132</v>
      </c>
      <c r="DD182" t="s">
        <v>133</v>
      </c>
      <c r="DG182">
        <v>13740530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>"12/06/2022 03:16:07.149"</f>
        <v>12/06/2022 03:16:07.149</v>
      </c>
      <c r="C183" t="str">
        <f t="shared" si="34"/>
        <v>FFDDD3C0</v>
      </c>
      <c r="D183" t="s">
        <v>138</v>
      </c>
      <c r="E183">
        <v>30</v>
      </c>
      <c r="H183">
        <v>119</v>
      </c>
      <c r="I183" t="s">
        <v>139</v>
      </c>
      <c r="J183" t="s">
        <v>140</v>
      </c>
      <c r="K183">
        <v>0</v>
      </c>
      <c r="L183">
        <v>3</v>
      </c>
      <c r="M183">
        <v>0</v>
      </c>
      <c r="N183">
        <v>2</v>
      </c>
      <c r="O183">
        <v>0</v>
      </c>
      <c r="P183">
        <v>1</v>
      </c>
      <c r="Q183">
        <v>0</v>
      </c>
      <c r="S183" t="str">
        <f t="shared" si="48"/>
        <v>03:16:06.797</v>
      </c>
      <c r="T183" t="str">
        <f t="shared" si="48"/>
        <v>03:16:06.797</v>
      </c>
      <c r="U183" t="str">
        <f t="shared" si="35"/>
        <v>ACA834</v>
      </c>
      <c r="V183">
        <v>0</v>
      </c>
      <c r="W183">
        <v>0</v>
      </c>
      <c r="X183">
        <v>2</v>
      </c>
      <c r="Y183">
        <v>0</v>
      </c>
      <c r="AA183">
        <v>1</v>
      </c>
      <c r="AB183">
        <v>9</v>
      </c>
      <c r="AC183">
        <v>3</v>
      </c>
      <c r="AD183">
        <v>0</v>
      </c>
      <c r="AE183">
        <v>10</v>
      </c>
      <c r="AF183" t="s">
        <v>140</v>
      </c>
      <c r="AG183">
        <v>0</v>
      </c>
      <c r="AH183">
        <v>3</v>
      </c>
      <c r="AI183">
        <v>2</v>
      </c>
      <c r="AJ183">
        <v>0</v>
      </c>
      <c r="AK183" t="s">
        <v>188</v>
      </c>
      <c r="AL183">
        <v>35.490817999999997</v>
      </c>
      <c r="AM183" t="s">
        <v>189</v>
      </c>
      <c r="AN183">
        <v>-97.825333999999998</v>
      </c>
      <c r="AO183">
        <v>25</v>
      </c>
      <c r="AP183">
        <v>1675</v>
      </c>
      <c r="AQ183" t="s">
        <v>129</v>
      </c>
      <c r="AR183">
        <v>-21</v>
      </c>
      <c r="AS183">
        <v>65</v>
      </c>
      <c r="AT183">
        <v>1152</v>
      </c>
      <c r="BB183" t="str">
        <f t="shared" si="36"/>
        <v>1200</v>
      </c>
      <c r="BC183">
        <v>1</v>
      </c>
      <c r="BD183" t="str">
        <f t="shared" si="37"/>
        <v xml:space="preserve">N9142Q  </v>
      </c>
      <c r="BE183">
        <v>1</v>
      </c>
      <c r="BJ183">
        <v>1525</v>
      </c>
      <c r="BK183">
        <v>-150</v>
      </c>
      <c r="BL183" t="s">
        <v>181</v>
      </c>
      <c r="BM183">
        <v>0</v>
      </c>
      <c r="BN183">
        <v>1</v>
      </c>
      <c r="BO183">
        <v>1</v>
      </c>
      <c r="BP183">
        <v>0</v>
      </c>
      <c r="BS183">
        <v>0</v>
      </c>
      <c r="BT183">
        <v>0</v>
      </c>
      <c r="BU183">
        <v>0</v>
      </c>
      <c r="CE183" t="str">
        <f>"03:16:06.915"</f>
        <v>03:16:06.915</v>
      </c>
      <c r="CF183">
        <v>914805404</v>
      </c>
      <c r="CS183">
        <v>3</v>
      </c>
      <c r="CT183">
        <v>2</v>
      </c>
      <c r="CU183">
        <v>0</v>
      </c>
      <c r="CV183">
        <v>2</v>
      </c>
      <c r="CW183">
        <v>0</v>
      </c>
      <c r="CX183">
        <v>7</v>
      </c>
      <c r="CY183">
        <v>7</v>
      </c>
      <c r="CZ183" t="s">
        <v>131</v>
      </c>
      <c r="DA183">
        <v>474</v>
      </c>
      <c r="DB183">
        <v>0</v>
      </c>
      <c r="DC183" t="s">
        <v>132</v>
      </c>
      <c r="DD183" t="s">
        <v>133</v>
      </c>
      <c r="DG183">
        <v>13740530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>"12/06/2022 03:16:07.149"</f>
        <v>12/06/2022 03:16:07.149</v>
      </c>
      <c r="C184" t="str">
        <f t="shared" si="34"/>
        <v>FFDDD3C0</v>
      </c>
      <c r="D184" t="s">
        <v>138</v>
      </c>
      <c r="E184">
        <v>31</v>
      </c>
      <c r="H184">
        <v>120</v>
      </c>
      <c r="I184" t="s">
        <v>141</v>
      </c>
      <c r="J184" t="s">
        <v>140</v>
      </c>
      <c r="K184">
        <v>0</v>
      </c>
      <c r="L184">
        <v>3</v>
      </c>
      <c r="M184">
        <v>0</v>
      </c>
      <c r="N184">
        <v>2</v>
      </c>
      <c r="O184">
        <v>0</v>
      </c>
      <c r="P184">
        <v>1</v>
      </c>
      <c r="Q184">
        <v>0</v>
      </c>
      <c r="S184" t="str">
        <f t="shared" si="48"/>
        <v>03:16:06.797</v>
      </c>
      <c r="T184" t="str">
        <f t="shared" si="48"/>
        <v>03:16:06.797</v>
      </c>
      <c r="U184" t="str">
        <f t="shared" si="35"/>
        <v>ACA834</v>
      </c>
      <c r="V184">
        <v>0</v>
      </c>
      <c r="W184">
        <v>0</v>
      </c>
      <c r="X184">
        <v>2</v>
      </c>
      <c r="Y184">
        <v>0</v>
      </c>
      <c r="AA184">
        <v>1</v>
      </c>
      <c r="AB184">
        <v>9</v>
      </c>
      <c r="AC184">
        <v>3</v>
      </c>
      <c r="AD184">
        <v>0</v>
      </c>
      <c r="AE184">
        <v>10</v>
      </c>
      <c r="AF184" t="s">
        <v>140</v>
      </c>
      <c r="AG184">
        <v>0</v>
      </c>
      <c r="AH184">
        <v>3</v>
      </c>
      <c r="AI184">
        <v>2</v>
      </c>
      <c r="AJ184">
        <v>0</v>
      </c>
      <c r="AK184" t="s">
        <v>188</v>
      </c>
      <c r="AL184">
        <v>35.490817999999997</v>
      </c>
      <c r="AM184" t="s">
        <v>189</v>
      </c>
      <c r="AN184">
        <v>-97.825333999999998</v>
      </c>
      <c r="AO184">
        <v>25</v>
      </c>
      <c r="AP184">
        <v>1675</v>
      </c>
      <c r="AQ184" t="s">
        <v>129</v>
      </c>
      <c r="AR184">
        <v>-21</v>
      </c>
      <c r="AS184">
        <v>65</v>
      </c>
      <c r="AT184">
        <v>1152</v>
      </c>
      <c r="BB184" t="str">
        <f t="shared" si="36"/>
        <v>1200</v>
      </c>
      <c r="BC184">
        <v>1</v>
      </c>
      <c r="BD184" t="str">
        <f t="shared" si="37"/>
        <v xml:space="preserve">N9142Q  </v>
      </c>
      <c r="BE184">
        <v>1</v>
      </c>
      <c r="BJ184">
        <v>1525</v>
      </c>
      <c r="BK184">
        <v>-150</v>
      </c>
      <c r="BL184" t="s">
        <v>181</v>
      </c>
      <c r="BM184">
        <v>0</v>
      </c>
      <c r="BN184">
        <v>1</v>
      </c>
      <c r="BO184">
        <v>1</v>
      </c>
      <c r="BP184">
        <v>0</v>
      </c>
      <c r="BS184">
        <v>0</v>
      </c>
      <c r="BT184">
        <v>0</v>
      </c>
      <c r="BU184">
        <v>0</v>
      </c>
      <c r="CE184" t="str">
        <f>"03:16:06.915"</f>
        <v>03:16:06.915</v>
      </c>
      <c r="CF184">
        <v>914805404</v>
      </c>
      <c r="CS184">
        <v>3</v>
      </c>
      <c r="CT184">
        <v>2</v>
      </c>
      <c r="CU184">
        <v>0</v>
      </c>
      <c r="CV184">
        <v>2</v>
      </c>
      <c r="CW184">
        <v>0</v>
      </c>
      <c r="CX184">
        <v>7</v>
      </c>
      <c r="CY184">
        <v>7</v>
      </c>
      <c r="CZ184" t="s">
        <v>131</v>
      </c>
      <c r="DA184">
        <v>474</v>
      </c>
      <c r="DB184">
        <v>0</v>
      </c>
      <c r="DC184" t="s">
        <v>132</v>
      </c>
      <c r="DD184" t="s">
        <v>133</v>
      </c>
      <c r="DG184">
        <v>13740530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>"12/06/2022 03:16:07.165"</f>
        <v>12/06/2022 03:16:07.165</v>
      </c>
      <c r="C185" t="str">
        <f t="shared" si="34"/>
        <v>FFDDD3C0</v>
      </c>
      <c r="D185" t="s">
        <v>134</v>
      </c>
      <c r="E185">
        <v>3</v>
      </c>
      <c r="H185">
        <v>160</v>
      </c>
      <c r="I185" t="s">
        <v>135</v>
      </c>
      <c r="J185" t="s">
        <v>136</v>
      </c>
      <c r="K185">
        <v>0</v>
      </c>
      <c r="L185">
        <v>3</v>
      </c>
      <c r="M185">
        <v>0</v>
      </c>
      <c r="N185">
        <v>2</v>
      </c>
      <c r="O185">
        <v>0</v>
      </c>
      <c r="P185">
        <v>1</v>
      </c>
      <c r="Q185">
        <v>0</v>
      </c>
      <c r="S185" t="str">
        <f t="shared" si="48"/>
        <v>03:16:06.797</v>
      </c>
      <c r="T185" t="str">
        <f t="shared" si="48"/>
        <v>03:16:06.797</v>
      </c>
      <c r="U185" t="str">
        <f t="shared" si="35"/>
        <v>ACA834</v>
      </c>
      <c r="V185">
        <v>0</v>
      </c>
      <c r="W185">
        <v>0</v>
      </c>
      <c r="X185">
        <v>2</v>
      </c>
      <c r="Y185">
        <v>0</v>
      </c>
      <c r="AA185">
        <v>1</v>
      </c>
      <c r="AB185">
        <v>9</v>
      </c>
      <c r="AC185">
        <v>3</v>
      </c>
      <c r="AD185">
        <v>0</v>
      </c>
      <c r="AE185">
        <v>10</v>
      </c>
      <c r="AF185" t="s">
        <v>140</v>
      </c>
      <c r="AG185">
        <v>0</v>
      </c>
      <c r="AH185">
        <v>3</v>
      </c>
      <c r="AI185">
        <v>2</v>
      </c>
      <c r="AJ185">
        <v>0</v>
      </c>
      <c r="AK185" t="s">
        <v>188</v>
      </c>
      <c r="AL185">
        <v>35.490817999999997</v>
      </c>
      <c r="AM185" t="s">
        <v>189</v>
      </c>
      <c r="AN185">
        <v>-97.825333999999998</v>
      </c>
      <c r="AO185">
        <v>25</v>
      </c>
      <c r="AP185">
        <v>1675</v>
      </c>
      <c r="AQ185" t="s">
        <v>129</v>
      </c>
      <c r="AR185">
        <v>-21</v>
      </c>
      <c r="AS185">
        <v>65</v>
      </c>
      <c r="AT185">
        <v>1152</v>
      </c>
      <c r="BB185" t="str">
        <f t="shared" si="36"/>
        <v>1200</v>
      </c>
      <c r="BC185">
        <v>1</v>
      </c>
      <c r="BD185" t="str">
        <f t="shared" si="37"/>
        <v xml:space="preserve">N9142Q  </v>
      </c>
      <c r="BE185">
        <v>1</v>
      </c>
      <c r="BJ185">
        <v>1525</v>
      </c>
      <c r="BK185">
        <v>-150</v>
      </c>
      <c r="BL185" t="s">
        <v>181</v>
      </c>
      <c r="BM185">
        <v>0</v>
      </c>
      <c r="BN185">
        <v>1</v>
      </c>
      <c r="BO185">
        <v>1</v>
      </c>
      <c r="BP185">
        <v>0</v>
      </c>
      <c r="BS185">
        <v>0</v>
      </c>
      <c r="BT185">
        <v>0</v>
      </c>
      <c r="BU185">
        <v>0</v>
      </c>
      <c r="CE185" t="str">
        <f>"03:16:06.915"</f>
        <v>03:16:06.915</v>
      </c>
      <c r="CF185">
        <v>914805404</v>
      </c>
      <c r="CS185">
        <v>3</v>
      </c>
      <c r="CT185">
        <v>2</v>
      </c>
      <c r="CU185">
        <v>0</v>
      </c>
      <c r="CV185">
        <v>2</v>
      </c>
      <c r="CW185">
        <v>0</v>
      </c>
      <c r="CX185">
        <v>7</v>
      </c>
      <c r="CY185">
        <v>7</v>
      </c>
      <c r="CZ185" t="s">
        <v>131</v>
      </c>
      <c r="DA185">
        <v>474</v>
      </c>
      <c r="DB185">
        <v>0</v>
      </c>
      <c r="DC185" t="s">
        <v>132</v>
      </c>
      <c r="DD185" t="s">
        <v>133</v>
      </c>
      <c r="DG185">
        <v>13740530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>"12/06/2022 03:16:07.180"</f>
        <v>12/06/2022 03:16:07.180</v>
      </c>
      <c r="C186" t="str">
        <f t="shared" si="34"/>
        <v>FFDDD3C0</v>
      </c>
      <c r="D186" t="s">
        <v>123</v>
      </c>
      <c r="E186">
        <v>14</v>
      </c>
      <c r="F186">
        <v>1014</v>
      </c>
      <c r="G186" t="s">
        <v>135</v>
      </c>
      <c r="J186" t="s">
        <v>125</v>
      </c>
      <c r="K186">
        <v>0</v>
      </c>
      <c r="L186">
        <v>3</v>
      </c>
      <c r="M186">
        <v>0</v>
      </c>
      <c r="N186">
        <v>2</v>
      </c>
      <c r="O186">
        <v>0</v>
      </c>
      <c r="P186">
        <v>1</v>
      </c>
      <c r="Q186">
        <v>0</v>
      </c>
      <c r="S186" t="str">
        <f t="shared" si="48"/>
        <v>03:16:06.797</v>
      </c>
      <c r="T186" t="str">
        <f t="shared" si="48"/>
        <v>03:16:06.797</v>
      </c>
      <c r="U186" t="str">
        <f t="shared" si="35"/>
        <v>ACA834</v>
      </c>
      <c r="V186">
        <v>0</v>
      </c>
      <c r="W186">
        <v>0</v>
      </c>
      <c r="X186">
        <v>2</v>
      </c>
      <c r="Y186">
        <v>0</v>
      </c>
      <c r="AA186">
        <v>1</v>
      </c>
      <c r="AB186">
        <v>9</v>
      </c>
      <c r="AC186">
        <v>3</v>
      </c>
      <c r="AD186">
        <v>0</v>
      </c>
      <c r="AE186">
        <v>10</v>
      </c>
      <c r="AF186" t="s">
        <v>140</v>
      </c>
      <c r="AG186">
        <v>0</v>
      </c>
      <c r="AH186">
        <v>3</v>
      </c>
      <c r="AI186">
        <v>2</v>
      </c>
      <c r="AJ186">
        <v>0</v>
      </c>
      <c r="AK186" t="s">
        <v>188</v>
      </c>
      <c r="AL186">
        <v>35.490817999999997</v>
      </c>
      <c r="AM186" t="s">
        <v>189</v>
      </c>
      <c r="AN186">
        <v>-97.825333999999998</v>
      </c>
      <c r="AO186">
        <v>25</v>
      </c>
      <c r="AP186">
        <v>1675</v>
      </c>
      <c r="AQ186" t="s">
        <v>129</v>
      </c>
      <c r="AR186">
        <v>-21</v>
      </c>
      <c r="AS186">
        <v>65</v>
      </c>
      <c r="AT186">
        <v>1152</v>
      </c>
      <c r="BB186" t="str">
        <f t="shared" si="36"/>
        <v>1200</v>
      </c>
      <c r="BC186">
        <v>1</v>
      </c>
      <c r="BD186" t="str">
        <f t="shared" si="37"/>
        <v xml:space="preserve">N9142Q  </v>
      </c>
      <c r="BE186">
        <v>1</v>
      </c>
      <c r="BJ186">
        <v>1525</v>
      </c>
      <c r="BK186">
        <v>-150</v>
      </c>
      <c r="BL186" t="s">
        <v>181</v>
      </c>
      <c r="BM186">
        <v>0</v>
      </c>
      <c r="BN186">
        <v>1</v>
      </c>
      <c r="BO186">
        <v>1</v>
      </c>
      <c r="BP186">
        <v>0</v>
      </c>
      <c r="BS186">
        <v>0</v>
      </c>
      <c r="BT186">
        <v>0</v>
      </c>
      <c r="BU186">
        <v>0</v>
      </c>
      <c r="CE186" t="str">
        <f>"03:16:06.915"</f>
        <v>03:16:06.915</v>
      </c>
      <c r="CF186">
        <v>914805404</v>
      </c>
      <c r="CS186">
        <v>3</v>
      </c>
      <c r="CT186">
        <v>2</v>
      </c>
      <c r="CU186">
        <v>0</v>
      </c>
      <c r="CV186">
        <v>2</v>
      </c>
      <c r="CW186">
        <v>0</v>
      </c>
      <c r="CX186">
        <v>7</v>
      </c>
      <c r="CY186">
        <v>7</v>
      </c>
      <c r="CZ186" t="s">
        <v>131</v>
      </c>
      <c r="DA186">
        <v>474</v>
      </c>
      <c r="DB186">
        <v>0</v>
      </c>
      <c r="DC186" t="s">
        <v>132</v>
      </c>
      <c r="DD186" t="s">
        <v>133</v>
      </c>
      <c r="DG186">
        <v>13740530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>"12/06/2022 03:16:08.010"</f>
        <v>12/06/2022 03:16:08.010</v>
      </c>
      <c r="C187" t="str">
        <f t="shared" si="34"/>
        <v>FFDDD3C0</v>
      </c>
      <c r="D187" t="s">
        <v>123</v>
      </c>
      <c r="E187">
        <v>13</v>
      </c>
      <c r="F187">
        <v>1013</v>
      </c>
      <c r="G187" t="s">
        <v>124</v>
      </c>
      <c r="J187" t="s">
        <v>125</v>
      </c>
      <c r="K187">
        <v>0</v>
      </c>
      <c r="L187">
        <v>3</v>
      </c>
      <c r="M187">
        <v>0</v>
      </c>
      <c r="N187">
        <v>2</v>
      </c>
      <c r="O187">
        <v>0</v>
      </c>
      <c r="P187">
        <v>1</v>
      </c>
      <c r="Q187">
        <v>0</v>
      </c>
      <c r="S187" t="str">
        <f t="shared" ref="S187:T191" si="49">"03:16:07.594"</f>
        <v>03:16:07.594</v>
      </c>
      <c r="T187" t="str">
        <f t="shared" si="49"/>
        <v>03:16:07.594</v>
      </c>
      <c r="U187" t="str">
        <f t="shared" si="35"/>
        <v>ACA834</v>
      </c>
      <c r="V187">
        <v>0</v>
      </c>
      <c r="W187">
        <v>0</v>
      </c>
      <c r="X187">
        <v>2</v>
      </c>
      <c r="Y187">
        <v>0</v>
      </c>
      <c r="AA187">
        <v>1</v>
      </c>
      <c r="AB187">
        <v>9</v>
      </c>
      <c r="AC187">
        <v>3</v>
      </c>
      <c r="AD187">
        <v>0</v>
      </c>
      <c r="AE187">
        <v>10</v>
      </c>
      <c r="AF187" t="s">
        <v>140</v>
      </c>
      <c r="AG187">
        <v>0</v>
      </c>
      <c r="AH187">
        <v>3</v>
      </c>
      <c r="AI187">
        <v>2</v>
      </c>
      <c r="AJ187">
        <v>1</v>
      </c>
      <c r="AK187" t="s">
        <v>190</v>
      </c>
      <c r="AL187">
        <v>35.491033000000002</v>
      </c>
      <c r="AM187" t="s">
        <v>191</v>
      </c>
      <c r="AN187">
        <v>-97.825419999999994</v>
      </c>
      <c r="AO187">
        <v>25</v>
      </c>
      <c r="AP187">
        <v>1675</v>
      </c>
      <c r="AQ187" t="s">
        <v>129</v>
      </c>
      <c r="AR187">
        <v>-19</v>
      </c>
      <c r="AS187">
        <v>62</v>
      </c>
      <c r="AT187">
        <v>1664</v>
      </c>
      <c r="BB187" t="str">
        <f t="shared" si="36"/>
        <v>1200</v>
      </c>
      <c r="BC187">
        <v>1</v>
      </c>
      <c r="BD187" t="str">
        <f t="shared" si="37"/>
        <v xml:space="preserve">N9142Q  </v>
      </c>
      <c r="BE187">
        <v>1</v>
      </c>
      <c r="BJ187">
        <v>1550</v>
      </c>
      <c r="BK187">
        <v>-125</v>
      </c>
      <c r="BL187" t="s">
        <v>181</v>
      </c>
      <c r="BM187">
        <v>0</v>
      </c>
      <c r="BN187">
        <v>1</v>
      </c>
      <c r="BO187">
        <v>1</v>
      </c>
      <c r="BP187">
        <v>0</v>
      </c>
      <c r="BS187">
        <v>0</v>
      </c>
      <c r="BT187">
        <v>0</v>
      </c>
      <c r="BU187">
        <v>0</v>
      </c>
      <c r="CE187" t="str">
        <f>"03:16:07.740"</f>
        <v>03:16:07.740</v>
      </c>
      <c r="CF187">
        <v>740055377</v>
      </c>
      <c r="CS187">
        <v>3</v>
      </c>
      <c r="CT187">
        <v>2</v>
      </c>
      <c r="CU187">
        <v>0</v>
      </c>
      <c r="CV187">
        <v>2</v>
      </c>
      <c r="CW187">
        <v>0</v>
      </c>
      <c r="CX187">
        <v>6</v>
      </c>
      <c r="CY187">
        <v>7</v>
      </c>
      <c r="CZ187" t="s">
        <v>131</v>
      </c>
      <c r="DA187">
        <v>474</v>
      </c>
      <c r="DB187">
        <v>0</v>
      </c>
      <c r="DC187" t="s">
        <v>132</v>
      </c>
      <c r="DD187" t="s">
        <v>133</v>
      </c>
      <c r="DG187">
        <v>13740631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>"12/06/2022 03:16:08.010"</f>
        <v>12/06/2022 03:16:08.010</v>
      </c>
      <c r="C188" t="str">
        <f t="shared" si="34"/>
        <v>FFDDD3C0</v>
      </c>
      <c r="D188" t="s">
        <v>123</v>
      </c>
      <c r="E188">
        <v>14</v>
      </c>
      <c r="F188">
        <v>1014</v>
      </c>
      <c r="G188" t="s">
        <v>135</v>
      </c>
      <c r="J188" t="s">
        <v>125</v>
      </c>
      <c r="K188">
        <v>0</v>
      </c>
      <c r="L188">
        <v>3</v>
      </c>
      <c r="M188">
        <v>0</v>
      </c>
      <c r="N188">
        <v>2</v>
      </c>
      <c r="O188">
        <v>0</v>
      </c>
      <c r="P188">
        <v>1</v>
      </c>
      <c r="Q188">
        <v>0</v>
      </c>
      <c r="S188" t="str">
        <f t="shared" si="49"/>
        <v>03:16:07.594</v>
      </c>
      <c r="T188" t="str">
        <f t="shared" si="49"/>
        <v>03:16:07.594</v>
      </c>
      <c r="U188" t="str">
        <f t="shared" si="35"/>
        <v>ACA834</v>
      </c>
      <c r="V188">
        <v>0</v>
      </c>
      <c r="W188">
        <v>0</v>
      </c>
      <c r="X188">
        <v>2</v>
      </c>
      <c r="Y188">
        <v>0</v>
      </c>
      <c r="AA188">
        <v>1</v>
      </c>
      <c r="AB188">
        <v>9</v>
      </c>
      <c r="AC188">
        <v>3</v>
      </c>
      <c r="AD188">
        <v>0</v>
      </c>
      <c r="AE188">
        <v>10</v>
      </c>
      <c r="AF188" t="s">
        <v>140</v>
      </c>
      <c r="AG188">
        <v>0</v>
      </c>
      <c r="AH188">
        <v>3</v>
      </c>
      <c r="AI188">
        <v>2</v>
      </c>
      <c r="AJ188">
        <v>1</v>
      </c>
      <c r="AK188" t="s">
        <v>190</v>
      </c>
      <c r="AL188">
        <v>35.491033000000002</v>
      </c>
      <c r="AM188" t="s">
        <v>191</v>
      </c>
      <c r="AN188">
        <v>-97.825419999999994</v>
      </c>
      <c r="AO188">
        <v>25</v>
      </c>
      <c r="AP188">
        <v>1675</v>
      </c>
      <c r="AQ188" t="s">
        <v>129</v>
      </c>
      <c r="AR188">
        <v>-19</v>
      </c>
      <c r="AS188">
        <v>62</v>
      </c>
      <c r="AT188">
        <v>1664</v>
      </c>
      <c r="BB188" t="str">
        <f t="shared" si="36"/>
        <v>1200</v>
      </c>
      <c r="BC188">
        <v>1</v>
      </c>
      <c r="BD188" t="str">
        <f t="shared" si="37"/>
        <v xml:space="preserve">N9142Q  </v>
      </c>
      <c r="BE188">
        <v>1</v>
      </c>
      <c r="BJ188">
        <v>1550</v>
      </c>
      <c r="BK188">
        <v>-125</v>
      </c>
      <c r="BL188" t="s">
        <v>181</v>
      </c>
      <c r="BM188">
        <v>0</v>
      </c>
      <c r="BN188">
        <v>1</v>
      </c>
      <c r="BO188">
        <v>1</v>
      </c>
      <c r="BP188">
        <v>0</v>
      </c>
      <c r="BS188">
        <v>0</v>
      </c>
      <c r="BT188">
        <v>0</v>
      </c>
      <c r="BU188">
        <v>0</v>
      </c>
      <c r="CE188" t="str">
        <f>"03:16:07.740"</f>
        <v>03:16:07.740</v>
      </c>
      <c r="CF188">
        <v>740055377</v>
      </c>
      <c r="CS188">
        <v>3</v>
      </c>
      <c r="CT188">
        <v>2</v>
      </c>
      <c r="CU188">
        <v>0</v>
      </c>
      <c r="CV188">
        <v>2</v>
      </c>
      <c r="CW188">
        <v>0</v>
      </c>
      <c r="CX188">
        <v>6</v>
      </c>
      <c r="CY188">
        <v>7</v>
      </c>
      <c r="CZ188" t="s">
        <v>131</v>
      </c>
      <c r="DA188">
        <v>474</v>
      </c>
      <c r="DB188">
        <v>0</v>
      </c>
      <c r="DC188" t="s">
        <v>132</v>
      </c>
      <c r="DD188" t="s">
        <v>133</v>
      </c>
      <c r="DG188">
        <v>13740631</v>
      </c>
      <c r="DI188">
        <v>0</v>
      </c>
      <c r="DJ188">
        <v>0</v>
      </c>
      <c r="DK188">
        <v>1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>"12/06/2022 03:16:08.010"</f>
        <v>12/06/2022 03:16:08.010</v>
      </c>
      <c r="C189" t="str">
        <f t="shared" si="34"/>
        <v>FFDDD3C0</v>
      </c>
      <c r="D189" t="s">
        <v>138</v>
      </c>
      <c r="E189">
        <v>30</v>
      </c>
      <c r="H189">
        <v>119</v>
      </c>
      <c r="I189" t="s">
        <v>139</v>
      </c>
      <c r="J189" t="s">
        <v>140</v>
      </c>
      <c r="K189">
        <v>0</v>
      </c>
      <c r="L189">
        <v>3</v>
      </c>
      <c r="M189">
        <v>0</v>
      </c>
      <c r="N189">
        <v>2</v>
      </c>
      <c r="O189">
        <v>0</v>
      </c>
      <c r="P189">
        <v>1</v>
      </c>
      <c r="Q189">
        <v>0</v>
      </c>
      <c r="S189" t="str">
        <f t="shared" si="49"/>
        <v>03:16:07.594</v>
      </c>
      <c r="T189" t="str">
        <f t="shared" si="49"/>
        <v>03:16:07.594</v>
      </c>
      <c r="U189" t="str">
        <f t="shared" si="35"/>
        <v>ACA834</v>
      </c>
      <c r="V189">
        <v>0</v>
      </c>
      <c r="W189">
        <v>0</v>
      </c>
      <c r="X189">
        <v>2</v>
      </c>
      <c r="Y189">
        <v>0</v>
      </c>
      <c r="AA189">
        <v>1</v>
      </c>
      <c r="AB189">
        <v>9</v>
      </c>
      <c r="AC189">
        <v>3</v>
      </c>
      <c r="AD189">
        <v>0</v>
      </c>
      <c r="AE189">
        <v>10</v>
      </c>
      <c r="AF189" t="s">
        <v>140</v>
      </c>
      <c r="AG189">
        <v>0</v>
      </c>
      <c r="AH189">
        <v>3</v>
      </c>
      <c r="AI189">
        <v>2</v>
      </c>
      <c r="AJ189">
        <v>1</v>
      </c>
      <c r="AK189" t="s">
        <v>190</v>
      </c>
      <c r="AL189">
        <v>35.491033000000002</v>
      </c>
      <c r="AM189" t="s">
        <v>191</v>
      </c>
      <c r="AN189">
        <v>-97.825419999999994</v>
      </c>
      <c r="AO189">
        <v>25</v>
      </c>
      <c r="AP189">
        <v>1675</v>
      </c>
      <c r="AQ189" t="s">
        <v>129</v>
      </c>
      <c r="AR189">
        <v>-19</v>
      </c>
      <c r="AS189">
        <v>62</v>
      </c>
      <c r="AT189">
        <v>1664</v>
      </c>
      <c r="BB189" t="str">
        <f t="shared" si="36"/>
        <v>1200</v>
      </c>
      <c r="BC189">
        <v>1</v>
      </c>
      <c r="BD189" t="str">
        <f t="shared" si="37"/>
        <v xml:space="preserve">N9142Q  </v>
      </c>
      <c r="BE189">
        <v>1</v>
      </c>
      <c r="BJ189">
        <v>1550</v>
      </c>
      <c r="BK189">
        <v>-125</v>
      </c>
      <c r="BL189" t="s">
        <v>181</v>
      </c>
      <c r="BM189">
        <v>0</v>
      </c>
      <c r="BN189">
        <v>1</v>
      </c>
      <c r="BO189">
        <v>1</v>
      </c>
      <c r="BP189">
        <v>0</v>
      </c>
      <c r="BS189">
        <v>0</v>
      </c>
      <c r="BT189">
        <v>0</v>
      </c>
      <c r="BU189">
        <v>0</v>
      </c>
      <c r="CE189" t="str">
        <f>"03:16:07.740"</f>
        <v>03:16:07.740</v>
      </c>
      <c r="CF189">
        <v>740055377</v>
      </c>
      <c r="CS189">
        <v>3</v>
      </c>
      <c r="CT189">
        <v>2</v>
      </c>
      <c r="CU189">
        <v>0</v>
      </c>
      <c r="CV189">
        <v>2</v>
      </c>
      <c r="CW189">
        <v>0</v>
      </c>
      <c r="CX189">
        <v>6</v>
      </c>
      <c r="CY189">
        <v>7</v>
      </c>
      <c r="CZ189" t="s">
        <v>131</v>
      </c>
      <c r="DA189">
        <v>474</v>
      </c>
      <c r="DB189">
        <v>0</v>
      </c>
      <c r="DC189" t="s">
        <v>132</v>
      </c>
      <c r="DD189" t="s">
        <v>133</v>
      </c>
      <c r="DG189">
        <v>13740631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">
      <c r="A190" t="str">
        <f>"12/06/2022 03:16:08.010"</f>
        <v>12/06/2022 03:16:08.010</v>
      </c>
      <c r="C190" t="str">
        <f t="shared" si="34"/>
        <v>FFDDD3C0</v>
      </c>
      <c r="D190" t="s">
        <v>138</v>
      </c>
      <c r="E190">
        <v>31</v>
      </c>
      <c r="H190">
        <v>120</v>
      </c>
      <c r="I190" t="s">
        <v>141</v>
      </c>
      <c r="J190" t="s">
        <v>140</v>
      </c>
      <c r="K190">
        <v>0</v>
      </c>
      <c r="L190">
        <v>3</v>
      </c>
      <c r="M190">
        <v>0</v>
      </c>
      <c r="N190">
        <v>2</v>
      </c>
      <c r="O190">
        <v>0</v>
      </c>
      <c r="P190">
        <v>1</v>
      </c>
      <c r="Q190">
        <v>0</v>
      </c>
      <c r="S190" t="str">
        <f t="shared" si="49"/>
        <v>03:16:07.594</v>
      </c>
      <c r="T190" t="str">
        <f t="shared" si="49"/>
        <v>03:16:07.594</v>
      </c>
      <c r="U190" t="str">
        <f t="shared" si="35"/>
        <v>ACA834</v>
      </c>
      <c r="V190">
        <v>0</v>
      </c>
      <c r="W190">
        <v>0</v>
      </c>
      <c r="X190">
        <v>2</v>
      </c>
      <c r="Y190">
        <v>0</v>
      </c>
      <c r="AA190">
        <v>1</v>
      </c>
      <c r="AB190">
        <v>9</v>
      </c>
      <c r="AC190">
        <v>3</v>
      </c>
      <c r="AD190">
        <v>0</v>
      </c>
      <c r="AE190">
        <v>10</v>
      </c>
      <c r="AF190" t="s">
        <v>140</v>
      </c>
      <c r="AG190">
        <v>0</v>
      </c>
      <c r="AH190">
        <v>3</v>
      </c>
      <c r="AI190">
        <v>2</v>
      </c>
      <c r="AJ190">
        <v>1</v>
      </c>
      <c r="AK190" t="s">
        <v>190</v>
      </c>
      <c r="AL190">
        <v>35.491033000000002</v>
      </c>
      <c r="AM190" t="s">
        <v>191</v>
      </c>
      <c r="AN190">
        <v>-97.825419999999994</v>
      </c>
      <c r="AO190">
        <v>25</v>
      </c>
      <c r="AP190">
        <v>1675</v>
      </c>
      <c r="AQ190" t="s">
        <v>129</v>
      </c>
      <c r="AR190">
        <v>-19</v>
      </c>
      <c r="AS190">
        <v>62</v>
      </c>
      <c r="AT190">
        <v>1664</v>
      </c>
      <c r="BB190" t="str">
        <f t="shared" si="36"/>
        <v>1200</v>
      </c>
      <c r="BC190">
        <v>1</v>
      </c>
      <c r="BD190" t="str">
        <f t="shared" si="37"/>
        <v xml:space="preserve">N9142Q  </v>
      </c>
      <c r="BE190">
        <v>1</v>
      </c>
      <c r="BJ190">
        <v>1550</v>
      </c>
      <c r="BK190">
        <v>-125</v>
      </c>
      <c r="BL190" t="s">
        <v>181</v>
      </c>
      <c r="BM190">
        <v>0</v>
      </c>
      <c r="BN190">
        <v>1</v>
      </c>
      <c r="BO190">
        <v>1</v>
      </c>
      <c r="BP190">
        <v>0</v>
      </c>
      <c r="BS190">
        <v>0</v>
      </c>
      <c r="BT190">
        <v>0</v>
      </c>
      <c r="BU190">
        <v>0</v>
      </c>
      <c r="CE190" t="str">
        <f>"03:16:07.740"</f>
        <v>03:16:07.740</v>
      </c>
      <c r="CF190">
        <v>740055377</v>
      </c>
      <c r="CS190">
        <v>3</v>
      </c>
      <c r="CT190">
        <v>2</v>
      </c>
      <c r="CU190">
        <v>0</v>
      </c>
      <c r="CV190">
        <v>2</v>
      </c>
      <c r="CW190">
        <v>0</v>
      </c>
      <c r="CX190">
        <v>6</v>
      </c>
      <c r="CY190">
        <v>7</v>
      </c>
      <c r="CZ190" t="s">
        <v>131</v>
      </c>
      <c r="DA190">
        <v>474</v>
      </c>
      <c r="DB190">
        <v>0</v>
      </c>
      <c r="DC190" t="s">
        <v>132</v>
      </c>
      <c r="DD190" t="s">
        <v>133</v>
      </c>
      <c r="DG190">
        <v>13740631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">
      <c r="A191" t="str">
        <f>"12/06/2022 03:16:08.010"</f>
        <v>12/06/2022 03:16:08.010</v>
      </c>
      <c r="C191" t="str">
        <f t="shared" si="34"/>
        <v>FFDDD3C0</v>
      </c>
      <c r="D191" t="s">
        <v>134</v>
      </c>
      <c r="E191">
        <v>3</v>
      </c>
      <c r="H191">
        <v>160</v>
      </c>
      <c r="I191" t="s">
        <v>135</v>
      </c>
      <c r="J191" t="s">
        <v>136</v>
      </c>
      <c r="K191">
        <v>0</v>
      </c>
      <c r="L191">
        <v>3</v>
      </c>
      <c r="M191">
        <v>0</v>
      </c>
      <c r="N191">
        <v>2</v>
      </c>
      <c r="O191">
        <v>0</v>
      </c>
      <c r="P191">
        <v>1</v>
      </c>
      <c r="Q191">
        <v>0</v>
      </c>
      <c r="S191" t="str">
        <f t="shared" si="49"/>
        <v>03:16:07.594</v>
      </c>
      <c r="T191" t="str">
        <f t="shared" si="49"/>
        <v>03:16:07.594</v>
      </c>
      <c r="U191" t="str">
        <f t="shared" si="35"/>
        <v>ACA834</v>
      </c>
      <c r="V191">
        <v>0</v>
      </c>
      <c r="W191">
        <v>0</v>
      </c>
      <c r="X191">
        <v>2</v>
      </c>
      <c r="Y191">
        <v>0</v>
      </c>
      <c r="AA191">
        <v>1</v>
      </c>
      <c r="AB191">
        <v>9</v>
      </c>
      <c r="AC191">
        <v>3</v>
      </c>
      <c r="AD191">
        <v>0</v>
      </c>
      <c r="AE191">
        <v>10</v>
      </c>
      <c r="AF191" t="s">
        <v>140</v>
      </c>
      <c r="AG191">
        <v>0</v>
      </c>
      <c r="AH191">
        <v>3</v>
      </c>
      <c r="AI191">
        <v>2</v>
      </c>
      <c r="AJ191">
        <v>1</v>
      </c>
      <c r="AK191" t="s">
        <v>190</v>
      </c>
      <c r="AL191">
        <v>35.491033000000002</v>
      </c>
      <c r="AM191" t="s">
        <v>191</v>
      </c>
      <c r="AN191">
        <v>-97.825419999999994</v>
      </c>
      <c r="AO191">
        <v>25</v>
      </c>
      <c r="AP191">
        <v>1675</v>
      </c>
      <c r="AQ191" t="s">
        <v>129</v>
      </c>
      <c r="AR191">
        <v>-19</v>
      </c>
      <c r="AS191">
        <v>62</v>
      </c>
      <c r="AT191">
        <v>1664</v>
      </c>
      <c r="BB191" t="str">
        <f t="shared" si="36"/>
        <v>1200</v>
      </c>
      <c r="BC191">
        <v>1</v>
      </c>
      <c r="BD191" t="str">
        <f t="shared" si="37"/>
        <v xml:space="preserve">N9142Q  </v>
      </c>
      <c r="BE191">
        <v>1</v>
      </c>
      <c r="BJ191">
        <v>1550</v>
      </c>
      <c r="BK191">
        <v>-125</v>
      </c>
      <c r="BL191" t="s">
        <v>181</v>
      </c>
      <c r="BM191">
        <v>0</v>
      </c>
      <c r="BN191">
        <v>1</v>
      </c>
      <c r="BO191">
        <v>1</v>
      </c>
      <c r="BP191">
        <v>0</v>
      </c>
      <c r="BS191">
        <v>0</v>
      </c>
      <c r="BT191">
        <v>0</v>
      </c>
      <c r="BU191">
        <v>0</v>
      </c>
      <c r="CE191" t="str">
        <f>"03:16:07.740"</f>
        <v>03:16:07.740</v>
      </c>
      <c r="CF191">
        <v>740055377</v>
      </c>
      <c r="CS191">
        <v>3</v>
      </c>
      <c r="CT191">
        <v>2</v>
      </c>
      <c r="CU191">
        <v>0</v>
      </c>
      <c r="CV191">
        <v>2</v>
      </c>
      <c r="CW191">
        <v>0</v>
      </c>
      <c r="CX191">
        <v>6</v>
      </c>
      <c r="CY191">
        <v>7</v>
      </c>
      <c r="CZ191" t="s">
        <v>131</v>
      </c>
      <c r="DA191">
        <v>474</v>
      </c>
      <c r="DB191">
        <v>0</v>
      </c>
      <c r="DC191" t="s">
        <v>132</v>
      </c>
      <c r="DD191" t="s">
        <v>133</v>
      </c>
      <c r="DG191">
        <v>13740631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">
      <c r="A192" t="str">
        <f>"12/06/2022 03:16:09.164"</f>
        <v>12/06/2022 03:16:09.164</v>
      </c>
      <c r="C192" t="str">
        <f t="shared" si="34"/>
        <v>FFDDD3C0</v>
      </c>
      <c r="D192" t="s">
        <v>123</v>
      </c>
      <c r="E192">
        <v>13</v>
      </c>
      <c r="F192">
        <v>1013</v>
      </c>
      <c r="G192" t="s">
        <v>124</v>
      </c>
      <c r="J192" t="s">
        <v>125</v>
      </c>
      <c r="K192">
        <v>0</v>
      </c>
      <c r="L192">
        <v>3</v>
      </c>
      <c r="M192">
        <v>0</v>
      </c>
      <c r="N192">
        <v>2</v>
      </c>
      <c r="O192">
        <v>0</v>
      </c>
      <c r="P192">
        <v>1</v>
      </c>
      <c r="Q192">
        <v>0</v>
      </c>
      <c r="S192" t="str">
        <f t="shared" ref="S192:T196" si="50">"03:16:08.797"</f>
        <v>03:16:08.797</v>
      </c>
      <c r="T192" t="str">
        <f t="shared" si="50"/>
        <v>03:16:08.797</v>
      </c>
      <c r="U192" t="str">
        <f t="shared" si="35"/>
        <v>ACA834</v>
      </c>
      <c r="V192">
        <v>0</v>
      </c>
      <c r="W192">
        <v>0</v>
      </c>
      <c r="X192">
        <v>2</v>
      </c>
      <c r="Y192">
        <v>0</v>
      </c>
      <c r="AA192">
        <v>1</v>
      </c>
      <c r="AB192">
        <v>9</v>
      </c>
      <c r="AC192">
        <v>3</v>
      </c>
      <c r="AD192">
        <v>0</v>
      </c>
      <c r="AE192">
        <v>10</v>
      </c>
      <c r="AF192" t="s">
        <v>140</v>
      </c>
      <c r="AG192">
        <v>0</v>
      </c>
      <c r="AH192">
        <v>3</v>
      </c>
      <c r="AI192">
        <v>2</v>
      </c>
      <c r="AJ192">
        <v>0</v>
      </c>
      <c r="AK192" t="s">
        <v>192</v>
      </c>
      <c r="AL192">
        <v>35.491354000000001</v>
      </c>
      <c r="AM192" t="s">
        <v>193</v>
      </c>
      <c r="AN192">
        <v>-97.825506000000004</v>
      </c>
      <c r="AO192">
        <v>25</v>
      </c>
      <c r="AP192">
        <v>1725</v>
      </c>
      <c r="AQ192" t="s">
        <v>129</v>
      </c>
      <c r="AR192">
        <v>-12</v>
      </c>
      <c r="AS192">
        <v>56</v>
      </c>
      <c r="AT192">
        <v>2240</v>
      </c>
      <c r="BB192" t="str">
        <f t="shared" si="36"/>
        <v>1200</v>
      </c>
      <c r="BC192">
        <v>1</v>
      </c>
      <c r="BD192" t="str">
        <f t="shared" si="37"/>
        <v xml:space="preserve">N9142Q  </v>
      </c>
      <c r="BE192">
        <v>1</v>
      </c>
      <c r="BJ192">
        <v>1550</v>
      </c>
      <c r="BK192">
        <v>-175</v>
      </c>
      <c r="BL192" t="s">
        <v>181</v>
      </c>
      <c r="BM192">
        <v>0</v>
      </c>
      <c r="BN192">
        <v>1</v>
      </c>
      <c r="BO192">
        <v>1</v>
      </c>
      <c r="BP192">
        <v>0</v>
      </c>
      <c r="BS192">
        <v>0</v>
      </c>
      <c r="BT192">
        <v>0</v>
      </c>
      <c r="BU192">
        <v>0</v>
      </c>
      <c r="CE192" t="str">
        <f>"03:16:08.928"</f>
        <v>03:16:08.928</v>
      </c>
      <c r="CF192">
        <v>927705187</v>
      </c>
      <c r="CS192">
        <v>3</v>
      </c>
      <c r="CT192">
        <v>2</v>
      </c>
      <c r="CU192">
        <v>0</v>
      </c>
      <c r="CV192">
        <v>2</v>
      </c>
      <c r="CW192">
        <v>0</v>
      </c>
      <c r="CX192">
        <v>4</v>
      </c>
      <c r="CY192">
        <v>7</v>
      </c>
      <c r="CZ192" t="s">
        <v>131</v>
      </c>
      <c r="DA192">
        <v>475</v>
      </c>
      <c r="DB192">
        <v>0</v>
      </c>
      <c r="DC192" t="s">
        <v>194</v>
      </c>
      <c r="DD192" t="s">
        <v>195</v>
      </c>
      <c r="DG192">
        <v>8152779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">
      <c r="A193" t="str">
        <f>"12/06/2022 03:16:09.180"</f>
        <v>12/06/2022 03:16:09.180</v>
      </c>
      <c r="C193" t="str">
        <f t="shared" si="34"/>
        <v>FFDDD3C0</v>
      </c>
      <c r="D193" t="s">
        <v>134</v>
      </c>
      <c r="E193">
        <v>3</v>
      </c>
      <c r="H193">
        <v>160</v>
      </c>
      <c r="I193" t="s">
        <v>135</v>
      </c>
      <c r="J193" t="s">
        <v>136</v>
      </c>
      <c r="K193">
        <v>0</v>
      </c>
      <c r="L193">
        <v>3</v>
      </c>
      <c r="M193">
        <v>0</v>
      </c>
      <c r="N193">
        <v>2</v>
      </c>
      <c r="O193">
        <v>0</v>
      </c>
      <c r="P193">
        <v>1</v>
      </c>
      <c r="Q193">
        <v>0</v>
      </c>
      <c r="S193" t="str">
        <f t="shared" si="50"/>
        <v>03:16:08.797</v>
      </c>
      <c r="T193" t="str">
        <f t="shared" si="50"/>
        <v>03:16:08.797</v>
      </c>
      <c r="U193" t="str">
        <f t="shared" si="35"/>
        <v>ACA834</v>
      </c>
      <c r="V193">
        <v>0</v>
      </c>
      <c r="W193">
        <v>0</v>
      </c>
      <c r="X193">
        <v>2</v>
      </c>
      <c r="Y193">
        <v>0</v>
      </c>
      <c r="AA193">
        <v>1</v>
      </c>
      <c r="AB193">
        <v>9</v>
      </c>
      <c r="AC193">
        <v>3</v>
      </c>
      <c r="AD193">
        <v>0</v>
      </c>
      <c r="AE193">
        <v>10</v>
      </c>
      <c r="AF193" t="s">
        <v>140</v>
      </c>
      <c r="AG193">
        <v>0</v>
      </c>
      <c r="AH193">
        <v>3</v>
      </c>
      <c r="AI193">
        <v>2</v>
      </c>
      <c r="AJ193">
        <v>0</v>
      </c>
      <c r="AK193" t="s">
        <v>192</v>
      </c>
      <c r="AL193">
        <v>35.491354000000001</v>
      </c>
      <c r="AM193" t="s">
        <v>193</v>
      </c>
      <c r="AN193">
        <v>-97.825506000000004</v>
      </c>
      <c r="AO193">
        <v>25</v>
      </c>
      <c r="AP193">
        <v>1725</v>
      </c>
      <c r="AQ193" t="s">
        <v>129</v>
      </c>
      <c r="AR193">
        <v>-12</v>
      </c>
      <c r="AS193">
        <v>56</v>
      </c>
      <c r="AT193">
        <v>2240</v>
      </c>
      <c r="BB193" t="str">
        <f t="shared" si="36"/>
        <v>1200</v>
      </c>
      <c r="BC193">
        <v>1</v>
      </c>
      <c r="BD193" t="str">
        <f t="shared" si="37"/>
        <v xml:space="preserve">N9142Q  </v>
      </c>
      <c r="BE193">
        <v>1</v>
      </c>
      <c r="BJ193">
        <v>1550</v>
      </c>
      <c r="BK193">
        <v>-175</v>
      </c>
      <c r="BL193" t="s">
        <v>181</v>
      </c>
      <c r="BM193">
        <v>0</v>
      </c>
      <c r="BN193">
        <v>1</v>
      </c>
      <c r="BO193">
        <v>1</v>
      </c>
      <c r="BP193">
        <v>0</v>
      </c>
      <c r="BS193">
        <v>0</v>
      </c>
      <c r="BT193">
        <v>0</v>
      </c>
      <c r="BU193">
        <v>0</v>
      </c>
      <c r="CE193" t="str">
        <f>"03:16:08.928"</f>
        <v>03:16:08.928</v>
      </c>
      <c r="CF193">
        <v>927705187</v>
      </c>
      <c r="CS193">
        <v>3</v>
      </c>
      <c r="CT193">
        <v>2</v>
      </c>
      <c r="CU193">
        <v>0</v>
      </c>
      <c r="CV193">
        <v>2</v>
      </c>
      <c r="CW193">
        <v>0</v>
      </c>
      <c r="CX193">
        <v>4</v>
      </c>
      <c r="CY193">
        <v>7</v>
      </c>
      <c r="CZ193" t="s">
        <v>131</v>
      </c>
      <c r="DA193">
        <v>475</v>
      </c>
      <c r="DB193">
        <v>0</v>
      </c>
      <c r="DC193" t="s">
        <v>194</v>
      </c>
      <c r="DD193" t="s">
        <v>195</v>
      </c>
      <c r="DG193">
        <v>8152779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">
      <c r="A194" t="str">
        <f>"12/06/2022 03:16:09.227"</f>
        <v>12/06/2022 03:16:09.227</v>
      </c>
      <c r="C194" t="str">
        <f t="shared" ref="C194:C251" si="51">"FFDDD3C0"</f>
        <v>FFDDD3C0</v>
      </c>
      <c r="D194" t="s">
        <v>123</v>
      </c>
      <c r="E194">
        <v>14</v>
      </c>
      <c r="F194">
        <v>1014</v>
      </c>
      <c r="G194" t="s">
        <v>135</v>
      </c>
      <c r="J194" t="s">
        <v>125</v>
      </c>
      <c r="K194">
        <v>0</v>
      </c>
      <c r="L194">
        <v>3</v>
      </c>
      <c r="M194">
        <v>0</v>
      </c>
      <c r="N194">
        <v>2</v>
      </c>
      <c r="O194">
        <v>0</v>
      </c>
      <c r="P194">
        <v>1</v>
      </c>
      <c r="Q194">
        <v>0</v>
      </c>
      <c r="S194" t="str">
        <f t="shared" si="50"/>
        <v>03:16:08.797</v>
      </c>
      <c r="T194" t="str">
        <f t="shared" si="50"/>
        <v>03:16:08.797</v>
      </c>
      <c r="U194" t="str">
        <f t="shared" ref="U194:U251" si="52">"ACA834"</f>
        <v>ACA834</v>
      </c>
      <c r="V194">
        <v>0</v>
      </c>
      <c r="W194">
        <v>0</v>
      </c>
      <c r="X194">
        <v>2</v>
      </c>
      <c r="Y194">
        <v>0</v>
      </c>
      <c r="AA194">
        <v>1</v>
      </c>
      <c r="AB194">
        <v>9</v>
      </c>
      <c r="AC194">
        <v>3</v>
      </c>
      <c r="AD194">
        <v>0</v>
      </c>
      <c r="AE194">
        <v>10</v>
      </c>
      <c r="AF194" t="s">
        <v>140</v>
      </c>
      <c r="AG194">
        <v>0</v>
      </c>
      <c r="AH194">
        <v>3</v>
      </c>
      <c r="AI194">
        <v>2</v>
      </c>
      <c r="AJ194">
        <v>0</v>
      </c>
      <c r="AK194" t="s">
        <v>192</v>
      </c>
      <c r="AL194">
        <v>35.491354000000001</v>
      </c>
      <c r="AM194" t="s">
        <v>193</v>
      </c>
      <c r="AN194">
        <v>-97.825506000000004</v>
      </c>
      <c r="AO194">
        <v>25</v>
      </c>
      <c r="AP194">
        <v>1725</v>
      </c>
      <c r="AQ194" t="s">
        <v>129</v>
      </c>
      <c r="AR194">
        <v>-12</v>
      </c>
      <c r="AS194">
        <v>56</v>
      </c>
      <c r="AT194">
        <v>2240</v>
      </c>
      <c r="BB194" t="str">
        <f t="shared" ref="BB194:BB251" si="53">"1200"</f>
        <v>1200</v>
      </c>
      <c r="BC194">
        <v>1</v>
      </c>
      <c r="BD194" t="str">
        <f t="shared" ref="BD194:BD251" si="54">"N9142Q  "</f>
        <v xml:space="preserve">N9142Q  </v>
      </c>
      <c r="BE194">
        <v>1</v>
      </c>
      <c r="BJ194">
        <v>1550</v>
      </c>
      <c r="BK194">
        <v>-175</v>
      </c>
      <c r="BL194" t="s">
        <v>181</v>
      </c>
      <c r="BM194">
        <v>0</v>
      </c>
      <c r="BN194">
        <v>1</v>
      </c>
      <c r="BO194">
        <v>1</v>
      </c>
      <c r="BP194">
        <v>0</v>
      </c>
      <c r="BS194">
        <v>0</v>
      </c>
      <c r="BT194">
        <v>0</v>
      </c>
      <c r="BU194">
        <v>0</v>
      </c>
      <c r="CE194" t="str">
        <f>"03:16:08.928"</f>
        <v>03:16:08.928</v>
      </c>
      <c r="CF194">
        <v>927705187</v>
      </c>
      <c r="CS194">
        <v>3</v>
      </c>
      <c r="CT194">
        <v>2</v>
      </c>
      <c r="CU194">
        <v>0</v>
      </c>
      <c r="CV194">
        <v>2</v>
      </c>
      <c r="CW194">
        <v>0</v>
      </c>
      <c r="CX194">
        <v>4</v>
      </c>
      <c r="CY194">
        <v>7</v>
      </c>
      <c r="CZ194" t="s">
        <v>131</v>
      </c>
      <c r="DA194">
        <v>475</v>
      </c>
      <c r="DB194">
        <v>0</v>
      </c>
      <c r="DC194" t="s">
        <v>194</v>
      </c>
      <c r="DD194" t="s">
        <v>195</v>
      </c>
      <c r="DG194">
        <v>8152779</v>
      </c>
      <c r="DI194">
        <v>0</v>
      </c>
      <c r="DJ194">
        <v>0</v>
      </c>
      <c r="DK194">
        <v>1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>"12/06/2022 03:16:09.227"</f>
        <v>12/06/2022 03:16:09.227</v>
      </c>
      <c r="C195" t="str">
        <f t="shared" si="51"/>
        <v>FFDDD3C0</v>
      </c>
      <c r="D195" t="s">
        <v>138</v>
      </c>
      <c r="E195">
        <v>30</v>
      </c>
      <c r="H195">
        <v>119</v>
      </c>
      <c r="I195" t="s">
        <v>139</v>
      </c>
      <c r="J195" t="s">
        <v>140</v>
      </c>
      <c r="K195">
        <v>0</v>
      </c>
      <c r="L195">
        <v>3</v>
      </c>
      <c r="M195">
        <v>0</v>
      </c>
      <c r="N195">
        <v>2</v>
      </c>
      <c r="O195">
        <v>0</v>
      </c>
      <c r="P195">
        <v>1</v>
      </c>
      <c r="Q195">
        <v>0</v>
      </c>
      <c r="S195" t="str">
        <f t="shared" si="50"/>
        <v>03:16:08.797</v>
      </c>
      <c r="T195" t="str">
        <f t="shared" si="50"/>
        <v>03:16:08.797</v>
      </c>
      <c r="U195" t="str">
        <f t="shared" si="52"/>
        <v>ACA834</v>
      </c>
      <c r="V195">
        <v>0</v>
      </c>
      <c r="W195">
        <v>0</v>
      </c>
      <c r="X195">
        <v>2</v>
      </c>
      <c r="Y195">
        <v>0</v>
      </c>
      <c r="AA195">
        <v>1</v>
      </c>
      <c r="AB195">
        <v>9</v>
      </c>
      <c r="AC195">
        <v>3</v>
      </c>
      <c r="AD195">
        <v>0</v>
      </c>
      <c r="AE195">
        <v>10</v>
      </c>
      <c r="AF195" t="s">
        <v>140</v>
      </c>
      <c r="AG195">
        <v>0</v>
      </c>
      <c r="AH195">
        <v>3</v>
      </c>
      <c r="AI195">
        <v>2</v>
      </c>
      <c r="AJ195">
        <v>0</v>
      </c>
      <c r="AK195" t="s">
        <v>192</v>
      </c>
      <c r="AL195">
        <v>35.491354000000001</v>
      </c>
      <c r="AM195" t="s">
        <v>193</v>
      </c>
      <c r="AN195">
        <v>-97.825506000000004</v>
      </c>
      <c r="AO195">
        <v>25</v>
      </c>
      <c r="AP195">
        <v>1725</v>
      </c>
      <c r="AQ195" t="s">
        <v>129</v>
      </c>
      <c r="AR195">
        <v>-12</v>
      </c>
      <c r="AS195">
        <v>56</v>
      </c>
      <c r="AT195">
        <v>2240</v>
      </c>
      <c r="BB195" t="str">
        <f t="shared" si="53"/>
        <v>1200</v>
      </c>
      <c r="BC195">
        <v>1</v>
      </c>
      <c r="BD195" t="str">
        <f t="shared" si="54"/>
        <v xml:space="preserve">N9142Q  </v>
      </c>
      <c r="BE195">
        <v>1</v>
      </c>
      <c r="BJ195">
        <v>1550</v>
      </c>
      <c r="BK195">
        <v>-175</v>
      </c>
      <c r="BL195" t="s">
        <v>181</v>
      </c>
      <c r="BM195">
        <v>0</v>
      </c>
      <c r="BN195">
        <v>1</v>
      </c>
      <c r="BO195">
        <v>1</v>
      </c>
      <c r="BP195">
        <v>0</v>
      </c>
      <c r="BS195">
        <v>0</v>
      </c>
      <c r="BT195">
        <v>0</v>
      </c>
      <c r="BU195">
        <v>0</v>
      </c>
      <c r="CE195" t="str">
        <f>"03:16:08.928"</f>
        <v>03:16:08.928</v>
      </c>
      <c r="CF195">
        <v>927705187</v>
      </c>
      <c r="CS195">
        <v>3</v>
      </c>
      <c r="CT195">
        <v>2</v>
      </c>
      <c r="CU195">
        <v>0</v>
      </c>
      <c r="CV195">
        <v>2</v>
      </c>
      <c r="CW195">
        <v>0</v>
      </c>
      <c r="CX195">
        <v>4</v>
      </c>
      <c r="CY195">
        <v>7</v>
      </c>
      <c r="CZ195" t="s">
        <v>131</v>
      </c>
      <c r="DA195">
        <v>475</v>
      </c>
      <c r="DB195">
        <v>0</v>
      </c>
      <c r="DC195" t="s">
        <v>194</v>
      </c>
      <c r="DD195" t="s">
        <v>195</v>
      </c>
      <c r="DG195">
        <v>8152779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>"12/06/2022 03:16:09.227"</f>
        <v>12/06/2022 03:16:09.227</v>
      </c>
      <c r="C196" t="str">
        <f t="shared" si="51"/>
        <v>FFDDD3C0</v>
      </c>
      <c r="D196" t="s">
        <v>138</v>
      </c>
      <c r="E196">
        <v>31</v>
      </c>
      <c r="H196">
        <v>120</v>
      </c>
      <c r="I196" t="s">
        <v>141</v>
      </c>
      <c r="J196" t="s">
        <v>140</v>
      </c>
      <c r="K196">
        <v>0</v>
      </c>
      <c r="L196">
        <v>3</v>
      </c>
      <c r="M196">
        <v>0</v>
      </c>
      <c r="N196">
        <v>2</v>
      </c>
      <c r="O196">
        <v>0</v>
      </c>
      <c r="P196">
        <v>1</v>
      </c>
      <c r="Q196">
        <v>0</v>
      </c>
      <c r="S196" t="str">
        <f t="shared" si="50"/>
        <v>03:16:08.797</v>
      </c>
      <c r="T196" t="str">
        <f t="shared" si="50"/>
        <v>03:16:08.797</v>
      </c>
      <c r="U196" t="str">
        <f t="shared" si="52"/>
        <v>ACA834</v>
      </c>
      <c r="V196">
        <v>0</v>
      </c>
      <c r="W196">
        <v>0</v>
      </c>
      <c r="X196">
        <v>2</v>
      </c>
      <c r="Y196">
        <v>0</v>
      </c>
      <c r="AA196">
        <v>1</v>
      </c>
      <c r="AB196">
        <v>9</v>
      </c>
      <c r="AC196">
        <v>3</v>
      </c>
      <c r="AD196">
        <v>0</v>
      </c>
      <c r="AE196">
        <v>10</v>
      </c>
      <c r="AF196" t="s">
        <v>140</v>
      </c>
      <c r="AG196">
        <v>0</v>
      </c>
      <c r="AH196">
        <v>3</v>
      </c>
      <c r="AI196">
        <v>2</v>
      </c>
      <c r="AJ196">
        <v>0</v>
      </c>
      <c r="AK196" t="s">
        <v>192</v>
      </c>
      <c r="AL196">
        <v>35.491354000000001</v>
      </c>
      <c r="AM196" t="s">
        <v>193</v>
      </c>
      <c r="AN196">
        <v>-97.825506000000004</v>
      </c>
      <c r="AO196">
        <v>25</v>
      </c>
      <c r="AP196">
        <v>1725</v>
      </c>
      <c r="AQ196" t="s">
        <v>129</v>
      </c>
      <c r="AR196">
        <v>-12</v>
      </c>
      <c r="AS196">
        <v>56</v>
      </c>
      <c r="AT196">
        <v>2240</v>
      </c>
      <c r="BB196" t="str">
        <f t="shared" si="53"/>
        <v>1200</v>
      </c>
      <c r="BC196">
        <v>1</v>
      </c>
      <c r="BD196" t="str">
        <f t="shared" si="54"/>
        <v xml:space="preserve">N9142Q  </v>
      </c>
      <c r="BE196">
        <v>1</v>
      </c>
      <c r="BJ196">
        <v>1550</v>
      </c>
      <c r="BK196">
        <v>-175</v>
      </c>
      <c r="BL196" t="s">
        <v>181</v>
      </c>
      <c r="BM196">
        <v>0</v>
      </c>
      <c r="BN196">
        <v>1</v>
      </c>
      <c r="BO196">
        <v>1</v>
      </c>
      <c r="BP196">
        <v>0</v>
      </c>
      <c r="BS196">
        <v>0</v>
      </c>
      <c r="BT196">
        <v>0</v>
      </c>
      <c r="BU196">
        <v>0</v>
      </c>
      <c r="CE196" t="str">
        <f>"03:16:08.928"</f>
        <v>03:16:08.928</v>
      </c>
      <c r="CF196">
        <v>927705187</v>
      </c>
      <c r="CS196">
        <v>3</v>
      </c>
      <c r="CT196">
        <v>2</v>
      </c>
      <c r="CU196">
        <v>0</v>
      </c>
      <c r="CV196">
        <v>2</v>
      </c>
      <c r="CW196">
        <v>0</v>
      </c>
      <c r="CX196">
        <v>4</v>
      </c>
      <c r="CY196">
        <v>7</v>
      </c>
      <c r="CZ196" t="s">
        <v>131</v>
      </c>
      <c r="DA196">
        <v>475</v>
      </c>
      <c r="DB196">
        <v>0</v>
      </c>
      <c r="DC196" t="s">
        <v>194</v>
      </c>
      <c r="DD196" t="s">
        <v>195</v>
      </c>
      <c r="DG196">
        <v>8152779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>"12/06/2022 03:16:09.774"</f>
        <v>12/06/2022 03:16:09.774</v>
      </c>
      <c r="C197" t="str">
        <f t="shared" si="51"/>
        <v>FFDDD3C0</v>
      </c>
      <c r="D197" t="s">
        <v>123</v>
      </c>
      <c r="E197">
        <v>13</v>
      </c>
      <c r="F197">
        <v>1013</v>
      </c>
      <c r="G197" t="s">
        <v>124</v>
      </c>
      <c r="J197" t="s">
        <v>125</v>
      </c>
      <c r="K197">
        <v>0</v>
      </c>
      <c r="L197">
        <v>3</v>
      </c>
      <c r="M197">
        <v>0</v>
      </c>
      <c r="N197">
        <v>2</v>
      </c>
      <c r="O197">
        <v>0</v>
      </c>
      <c r="P197">
        <v>1</v>
      </c>
      <c r="Q197">
        <v>0</v>
      </c>
      <c r="S197" t="str">
        <f t="shared" ref="S197:T201" si="55">"03:16:09.398"</f>
        <v>03:16:09.398</v>
      </c>
      <c r="T197" t="str">
        <f t="shared" si="55"/>
        <v>03:16:09.398</v>
      </c>
      <c r="U197" t="str">
        <f t="shared" si="52"/>
        <v>ACA834</v>
      </c>
      <c r="V197">
        <v>0</v>
      </c>
      <c r="W197">
        <v>0</v>
      </c>
      <c r="X197">
        <v>2</v>
      </c>
      <c r="Y197">
        <v>0</v>
      </c>
      <c r="AA197">
        <v>1</v>
      </c>
      <c r="AB197">
        <v>9</v>
      </c>
      <c r="AC197">
        <v>3</v>
      </c>
      <c r="AD197">
        <v>0</v>
      </c>
      <c r="AE197">
        <v>10</v>
      </c>
      <c r="AF197" t="s">
        <v>140</v>
      </c>
      <c r="AG197">
        <v>0</v>
      </c>
      <c r="AH197">
        <v>3</v>
      </c>
      <c r="AI197">
        <v>2</v>
      </c>
      <c r="AJ197">
        <v>0</v>
      </c>
      <c r="AK197" t="s">
        <v>196</v>
      </c>
      <c r="AL197">
        <v>35.491504999999997</v>
      </c>
      <c r="AM197" t="s">
        <v>197</v>
      </c>
      <c r="AN197">
        <v>-97.825548999999995</v>
      </c>
      <c r="AO197">
        <v>25</v>
      </c>
      <c r="AP197">
        <v>1725</v>
      </c>
      <c r="AQ197" t="s">
        <v>129</v>
      </c>
      <c r="AR197">
        <v>-8</v>
      </c>
      <c r="AS197">
        <v>52</v>
      </c>
      <c r="AT197">
        <v>2368</v>
      </c>
      <c r="BB197" t="str">
        <f t="shared" si="53"/>
        <v>1200</v>
      </c>
      <c r="BC197">
        <v>1</v>
      </c>
      <c r="BD197" t="str">
        <f t="shared" si="54"/>
        <v xml:space="preserve">N9142Q  </v>
      </c>
      <c r="BE197">
        <v>1</v>
      </c>
      <c r="BJ197">
        <v>1550</v>
      </c>
      <c r="BK197">
        <v>-175</v>
      </c>
      <c r="BL197" t="s">
        <v>181</v>
      </c>
      <c r="BM197">
        <v>0</v>
      </c>
      <c r="BN197">
        <v>1</v>
      </c>
      <c r="BO197">
        <v>1</v>
      </c>
      <c r="BP197">
        <v>0</v>
      </c>
      <c r="BS197">
        <v>0</v>
      </c>
      <c r="BT197">
        <v>0</v>
      </c>
      <c r="BU197">
        <v>0</v>
      </c>
      <c r="CE197" t="str">
        <f>"03:16:09.559"</f>
        <v>03:16:09.559</v>
      </c>
      <c r="CF197">
        <v>559305190</v>
      </c>
      <c r="CS197">
        <v>3</v>
      </c>
      <c r="CT197">
        <v>2</v>
      </c>
      <c r="CU197">
        <v>0</v>
      </c>
      <c r="CV197">
        <v>2</v>
      </c>
      <c r="CW197">
        <v>0</v>
      </c>
      <c r="CX197">
        <v>7</v>
      </c>
      <c r="CY197">
        <v>7</v>
      </c>
      <c r="CZ197" t="s">
        <v>131</v>
      </c>
      <c r="DA197">
        <v>474</v>
      </c>
      <c r="DB197">
        <v>0</v>
      </c>
      <c r="DC197" t="s">
        <v>132</v>
      </c>
      <c r="DD197" t="s">
        <v>133</v>
      </c>
      <c r="DG197">
        <v>13740868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>"12/06/2022 03:16:09.790"</f>
        <v>12/06/2022 03:16:09.790</v>
      </c>
      <c r="C198" t="str">
        <f t="shared" si="51"/>
        <v>FFDDD3C0</v>
      </c>
      <c r="D198" t="s">
        <v>123</v>
      </c>
      <c r="E198">
        <v>14</v>
      </c>
      <c r="F198">
        <v>1014</v>
      </c>
      <c r="G198" t="s">
        <v>135</v>
      </c>
      <c r="J198" t="s">
        <v>125</v>
      </c>
      <c r="K198">
        <v>0</v>
      </c>
      <c r="L198">
        <v>3</v>
      </c>
      <c r="M198">
        <v>0</v>
      </c>
      <c r="N198">
        <v>2</v>
      </c>
      <c r="O198">
        <v>0</v>
      </c>
      <c r="P198">
        <v>1</v>
      </c>
      <c r="Q198">
        <v>0</v>
      </c>
      <c r="S198" t="str">
        <f t="shared" si="55"/>
        <v>03:16:09.398</v>
      </c>
      <c r="T198" t="str">
        <f t="shared" si="55"/>
        <v>03:16:09.398</v>
      </c>
      <c r="U198" t="str">
        <f t="shared" si="52"/>
        <v>ACA834</v>
      </c>
      <c r="V198">
        <v>0</v>
      </c>
      <c r="W198">
        <v>0</v>
      </c>
      <c r="X198">
        <v>2</v>
      </c>
      <c r="Y198">
        <v>0</v>
      </c>
      <c r="AA198">
        <v>1</v>
      </c>
      <c r="AB198">
        <v>9</v>
      </c>
      <c r="AC198">
        <v>3</v>
      </c>
      <c r="AD198">
        <v>0</v>
      </c>
      <c r="AE198">
        <v>10</v>
      </c>
      <c r="AF198" t="s">
        <v>140</v>
      </c>
      <c r="AG198">
        <v>0</v>
      </c>
      <c r="AH198">
        <v>3</v>
      </c>
      <c r="AI198">
        <v>2</v>
      </c>
      <c r="AJ198">
        <v>0</v>
      </c>
      <c r="AK198" t="s">
        <v>196</v>
      </c>
      <c r="AL198">
        <v>35.491504999999997</v>
      </c>
      <c r="AM198" t="s">
        <v>197</v>
      </c>
      <c r="AN198">
        <v>-97.825548999999995</v>
      </c>
      <c r="AO198">
        <v>25</v>
      </c>
      <c r="AP198">
        <v>1725</v>
      </c>
      <c r="AQ198" t="s">
        <v>129</v>
      </c>
      <c r="AR198">
        <v>-8</v>
      </c>
      <c r="AS198">
        <v>52</v>
      </c>
      <c r="AT198">
        <v>2368</v>
      </c>
      <c r="BB198" t="str">
        <f t="shared" si="53"/>
        <v>1200</v>
      </c>
      <c r="BC198">
        <v>1</v>
      </c>
      <c r="BD198" t="str">
        <f t="shared" si="54"/>
        <v xml:space="preserve">N9142Q  </v>
      </c>
      <c r="BE198">
        <v>1</v>
      </c>
      <c r="BJ198">
        <v>1550</v>
      </c>
      <c r="BK198">
        <v>-175</v>
      </c>
      <c r="BL198" t="s">
        <v>181</v>
      </c>
      <c r="BM198">
        <v>0</v>
      </c>
      <c r="BN198">
        <v>1</v>
      </c>
      <c r="BO198">
        <v>1</v>
      </c>
      <c r="BP198">
        <v>0</v>
      </c>
      <c r="BS198">
        <v>0</v>
      </c>
      <c r="BT198">
        <v>0</v>
      </c>
      <c r="BU198">
        <v>0</v>
      </c>
      <c r="CE198" t="str">
        <f>"03:16:09.559"</f>
        <v>03:16:09.559</v>
      </c>
      <c r="CF198">
        <v>559305190</v>
      </c>
      <c r="CS198">
        <v>3</v>
      </c>
      <c r="CT198">
        <v>2</v>
      </c>
      <c r="CU198">
        <v>0</v>
      </c>
      <c r="CV198">
        <v>2</v>
      </c>
      <c r="CW198">
        <v>0</v>
      </c>
      <c r="CX198">
        <v>7</v>
      </c>
      <c r="CY198">
        <v>7</v>
      </c>
      <c r="CZ198" t="s">
        <v>131</v>
      </c>
      <c r="DA198">
        <v>474</v>
      </c>
      <c r="DB198">
        <v>0</v>
      </c>
      <c r="DC198" t="s">
        <v>132</v>
      </c>
      <c r="DD198" t="s">
        <v>133</v>
      </c>
      <c r="DG198">
        <v>13740868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>"12/06/2022 03:16:09.805"</f>
        <v>12/06/2022 03:16:09.805</v>
      </c>
      <c r="C199" t="str">
        <f t="shared" si="51"/>
        <v>FFDDD3C0</v>
      </c>
      <c r="D199" t="s">
        <v>138</v>
      </c>
      <c r="E199">
        <v>30</v>
      </c>
      <c r="H199">
        <v>119</v>
      </c>
      <c r="I199" t="s">
        <v>139</v>
      </c>
      <c r="J199" t="s">
        <v>140</v>
      </c>
      <c r="K199">
        <v>0</v>
      </c>
      <c r="L199">
        <v>3</v>
      </c>
      <c r="M199">
        <v>0</v>
      </c>
      <c r="N199">
        <v>2</v>
      </c>
      <c r="O199">
        <v>0</v>
      </c>
      <c r="P199">
        <v>1</v>
      </c>
      <c r="Q199">
        <v>0</v>
      </c>
      <c r="S199" t="str">
        <f t="shared" si="55"/>
        <v>03:16:09.398</v>
      </c>
      <c r="T199" t="str">
        <f t="shared" si="55"/>
        <v>03:16:09.398</v>
      </c>
      <c r="U199" t="str">
        <f t="shared" si="52"/>
        <v>ACA834</v>
      </c>
      <c r="V199">
        <v>0</v>
      </c>
      <c r="W199">
        <v>0</v>
      </c>
      <c r="X199">
        <v>2</v>
      </c>
      <c r="Y199">
        <v>0</v>
      </c>
      <c r="AA199">
        <v>1</v>
      </c>
      <c r="AB199">
        <v>9</v>
      </c>
      <c r="AC199">
        <v>3</v>
      </c>
      <c r="AD199">
        <v>0</v>
      </c>
      <c r="AE199">
        <v>10</v>
      </c>
      <c r="AF199" t="s">
        <v>140</v>
      </c>
      <c r="AG199">
        <v>0</v>
      </c>
      <c r="AH199">
        <v>3</v>
      </c>
      <c r="AI199">
        <v>2</v>
      </c>
      <c r="AJ199">
        <v>0</v>
      </c>
      <c r="AK199" t="s">
        <v>196</v>
      </c>
      <c r="AL199">
        <v>35.491504999999997</v>
      </c>
      <c r="AM199" t="s">
        <v>197</v>
      </c>
      <c r="AN199">
        <v>-97.825548999999995</v>
      </c>
      <c r="AO199">
        <v>25</v>
      </c>
      <c r="AP199">
        <v>1725</v>
      </c>
      <c r="AQ199" t="s">
        <v>129</v>
      </c>
      <c r="AR199">
        <v>-8</v>
      </c>
      <c r="AS199">
        <v>52</v>
      </c>
      <c r="AT199">
        <v>2368</v>
      </c>
      <c r="BB199" t="str">
        <f t="shared" si="53"/>
        <v>1200</v>
      </c>
      <c r="BC199">
        <v>1</v>
      </c>
      <c r="BD199" t="str">
        <f t="shared" si="54"/>
        <v xml:space="preserve">N9142Q  </v>
      </c>
      <c r="BE199">
        <v>1</v>
      </c>
      <c r="BJ199">
        <v>1550</v>
      </c>
      <c r="BK199">
        <v>-175</v>
      </c>
      <c r="BL199" t="s">
        <v>181</v>
      </c>
      <c r="BM199">
        <v>0</v>
      </c>
      <c r="BN199">
        <v>1</v>
      </c>
      <c r="BO199">
        <v>1</v>
      </c>
      <c r="BP199">
        <v>0</v>
      </c>
      <c r="BS199">
        <v>0</v>
      </c>
      <c r="BT199">
        <v>0</v>
      </c>
      <c r="BU199">
        <v>0</v>
      </c>
      <c r="CE199" t="str">
        <f>"03:16:09.559"</f>
        <v>03:16:09.559</v>
      </c>
      <c r="CF199">
        <v>559305190</v>
      </c>
      <c r="CS199">
        <v>3</v>
      </c>
      <c r="CT199">
        <v>2</v>
      </c>
      <c r="CU199">
        <v>0</v>
      </c>
      <c r="CV199">
        <v>2</v>
      </c>
      <c r="CW199">
        <v>0</v>
      </c>
      <c r="CX199">
        <v>7</v>
      </c>
      <c r="CY199">
        <v>7</v>
      </c>
      <c r="CZ199" t="s">
        <v>131</v>
      </c>
      <c r="DA199">
        <v>474</v>
      </c>
      <c r="DB199">
        <v>0</v>
      </c>
      <c r="DC199" t="s">
        <v>132</v>
      </c>
      <c r="DD199" t="s">
        <v>133</v>
      </c>
      <c r="DG199">
        <v>13740868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>"12/06/2022 03:16:09.805"</f>
        <v>12/06/2022 03:16:09.805</v>
      </c>
      <c r="C200" t="str">
        <f t="shared" si="51"/>
        <v>FFDDD3C0</v>
      </c>
      <c r="D200" t="s">
        <v>138</v>
      </c>
      <c r="E200">
        <v>31</v>
      </c>
      <c r="H200">
        <v>120</v>
      </c>
      <c r="I200" t="s">
        <v>141</v>
      </c>
      <c r="J200" t="s">
        <v>140</v>
      </c>
      <c r="K200">
        <v>0</v>
      </c>
      <c r="L200">
        <v>3</v>
      </c>
      <c r="M200">
        <v>0</v>
      </c>
      <c r="N200">
        <v>2</v>
      </c>
      <c r="O200">
        <v>0</v>
      </c>
      <c r="P200">
        <v>1</v>
      </c>
      <c r="Q200">
        <v>0</v>
      </c>
      <c r="S200" t="str">
        <f t="shared" si="55"/>
        <v>03:16:09.398</v>
      </c>
      <c r="T200" t="str">
        <f t="shared" si="55"/>
        <v>03:16:09.398</v>
      </c>
      <c r="U200" t="str">
        <f t="shared" si="52"/>
        <v>ACA834</v>
      </c>
      <c r="V200">
        <v>0</v>
      </c>
      <c r="W200">
        <v>0</v>
      </c>
      <c r="X200">
        <v>2</v>
      </c>
      <c r="Y200">
        <v>0</v>
      </c>
      <c r="AA200">
        <v>1</v>
      </c>
      <c r="AB200">
        <v>9</v>
      </c>
      <c r="AC200">
        <v>3</v>
      </c>
      <c r="AD200">
        <v>0</v>
      </c>
      <c r="AE200">
        <v>10</v>
      </c>
      <c r="AF200" t="s">
        <v>140</v>
      </c>
      <c r="AG200">
        <v>0</v>
      </c>
      <c r="AH200">
        <v>3</v>
      </c>
      <c r="AI200">
        <v>2</v>
      </c>
      <c r="AJ200">
        <v>0</v>
      </c>
      <c r="AK200" t="s">
        <v>196</v>
      </c>
      <c r="AL200">
        <v>35.491504999999997</v>
      </c>
      <c r="AM200" t="s">
        <v>197</v>
      </c>
      <c r="AN200">
        <v>-97.825548999999995</v>
      </c>
      <c r="AO200">
        <v>25</v>
      </c>
      <c r="AP200">
        <v>1725</v>
      </c>
      <c r="AQ200" t="s">
        <v>129</v>
      </c>
      <c r="AR200">
        <v>-8</v>
      </c>
      <c r="AS200">
        <v>52</v>
      </c>
      <c r="AT200">
        <v>2368</v>
      </c>
      <c r="BB200" t="str">
        <f t="shared" si="53"/>
        <v>1200</v>
      </c>
      <c r="BC200">
        <v>1</v>
      </c>
      <c r="BD200" t="str">
        <f t="shared" si="54"/>
        <v xml:space="preserve">N9142Q  </v>
      </c>
      <c r="BE200">
        <v>1</v>
      </c>
      <c r="BJ200">
        <v>1550</v>
      </c>
      <c r="BK200">
        <v>-175</v>
      </c>
      <c r="BL200" t="s">
        <v>181</v>
      </c>
      <c r="BM200">
        <v>0</v>
      </c>
      <c r="BN200">
        <v>1</v>
      </c>
      <c r="BO200">
        <v>1</v>
      </c>
      <c r="BP200">
        <v>0</v>
      </c>
      <c r="BS200">
        <v>0</v>
      </c>
      <c r="BT200">
        <v>0</v>
      </c>
      <c r="BU200">
        <v>0</v>
      </c>
      <c r="CE200" t="str">
        <f>"03:16:09.559"</f>
        <v>03:16:09.559</v>
      </c>
      <c r="CF200">
        <v>559305190</v>
      </c>
      <c r="CS200">
        <v>3</v>
      </c>
      <c r="CT200">
        <v>2</v>
      </c>
      <c r="CU200">
        <v>0</v>
      </c>
      <c r="CV200">
        <v>2</v>
      </c>
      <c r="CW200">
        <v>0</v>
      </c>
      <c r="CX200">
        <v>7</v>
      </c>
      <c r="CY200">
        <v>7</v>
      </c>
      <c r="CZ200" t="s">
        <v>131</v>
      </c>
      <c r="DA200">
        <v>474</v>
      </c>
      <c r="DB200">
        <v>0</v>
      </c>
      <c r="DC200" t="s">
        <v>132</v>
      </c>
      <c r="DD200" t="s">
        <v>133</v>
      </c>
      <c r="DG200">
        <v>13740868</v>
      </c>
      <c r="DI200">
        <v>0</v>
      </c>
      <c r="DJ200">
        <v>0</v>
      </c>
      <c r="DK200">
        <v>1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>"12/06/2022 03:16:09.821"</f>
        <v>12/06/2022 03:16:09.821</v>
      </c>
      <c r="C201" t="str">
        <f t="shared" si="51"/>
        <v>FFDDD3C0</v>
      </c>
      <c r="D201" t="s">
        <v>134</v>
      </c>
      <c r="E201">
        <v>3</v>
      </c>
      <c r="H201">
        <v>160</v>
      </c>
      <c r="I201" t="s">
        <v>135</v>
      </c>
      <c r="J201" t="s">
        <v>136</v>
      </c>
      <c r="K201">
        <v>0</v>
      </c>
      <c r="L201">
        <v>3</v>
      </c>
      <c r="M201">
        <v>0</v>
      </c>
      <c r="N201">
        <v>2</v>
      </c>
      <c r="O201">
        <v>0</v>
      </c>
      <c r="P201">
        <v>1</v>
      </c>
      <c r="Q201">
        <v>0</v>
      </c>
      <c r="S201" t="str">
        <f t="shared" si="55"/>
        <v>03:16:09.398</v>
      </c>
      <c r="T201" t="str">
        <f t="shared" si="55"/>
        <v>03:16:09.398</v>
      </c>
      <c r="U201" t="str">
        <f t="shared" si="52"/>
        <v>ACA834</v>
      </c>
      <c r="V201">
        <v>0</v>
      </c>
      <c r="W201">
        <v>0</v>
      </c>
      <c r="X201">
        <v>2</v>
      </c>
      <c r="Y201">
        <v>0</v>
      </c>
      <c r="AA201">
        <v>1</v>
      </c>
      <c r="AB201">
        <v>9</v>
      </c>
      <c r="AC201">
        <v>3</v>
      </c>
      <c r="AD201">
        <v>0</v>
      </c>
      <c r="AE201">
        <v>10</v>
      </c>
      <c r="AF201" t="s">
        <v>140</v>
      </c>
      <c r="AG201">
        <v>0</v>
      </c>
      <c r="AH201">
        <v>3</v>
      </c>
      <c r="AI201">
        <v>2</v>
      </c>
      <c r="AJ201">
        <v>0</v>
      </c>
      <c r="AK201" t="s">
        <v>196</v>
      </c>
      <c r="AL201">
        <v>35.491504999999997</v>
      </c>
      <c r="AM201" t="s">
        <v>197</v>
      </c>
      <c r="AN201">
        <v>-97.825548999999995</v>
      </c>
      <c r="AO201">
        <v>25</v>
      </c>
      <c r="AP201">
        <v>1725</v>
      </c>
      <c r="AQ201" t="s">
        <v>129</v>
      </c>
      <c r="AR201">
        <v>-8</v>
      </c>
      <c r="AS201">
        <v>52</v>
      </c>
      <c r="AT201">
        <v>2368</v>
      </c>
      <c r="BB201" t="str">
        <f t="shared" si="53"/>
        <v>1200</v>
      </c>
      <c r="BC201">
        <v>1</v>
      </c>
      <c r="BD201" t="str">
        <f t="shared" si="54"/>
        <v xml:space="preserve">N9142Q  </v>
      </c>
      <c r="BE201">
        <v>1</v>
      </c>
      <c r="BJ201">
        <v>1550</v>
      </c>
      <c r="BK201">
        <v>-175</v>
      </c>
      <c r="BL201" t="s">
        <v>181</v>
      </c>
      <c r="BM201">
        <v>0</v>
      </c>
      <c r="BN201">
        <v>1</v>
      </c>
      <c r="BO201">
        <v>1</v>
      </c>
      <c r="BP201">
        <v>0</v>
      </c>
      <c r="BS201">
        <v>0</v>
      </c>
      <c r="BT201">
        <v>0</v>
      </c>
      <c r="BU201">
        <v>0</v>
      </c>
      <c r="CE201" t="str">
        <f>"03:16:09.559"</f>
        <v>03:16:09.559</v>
      </c>
      <c r="CF201">
        <v>559305190</v>
      </c>
      <c r="CS201">
        <v>3</v>
      </c>
      <c r="CT201">
        <v>2</v>
      </c>
      <c r="CU201">
        <v>0</v>
      </c>
      <c r="CV201">
        <v>2</v>
      </c>
      <c r="CW201">
        <v>0</v>
      </c>
      <c r="CX201">
        <v>7</v>
      </c>
      <c r="CY201">
        <v>7</v>
      </c>
      <c r="CZ201" t="s">
        <v>131</v>
      </c>
      <c r="DA201">
        <v>474</v>
      </c>
      <c r="DB201">
        <v>0</v>
      </c>
      <c r="DC201" t="s">
        <v>132</v>
      </c>
      <c r="DD201" t="s">
        <v>133</v>
      </c>
      <c r="DG201">
        <v>13740868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>"12/06/2022 03:16:11.180"</f>
        <v>12/06/2022 03:16:11.180</v>
      </c>
      <c r="C202" t="str">
        <f t="shared" si="51"/>
        <v>FFDDD3C0</v>
      </c>
      <c r="D202" t="s">
        <v>123</v>
      </c>
      <c r="E202">
        <v>13</v>
      </c>
      <c r="F202">
        <v>1013</v>
      </c>
      <c r="G202" t="s">
        <v>124</v>
      </c>
      <c r="J202" t="s">
        <v>125</v>
      </c>
      <c r="K202">
        <v>0</v>
      </c>
      <c r="L202">
        <v>3</v>
      </c>
      <c r="M202">
        <v>0</v>
      </c>
      <c r="N202">
        <v>2</v>
      </c>
      <c r="O202">
        <v>0</v>
      </c>
      <c r="P202">
        <v>1</v>
      </c>
      <c r="Q202">
        <v>0</v>
      </c>
      <c r="S202" t="str">
        <f t="shared" ref="S202:T206" si="56">"03:16:10.797"</f>
        <v>03:16:10.797</v>
      </c>
      <c r="T202" t="str">
        <f t="shared" si="56"/>
        <v>03:16:10.797</v>
      </c>
      <c r="U202" t="str">
        <f t="shared" si="52"/>
        <v>ACA834</v>
      </c>
      <c r="V202">
        <v>0</v>
      </c>
      <c r="W202">
        <v>0</v>
      </c>
      <c r="X202">
        <v>2</v>
      </c>
      <c r="Y202">
        <v>0</v>
      </c>
      <c r="AA202">
        <v>1</v>
      </c>
      <c r="AB202">
        <v>9</v>
      </c>
      <c r="AC202">
        <v>3</v>
      </c>
      <c r="AD202">
        <v>0</v>
      </c>
      <c r="AE202">
        <v>10</v>
      </c>
      <c r="AF202" t="s">
        <v>140</v>
      </c>
      <c r="AG202">
        <v>0</v>
      </c>
      <c r="AH202">
        <v>3</v>
      </c>
      <c r="AI202">
        <v>2</v>
      </c>
      <c r="AJ202">
        <v>0</v>
      </c>
      <c r="AK202" t="s">
        <v>198</v>
      </c>
      <c r="AL202">
        <v>35.491804999999999</v>
      </c>
      <c r="AM202" t="s">
        <v>199</v>
      </c>
      <c r="AN202">
        <v>-97.825569999999999</v>
      </c>
      <c r="AO202">
        <v>25</v>
      </c>
      <c r="AP202">
        <v>1775</v>
      </c>
      <c r="AQ202" t="s">
        <v>129</v>
      </c>
      <c r="AR202">
        <v>-2</v>
      </c>
      <c r="AS202">
        <v>43</v>
      </c>
      <c r="AT202">
        <v>1920</v>
      </c>
      <c r="BB202" t="str">
        <f t="shared" si="53"/>
        <v>1200</v>
      </c>
      <c r="BC202">
        <v>1</v>
      </c>
      <c r="BD202" t="str">
        <f t="shared" si="54"/>
        <v xml:space="preserve">N9142Q  </v>
      </c>
      <c r="BE202">
        <v>1</v>
      </c>
      <c r="BJ202">
        <v>1675</v>
      </c>
      <c r="BK202">
        <v>-100</v>
      </c>
      <c r="BL202" t="s">
        <v>181</v>
      </c>
      <c r="BM202">
        <v>0</v>
      </c>
      <c r="BN202">
        <v>1</v>
      </c>
      <c r="BO202">
        <v>1</v>
      </c>
      <c r="BP202">
        <v>0</v>
      </c>
      <c r="BS202">
        <v>0</v>
      </c>
      <c r="BT202">
        <v>0</v>
      </c>
      <c r="BU202">
        <v>0</v>
      </c>
      <c r="CE202" t="str">
        <f>"03:16:10.945"</f>
        <v>03:16:10.945</v>
      </c>
      <c r="CF202">
        <v>945055064</v>
      </c>
      <c r="CS202">
        <v>3</v>
      </c>
      <c r="CT202">
        <v>2</v>
      </c>
      <c r="CU202">
        <v>0</v>
      </c>
      <c r="CV202">
        <v>2</v>
      </c>
      <c r="CW202">
        <v>3</v>
      </c>
      <c r="CX202">
        <v>7</v>
      </c>
      <c r="CY202">
        <v>7</v>
      </c>
      <c r="CZ202" t="s">
        <v>131</v>
      </c>
      <c r="DA202">
        <v>474</v>
      </c>
      <c r="DB202">
        <v>0</v>
      </c>
      <c r="DC202" t="s">
        <v>132</v>
      </c>
      <c r="DD202" t="s">
        <v>133</v>
      </c>
      <c r="DG202">
        <v>13741070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>"12/06/2022 03:16:11.196"</f>
        <v>12/06/2022 03:16:11.196</v>
      </c>
      <c r="C203" t="str">
        <f t="shared" si="51"/>
        <v>FFDDD3C0</v>
      </c>
      <c r="D203" t="s">
        <v>134</v>
      </c>
      <c r="E203">
        <v>3</v>
      </c>
      <c r="H203">
        <v>160</v>
      </c>
      <c r="I203" t="s">
        <v>135</v>
      </c>
      <c r="J203" t="s">
        <v>136</v>
      </c>
      <c r="K203">
        <v>0</v>
      </c>
      <c r="L203">
        <v>3</v>
      </c>
      <c r="M203">
        <v>0</v>
      </c>
      <c r="N203">
        <v>2</v>
      </c>
      <c r="O203">
        <v>0</v>
      </c>
      <c r="P203">
        <v>1</v>
      </c>
      <c r="Q203">
        <v>0</v>
      </c>
      <c r="S203" t="str">
        <f t="shared" si="56"/>
        <v>03:16:10.797</v>
      </c>
      <c r="T203" t="str">
        <f t="shared" si="56"/>
        <v>03:16:10.797</v>
      </c>
      <c r="U203" t="str">
        <f t="shared" si="52"/>
        <v>ACA834</v>
      </c>
      <c r="V203">
        <v>0</v>
      </c>
      <c r="W203">
        <v>0</v>
      </c>
      <c r="X203">
        <v>2</v>
      </c>
      <c r="Y203">
        <v>0</v>
      </c>
      <c r="AA203">
        <v>1</v>
      </c>
      <c r="AB203">
        <v>9</v>
      </c>
      <c r="AC203">
        <v>3</v>
      </c>
      <c r="AD203">
        <v>0</v>
      </c>
      <c r="AE203">
        <v>10</v>
      </c>
      <c r="AF203" t="s">
        <v>140</v>
      </c>
      <c r="AG203">
        <v>0</v>
      </c>
      <c r="AH203">
        <v>3</v>
      </c>
      <c r="AI203">
        <v>2</v>
      </c>
      <c r="AJ203">
        <v>0</v>
      </c>
      <c r="AK203" t="s">
        <v>198</v>
      </c>
      <c r="AL203">
        <v>35.491804999999999</v>
      </c>
      <c r="AM203" t="s">
        <v>199</v>
      </c>
      <c r="AN203">
        <v>-97.825569999999999</v>
      </c>
      <c r="AO203">
        <v>25</v>
      </c>
      <c r="AP203">
        <v>1775</v>
      </c>
      <c r="AQ203" t="s">
        <v>129</v>
      </c>
      <c r="AR203">
        <v>-2</v>
      </c>
      <c r="AS203">
        <v>43</v>
      </c>
      <c r="AT203">
        <v>1920</v>
      </c>
      <c r="BB203" t="str">
        <f t="shared" si="53"/>
        <v>1200</v>
      </c>
      <c r="BC203">
        <v>1</v>
      </c>
      <c r="BD203" t="str">
        <f t="shared" si="54"/>
        <v xml:space="preserve">N9142Q  </v>
      </c>
      <c r="BE203">
        <v>1</v>
      </c>
      <c r="BJ203">
        <v>1675</v>
      </c>
      <c r="BK203">
        <v>-100</v>
      </c>
      <c r="BL203" t="s">
        <v>181</v>
      </c>
      <c r="BM203">
        <v>0</v>
      </c>
      <c r="BN203">
        <v>1</v>
      </c>
      <c r="BO203">
        <v>1</v>
      </c>
      <c r="BP203">
        <v>0</v>
      </c>
      <c r="BS203">
        <v>0</v>
      </c>
      <c r="BT203">
        <v>0</v>
      </c>
      <c r="BU203">
        <v>0</v>
      </c>
      <c r="CE203" t="str">
        <f>"03:16:10.945"</f>
        <v>03:16:10.945</v>
      </c>
      <c r="CF203">
        <v>945055064</v>
      </c>
      <c r="CS203">
        <v>3</v>
      </c>
      <c r="CT203">
        <v>2</v>
      </c>
      <c r="CU203">
        <v>0</v>
      </c>
      <c r="CV203">
        <v>2</v>
      </c>
      <c r="CW203">
        <v>3</v>
      </c>
      <c r="CX203">
        <v>7</v>
      </c>
      <c r="CY203">
        <v>7</v>
      </c>
      <c r="CZ203" t="s">
        <v>131</v>
      </c>
      <c r="DA203">
        <v>474</v>
      </c>
      <c r="DB203">
        <v>0</v>
      </c>
      <c r="DC203" t="s">
        <v>132</v>
      </c>
      <c r="DD203" t="s">
        <v>133</v>
      </c>
      <c r="DG203">
        <v>13741070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>"12/06/2022 03:16:11.196"</f>
        <v>12/06/2022 03:16:11.196</v>
      </c>
      <c r="C204" t="str">
        <f t="shared" si="51"/>
        <v>FFDDD3C0</v>
      </c>
      <c r="D204" t="s">
        <v>123</v>
      </c>
      <c r="E204">
        <v>14</v>
      </c>
      <c r="F204">
        <v>1014</v>
      </c>
      <c r="G204" t="s">
        <v>135</v>
      </c>
      <c r="J204" t="s">
        <v>125</v>
      </c>
      <c r="K204">
        <v>0</v>
      </c>
      <c r="L204">
        <v>3</v>
      </c>
      <c r="M204">
        <v>0</v>
      </c>
      <c r="N204">
        <v>2</v>
      </c>
      <c r="O204">
        <v>0</v>
      </c>
      <c r="P204">
        <v>1</v>
      </c>
      <c r="Q204">
        <v>0</v>
      </c>
      <c r="S204" t="str">
        <f t="shared" si="56"/>
        <v>03:16:10.797</v>
      </c>
      <c r="T204" t="str">
        <f t="shared" si="56"/>
        <v>03:16:10.797</v>
      </c>
      <c r="U204" t="str">
        <f t="shared" si="52"/>
        <v>ACA834</v>
      </c>
      <c r="V204">
        <v>0</v>
      </c>
      <c r="W204">
        <v>0</v>
      </c>
      <c r="X204">
        <v>2</v>
      </c>
      <c r="Y204">
        <v>0</v>
      </c>
      <c r="AA204">
        <v>1</v>
      </c>
      <c r="AB204">
        <v>9</v>
      </c>
      <c r="AC204">
        <v>3</v>
      </c>
      <c r="AD204">
        <v>0</v>
      </c>
      <c r="AE204">
        <v>10</v>
      </c>
      <c r="AF204" t="s">
        <v>140</v>
      </c>
      <c r="AG204">
        <v>0</v>
      </c>
      <c r="AH204">
        <v>3</v>
      </c>
      <c r="AI204">
        <v>2</v>
      </c>
      <c r="AJ204">
        <v>0</v>
      </c>
      <c r="AK204" t="s">
        <v>198</v>
      </c>
      <c r="AL204">
        <v>35.491804999999999</v>
      </c>
      <c r="AM204" t="s">
        <v>199</v>
      </c>
      <c r="AN204">
        <v>-97.825569999999999</v>
      </c>
      <c r="AO204">
        <v>25</v>
      </c>
      <c r="AP204">
        <v>1775</v>
      </c>
      <c r="AQ204" t="s">
        <v>129</v>
      </c>
      <c r="AR204">
        <v>-2</v>
      </c>
      <c r="AS204">
        <v>43</v>
      </c>
      <c r="AT204">
        <v>1920</v>
      </c>
      <c r="BB204" t="str">
        <f t="shared" si="53"/>
        <v>1200</v>
      </c>
      <c r="BC204">
        <v>1</v>
      </c>
      <c r="BD204" t="str">
        <f t="shared" si="54"/>
        <v xml:space="preserve">N9142Q  </v>
      </c>
      <c r="BE204">
        <v>1</v>
      </c>
      <c r="BJ204">
        <v>1675</v>
      </c>
      <c r="BK204">
        <v>-100</v>
      </c>
      <c r="BL204" t="s">
        <v>181</v>
      </c>
      <c r="BM204">
        <v>0</v>
      </c>
      <c r="BN204">
        <v>1</v>
      </c>
      <c r="BO204">
        <v>1</v>
      </c>
      <c r="BP204">
        <v>0</v>
      </c>
      <c r="BS204">
        <v>0</v>
      </c>
      <c r="BT204">
        <v>0</v>
      </c>
      <c r="BU204">
        <v>0</v>
      </c>
      <c r="CE204" t="str">
        <f>"03:16:10.945"</f>
        <v>03:16:10.945</v>
      </c>
      <c r="CF204">
        <v>945055064</v>
      </c>
      <c r="CS204">
        <v>3</v>
      </c>
      <c r="CT204">
        <v>2</v>
      </c>
      <c r="CU204">
        <v>0</v>
      </c>
      <c r="CV204">
        <v>2</v>
      </c>
      <c r="CW204">
        <v>3</v>
      </c>
      <c r="CX204">
        <v>7</v>
      </c>
      <c r="CY204">
        <v>7</v>
      </c>
      <c r="CZ204" t="s">
        <v>131</v>
      </c>
      <c r="DA204">
        <v>474</v>
      </c>
      <c r="DB204">
        <v>0</v>
      </c>
      <c r="DC204" t="s">
        <v>132</v>
      </c>
      <c r="DD204" t="s">
        <v>133</v>
      </c>
      <c r="DG204">
        <v>13741070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>"12/06/2022 03:16:11.212"</f>
        <v>12/06/2022 03:16:11.212</v>
      </c>
      <c r="C205" t="str">
        <f t="shared" si="51"/>
        <v>FFDDD3C0</v>
      </c>
      <c r="D205" t="s">
        <v>138</v>
      </c>
      <c r="E205">
        <v>31</v>
      </c>
      <c r="H205">
        <v>120</v>
      </c>
      <c r="I205" t="s">
        <v>141</v>
      </c>
      <c r="J205" t="s">
        <v>140</v>
      </c>
      <c r="K205">
        <v>0</v>
      </c>
      <c r="L205">
        <v>3</v>
      </c>
      <c r="M205">
        <v>0</v>
      </c>
      <c r="N205">
        <v>2</v>
      </c>
      <c r="O205">
        <v>0</v>
      </c>
      <c r="P205">
        <v>1</v>
      </c>
      <c r="Q205">
        <v>0</v>
      </c>
      <c r="S205" t="str">
        <f t="shared" si="56"/>
        <v>03:16:10.797</v>
      </c>
      <c r="T205" t="str">
        <f t="shared" si="56"/>
        <v>03:16:10.797</v>
      </c>
      <c r="U205" t="str">
        <f t="shared" si="52"/>
        <v>ACA834</v>
      </c>
      <c r="V205">
        <v>0</v>
      </c>
      <c r="W205">
        <v>0</v>
      </c>
      <c r="X205">
        <v>2</v>
      </c>
      <c r="Y205">
        <v>0</v>
      </c>
      <c r="AA205">
        <v>1</v>
      </c>
      <c r="AB205">
        <v>9</v>
      </c>
      <c r="AC205">
        <v>3</v>
      </c>
      <c r="AD205">
        <v>0</v>
      </c>
      <c r="AE205">
        <v>10</v>
      </c>
      <c r="AF205" t="s">
        <v>140</v>
      </c>
      <c r="AG205">
        <v>0</v>
      </c>
      <c r="AH205">
        <v>3</v>
      </c>
      <c r="AI205">
        <v>2</v>
      </c>
      <c r="AJ205">
        <v>0</v>
      </c>
      <c r="AK205" t="s">
        <v>198</v>
      </c>
      <c r="AL205">
        <v>35.491804999999999</v>
      </c>
      <c r="AM205" t="s">
        <v>199</v>
      </c>
      <c r="AN205">
        <v>-97.825569999999999</v>
      </c>
      <c r="AO205">
        <v>25</v>
      </c>
      <c r="AP205">
        <v>1775</v>
      </c>
      <c r="AQ205" t="s">
        <v>129</v>
      </c>
      <c r="AR205">
        <v>-2</v>
      </c>
      <c r="AS205">
        <v>43</v>
      </c>
      <c r="AT205">
        <v>1920</v>
      </c>
      <c r="BB205" t="str">
        <f t="shared" si="53"/>
        <v>1200</v>
      </c>
      <c r="BC205">
        <v>1</v>
      </c>
      <c r="BD205" t="str">
        <f t="shared" si="54"/>
        <v xml:space="preserve">N9142Q  </v>
      </c>
      <c r="BE205">
        <v>1</v>
      </c>
      <c r="BJ205">
        <v>1675</v>
      </c>
      <c r="BK205">
        <v>-100</v>
      </c>
      <c r="BL205" t="s">
        <v>181</v>
      </c>
      <c r="BM205">
        <v>0</v>
      </c>
      <c r="BN205">
        <v>1</v>
      </c>
      <c r="BO205">
        <v>1</v>
      </c>
      <c r="BP205">
        <v>0</v>
      </c>
      <c r="BS205">
        <v>0</v>
      </c>
      <c r="BT205">
        <v>0</v>
      </c>
      <c r="BU205">
        <v>0</v>
      </c>
      <c r="CE205" t="str">
        <f>"03:16:10.945"</f>
        <v>03:16:10.945</v>
      </c>
      <c r="CF205">
        <v>945055064</v>
      </c>
      <c r="CS205">
        <v>3</v>
      </c>
      <c r="CT205">
        <v>2</v>
      </c>
      <c r="CU205">
        <v>0</v>
      </c>
      <c r="CV205">
        <v>2</v>
      </c>
      <c r="CW205">
        <v>3</v>
      </c>
      <c r="CX205">
        <v>7</v>
      </c>
      <c r="CY205">
        <v>7</v>
      </c>
      <c r="CZ205" t="s">
        <v>131</v>
      </c>
      <c r="DA205">
        <v>474</v>
      </c>
      <c r="DB205">
        <v>0</v>
      </c>
      <c r="DC205" t="s">
        <v>132</v>
      </c>
      <c r="DD205" t="s">
        <v>133</v>
      </c>
      <c r="DG205">
        <v>13741070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>"12/06/2022 03:16:11.212"</f>
        <v>12/06/2022 03:16:11.212</v>
      </c>
      <c r="C206" t="str">
        <f t="shared" si="51"/>
        <v>FFDDD3C0</v>
      </c>
      <c r="D206" t="s">
        <v>138</v>
      </c>
      <c r="E206">
        <v>30</v>
      </c>
      <c r="H206">
        <v>119</v>
      </c>
      <c r="I206" t="s">
        <v>139</v>
      </c>
      <c r="J206" t="s">
        <v>140</v>
      </c>
      <c r="K206">
        <v>0</v>
      </c>
      <c r="L206">
        <v>3</v>
      </c>
      <c r="M206">
        <v>0</v>
      </c>
      <c r="N206">
        <v>2</v>
      </c>
      <c r="O206">
        <v>0</v>
      </c>
      <c r="P206">
        <v>1</v>
      </c>
      <c r="Q206">
        <v>0</v>
      </c>
      <c r="S206" t="str">
        <f t="shared" si="56"/>
        <v>03:16:10.797</v>
      </c>
      <c r="T206" t="str">
        <f t="shared" si="56"/>
        <v>03:16:10.797</v>
      </c>
      <c r="U206" t="str">
        <f t="shared" si="52"/>
        <v>ACA834</v>
      </c>
      <c r="V206">
        <v>0</v>
      </c>
      <c r="W206">
        <v>0</v>
      </c>
      <c r="X206">
        <v>2</v>
      </c>
      <c r="Y206">
        <v>0</v>
      </c>
      <c r="AA206">
        <v>1</v>
      </c>
      <c r="AB206">
        <v>9</v>
      </c>
      <c r="AC206">
        <v>3</v>
      </c>
      <c r="AD206">
        <v>0</v>
      </c>
      <c r="AE206">
        <v>10</v>
      </c>
      <c r="AF206" t="s">
        <v>140</v>
      </c>
      <c r="AG206">
        <v>0</v>
      </c>
      <c r="AH206">
        <v>3</v>
      </c>
      <c r="AI206">
        <v>2</v>
      </c>
      <c r="AJ206">
        <v>0</v>
      </c>
      <c r="AK206" t="s">
        <v>198</v>
      </c>
      <c r="AL206">
        <v>35.491804999999999</v>
      </c>
      <c r="AM206" t="s">
        <v>199</v>
      </c>
      <c r="AN206">
        <v>-97.825569999999999</v>
      </c>
      <c r="AO206">
        <v>25</v>
      </c>
      <c r="AP206">
        <v>1775</v>
      </c>
      <c r="AQ206" t="s">
        <v>129</v>
      </c>
      <c r="AR206">
        <v>-2</v>
      </c>
      <c r="AS206">
        <v>43</v>
      </c>
      <c r="AT206">
        <v>1920</v>
      </c>
      <c r="BB206" t="str">
        <f t="shared" si="53"/>
        <v>1200</v>
      </c>
      <c r="BC206">
        <v>1</v>
      </c>
      <c r="BD206" t="str">
        <f t="shared" si="54"/>
        <v xml:space="preserve">N9142Q  </v>
      </c>
      <c r="BE206">
        <v>1</v>
      </c>
      <c r="BJ206">
        <v>1675</v>
      </c>
      <c r="BK206">
        <v>-100</v>
      </c>
      <c r="BL206" t="s">
        <v>181</v>
      </c>
      <c r="BM206">
        <v>0</v>
      </c>
      <c r="BN206">
        <v>1</v>
      </c>
      <c r="BO206">
        <v>1</v>
      </c>
      <c r="BP206">
        <v>0</v>
      </c>
      <c r="BS206">
        <v>0</v>
      </c>
      <c r="BT206">
        <v>0</v>
      </c>
      <c r="BU206">
        <v>0</v>
      </c>
      <c r="CE206" t="str">
        <f>"03:16:10.945"</f>
        <v>03:16:10.945</v>
      </c>
      <c r="CF206">
        <v>945055064</v>
      </c>
      <c r="CS206">
        <v>3</v>
      </c>
      <c r="CT206">
        <v>2</v>
      </c>
      <c r="CU206">
        <v>0</v>
      </c>
      <c r="CV206">
        <v>2</v>
      </c>
      <c r="CW206">
        <v>3</v>
      </c>
      <c r="CX206">
        <v>7</v>
      </c>
      <c r="CY206">
        <v>7</v>
      </c>
      <c r="CZ206" t="s">
        <v>131</v>
      </c>
      <c r="DA206">
        <v>474</v>
      </c>
      <c r="DB206">
        <v>0</v>
      </c>
      <c r="DC206" t="s">
        <v>132</v>
      </c>
      <c r="DD206" t="s">
        <v>133</v>
      </c>
      <c r="DG206">
        <v>13741070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>"12/06/2022 03:16:12.196"</f>
        <v>12/06/2022 03:16:12.196</v>
      </c>
      <c r="C207" t="str">
        <f t="shared" si="51"/>
        <v>FFDDD3C0</v>
      </c>
      <c r="D207" t="s">
        <v>123</v>
      </c>
      <c r="E207">
        <v>13</v>
      </c>
      <c r="F207">
        <v>1013</v>
      </c>
      <c r="G207" t="s">
        <v>124</v>
      </c>
      <c r="J207" t="s">
        <v>125</v>
      </c>
      <c r="K207">
        <v>0</v>
      </c>
      <c r="L207">
        <v>3</v>
      </c>
      <c r="M207">
        <v>0</v>
      </c>
      <c r="N207">
        <v>2</v>
      </c>
      <c r="O207">
        <v>0</v>
      </c>
      <c r="P207">
        <v>1</v>
      </c>
      <c r="Q207">
        <v>0</v>
      </c>
      <c r="S207" t="str">
        <f t="shared" ref="S207:T211" si="57">"03:16:11.797"</f>
        <v>03:16:11.797</v>
      </c>
      <c r="T207" t="str">
        <f t="shared" si="57"/>
        <v>03:16:11.797</v>
      </c>
      <c r="U207" t="str">
        <f t="shared" si="52"/>
        <v>ACA834</v>
      </c>
      <c r="V207">
        <v>0</v>
      </c>
      <c r="W207">
        <v>0</v>
      </c>
      <c r="X207">
        <v>2</v>
      </c>
      <c r="Y207">
        <v>0</v>
      </c>
      <c r="AA207">
        <v>1</v>
      </c>
      <c r="AB207">
        <v>9</v>
      </c>
      <c r="AC207">
        <v>3</v>
      </c>
      <c r="AD207">
        <v>0</v>
      </c>
      <c r="AE207">
        <v>10</v>
      </c>
      <c r="AF207" t="s">
        <v>140</v>
      </c>
      <c r="AG207">
        <v>0</v>
      </c>
      <c r="AH207">
        <v>3</v>
      </c>
      <c r="AI207">
        <v>2</v>
      </c>
      <c r="AJ207">
        <v>0</v>
      </c>
      <c r="AK207" t="s">
        <v>200</v>
      </c>
      <c r="AL207">
        <v>35.491998000000002</v>
      </c>
      <c r="AM207" t="s">
        <v>199</v>
      </c>
      <c r="AN207">
        <v>-97.825569999999999</v>
      </c>
      <c r="AO207">
        <v>25</v>
      </c>
      <c r="AP207">
        <v>1825</v>
      </c>
      <c r="AQ207" t="s">
        <v>129</v>
      </c>
      <c r="AR207">
        <v>2</v>
      </c>
      <c r="AS207">
        <v>38</v>
      </c>
      <c r="AT207">
        <v>1280</v>
      </c>
      <c r="BB207" t="str">
        <f t="shared" si="53"/>
        <v>1200</v>
      </c>
      <c r="BC207">
        <v>1</v>
      </c>
      <c r="BD207" t="str">
        <f t="shared" si="54"/>
        <v xml:space="preserve">N9142Q  </v>
      </c>
      <c r="BE207">
        <v>1</v>
      </c>
      <c r="BJ207">
        <v>1550</v>
      </c>
      <c r="BK207">
        <v>-275</v>
      </c>
      <c r="BL207" t="s">
        <v>181</v>
      </c>
      <c r="BM207">
        <v>0</v>
      </c>
      <c r="BN207">
        <v>1</v>
      </c>
      <c r="BO207">
        <v>1</v>
      </c>
      <c r="BP207">
        <v>0</v>
      </c>
      <c r="BS207">
        <v>0</v>
      </c>
      <c r="BT207">
        <v>0</v>
      </c>
      <c r="BU207">
        <v>0</v>
      </c>
      <c r="CE207" t="str">
        <f>"03:16:11.983"</f>
        <v>03:16:11.983</v>
      </c>
      <c r="CF207">
        <v>982705465</v>
      </c>
      <c r="CS207">
        <v>3</v>
      </c>
      <c r="CT207">
        <v>2</v>
      </c>
      <c r="CU207">
        <v>0</v>
      </c>
      <c r="CV207">
        <v>2</v>
      </c>
      <c r="CW207">
        <v>1</v>
      </c>
      <c r="CX207">
        <v>4</v>
      </c>
      <c r="CY207">
        <v>7</v>
      </c>
      <c r="CZ207" t="s">
        <v>131</v>
      </c>
      <c r="DA207">
        <v>475</v>
      </c>
      <c r="DB207">
        <v>0</v>
      </c>
      <c r="DC207" t="s">
        <v>194</v>
      </c>
      <c r="DD207" t="s">
        <v>195</v>
      </c>
      <c r="DG207">
        <v>8153239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>"12/06/2022 03:16:12.227"</f>
        <v>12/06/2022 03:16:12.227</v>
      </c>
      <c r="C208" t="str">
        <f t="shared" si="51"/>
        <v>FFDDD3C0</v>
      </c>
      <c r="D208" t="s">
        <v>134</v>
      </c>
      <c r="E208">
        <v>3</v>
      </c>
      <c r="H208">
        <v>160</v>
      </c>
      <c r="I208" t="s">
        <v>135</v>
      </c>
      <c r="J208" t="s">
        <v>136</v>
      </c>
      <c r="K208">
        <v>0</v>
      </c>
      <c r="L208">
        <v>3</v>
      </c>
      <c r="M208">
        <v>0</v>
      </c>
      <c r="N208">
        <v>2</v>
      </c>
      <c r="O208">
        <v>0</v>
      </c>
      <c r="P208">
        <v>1</v>
      </c>
      <c r="Q208">
        <v>0</v>
      </c>
      <c r="S208" t="str">
        <f t="shared" si="57"/>
        <v>03:16:11.797</v>
      </c>
      <c r="T208" t="str">
        <f t="shared" si="57"/>
        <v>03:16:11.797</v>
      </c>
      <c r="U208" t="str">
        <f t="shared" si="52"/>
        <v>ACA834</v>
      </c>
      <c r="V208">
        <v>0</v>
      </c>
      <c r="W208">
        <v>0</v>
      </c>
      <c r="X208">
        <v>2</v>
      </c>
      <c r="Y208">
        <v>0</v>
      </c>
      <c r="AA208">
        <v>1</v>
      </c>
      <c r="AB208">
        <v>9</v>
      </c>
      <c r="AC208">
        <v>3</v>
      </c>
      <c r="AD208">
        <v>0</v>
      </c>
      <c r="AE208">
        <v>10</v>
      </c>
      <c r="AF208" t="s">
        <v>140</v>
      </c>
      <c r="AG208">
        <v>0</v>
      </c>
      <c r="AH208">
        <v>3</v>
      </c>
      <c r="AI208">
        <v>2</v>
      </c>
      <c r="AJ208">
        <v>0</v>
      </c>
      <c r="AK208" t="s">
        <v>200</v>
      </c>
      <c r="AL208">
        <v>35.491998000000002</v>
      </c>
      <c r="AM208" t="s">
        <v>199</v>
      </c>
      <c r="AN208">
        <v>-97.825569999999999</v>
      </c>
      <c r="AO208">
        <v>25</v>
      </c>
      <c r="AP208">
        <v>1825</v>
      </c>
      <c r="AQ208" t="s">
        <v>129</v>
      </c>
      <c r="AR208">
        <v>2</v>
      </c>
      <c r="AS208">
        <v>38</v>
      </c>
      <c r="AT208">
        <v>1280</v>
      </c>
      <c r="BB208" t="str">
        <f t="shared" si="53"/>
        <v>1200</v>
      </c>
      <c r="BC208">
        <v>1</v>
      </c>
      <c r="BD208" t="str">
        <f t="shared" si="54"/>
        <v xml:space="preserve">N9142Q  </v>
      </c>
      <c r="BE208">
        <v>1</v>
      </c>
      <c r="BJ208">
        <v>1550</v>
      </c>
      <c r="BK208">
        <v>-275</v>
      </c>
      <c r="BL208" t="s">
        <v>181</v>
      </c>
      <c r="BM208">
        <v>0</v>
      </c>
      <c r="BN208">
        <v>1</v>
      </c>
      <c r="BO208">
        <v>1</v>
      </c>
      <c r="BP208">
        <v>0</v>
      </c>
      <c r="BS208">
        <v>0</v>
      </c>
      <c r="BT208">
        <v>0</v>
      </c>
      <c r="BU208">
        <v>0</v>
      </c>
      <c r="CE208" t="str">
        <f>"03:16:11.983"</f>
        <v>03:16:11.983</v>
      </c>
      <c r="CF208">
        <v>982705465</v>
      </c>
      <c r="CS208">
        <v>3</v>
      </c>
      <c r="CT208">
        <v>2</v>
      </c>
      <c r="CU208">
        <v>0</v>
      </c>
      <c r="CV208">
        <v>2</v>
      </c>
      <c r="CW208">
        <v>1</v>
      </c>
      <c r="CX208">
        <v>4</v>
      </c>
      <c r="CY208">
        <v>7</v>
      </c>
      <c r="CZ208" t="s">
        <v>131</v>
      </c>
      <c r="DA208">
        <v>475</v>
      </c>
      <c r="DB208">
        <v>0</v>
      </c>
      <c r="DC208" t="s">
        <v>194</v>
      </c>
      <c r="DD208" t="s">
        <v>195</v>
      </c>
      <c r="DG208">
        <v>8153239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>"12/06/2022 03:16:12.243"</f>
        <v>12/06/2022 03:16:12.243</v>
      </c>
      <c r="C209" t="str">
        <f t="shared" si="51"/>
        <v>FFDDD3C0</v>
      </c>
      <c r="D209" t="s">
        <v>123</v>
      </c>
      <c r="E209">
        <v>14</v>
      </c>
      <c r="F209">
        <v>1014</v>
      </c>
      <c r="G209" t="s">
        <v>135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0</v>
      </c>
      <c r="P209">
        <v>1</v>
      </c>
      <c r="Q209">
        <v>0</v>
      </c>
      <c r="S209" t="str">
        <f t="shared" si="57"/>
        <v>03:16:11.797</v>
      </c>
      <c r="T209" t="str">
        <f t="shared" si="57"/>
        <v>03:16:11.797</v>
      </c>
      <c r="U209" t="str">
        <f t="shared" si="52"/>
        <v>ACA834</v>
      </c>
      <c r="V209">
        <v>0</v>
      </c>
      <c r="W209">
        <v>0</v>
      </c>
      <c r="X209">
        <v>2</v>
      </c>
      <c r="Y209">
        <v>0</v>
      </c>
      <c r="AA209">
        <v>1</v>
      </c>
      <c r="AB209">
        <v>9</v>
      </c>
      <c r="AC209">
        <v>3</v>
      </c>
      <c r="AD209">
        <v>0</v>
      </c>
      <c r="AE209">
        <v>10</v>
      </c>
      <c r="AF209" t="s">
        <v>140</v>
      </c>
      <c r="AG209">
        <v>0</v>
      </c>
      <c r="AH209">
        <v>3</v>
      </c>
      <c r="AI209">
        <v>2</v>
      </c>
      <c r="AJ209">
        <v>0</v>
      </c>
      <c r="AK209" t="s">
        <v>200</v>
      </c>
      <c r="AL209">
        <v>35.491998000000002</v>
      </c>
      <c r="AM209" t="s">
        <v>199</v>
      </c>
      <c r="AN209">
        <v>-97.825569999999999</v>
      </c>
      <c r="AO209">
        <v>25</v>
      </c>
      <c r="AP209">
        <v>1825</v>
      </c>
      <c r="AQ209" t="s">
        <v>129</v>
      </c>
      <c r="AR209">
        <v>2</v>
      </c>
      <c r="AS209">
        <v>38</v>
      </c>
      <c r="AT209">
        <v>1280</v>
      </c>
      <c r="BB209" t="str">
        <f t="shared" si="53"/>
        <v>1200</v>
      </c>
      <c r="BC209">
        <v>1</v>
      </c>
      <c r="BD209" t="str">
        <f t="shared" si="54"/>
        <v xml:space="preserve">N9142Q  </v>
      </c>
      <c r="BE209">
        <v>1</v>
      </c>
      <c r="BJ209">
        <v>1550</v>
      </c>
      <c r="BK209">
        <v>-275</v>
      </c>
      <c r="BL209" t="s">
        <v>181</v>
      </c>
      <c r="BM209">
        <v>0</v>
      </c>
      <c r="BN209">
        <v>1</v>
      </c>
      <c r="BO209">
        <v>1</v>
      </c>
      <c r="BP209">
        <v>0</v>
      </c>
      <c r="BS209">
        <v>0</v>
      </c>
      <c r="BT209">
        <v>0</v>
      </c>
      <c r="BU209">
        <v>0</v>
      </c>
      <c r="CE209" t="str">
        <f>"03:16:11.983"</f>
        <v>03:16:11.983</v>
      </c>
      <c r="CF209">
        <v>982705465</v>
      </c>
      <c r="CS209">
        <v>3</v>
      </c>
      <c r="CT209">
        <v>2</v>
      </c>
      <c r="CU209">
        <v>0</v>
      </c>
      <c r="CV209">
        <v>2</v>
      </c>
      <c r="CW209">
        <v>1</v>
      </c>
      <c r="CX209">
        <v>4</v>
      </c>
      <c r="CY209">
        <v>7</v>
      </c>
      <c r="CZ209" t="s">
        <v>131</v>
      </c>
      <c r="DA209">
        <v>475</v>
      </c>
      <c r="DB209">
        <v>0</v>
      </c>
      <c r="DC209" t="s">
        <v>194</v>
      </c>
      <c r="DD209" t="s">
        <v>195</v>
      </c>
      <c r="DG209">
        <v>8153239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>"12/06/2022 03:16:12.305"</f>
        <v>12/06/2022 03:16:12.305</v>
      </c>
      <c r="C210" t="str">
        <f t="shared" si="51"/>
        <v>FFDDD3C0</v>
      </c>
      <c r="D210" t="s">
        <v>138</v>
      </c>
      <c r="E210">
        <v>30</v>
      </c>
      <c r="H210">
        <v>119</v>
      </c>
      <c r="I210" t="s">
        <v>139</v>
      </c>
      <c r="J210" t="s">
        <v>140</v>
      </c>
      <c r="K210">
        <v>0</v>
      </c>
      <c r="L210">
        <v>3</v>
      </c>
      <c r="M210">
        <v>0</v>
      </c>
      <c r="N210">
        <v>2</v>
      </c>
      <c r="O210">
        <v>0</v>
      </c>
      <c r="P210">
        <v>1</v>
      </c>
      <c r="Q210">
        <v>0</v>
      </c>
      <c r="S210" t="str">
        <f t="shared" si="57"/>
        <v>03:16:11.797</v>
      </c>
      <c r="T210" t="str">
        <f t="shared" si="57"/>
        <v>03:16:11.797</v>
      </c>
      <c r="U210" t="str">
        <f t="shared" si="52"/>
        <v>ACA834</v>
      </c>
      <c r="V210">
        <v>0</v>
      </c>
      <c r="W210">
        <v>0</v>
      </c>
      <c r="X210">
        <v>2</v>
      </c>
      <c r="Y210">
        <v>0</v>
      </c>
      <c r="AA210">
        <v>1</v>
      </c>
      <c r="AB210">
        <v>9</v>
      </c>
      <c r="AC210">
        <v>3</v>
      </c>
      <c r="AD210">
        <v>0</v>
      </c>
      <c r="AE210">
        <v>10</v>
      </c>
      <c r="AF210" t="s">
        <v>140</v>
      </c>
      <c r="AG210">
        <v>0</v>
      </c>
      <c r="AH210">
        <v>3</v>
      </c>
      <c r="AI210">
        <v>2</v>
      </c>
      <c r="AJ210">
        <v>0</v>
      </c>
      <c r="AK210" t="s">
        <v>200</v>
      </c>
      <c r="AL210">
        <v>35.491998000000002</v>
      </c>
      <c r="AM210" t="s">
        <v>199</v>
      </c>
      <c r="AN210">
        <v>-97.825569999999999</v>
      </c>
      <c r="AO210">
        <v>25</v>
      </c>
      <c r="AP210">
        <v>1825</v>
      </c>
      <c r="AQ210" t="s">
        <v>129</v>
      </c>
      <c r="AR210">
        <v>2</v>
      </c>
      <c r="AS210">
        <v>38</v>
      </c>
      <c r="AT210">
        <v>1280</v>
      </c>
      <c r="BB210" t="str">
        <f t="shared" si="53"/>
        <v>1200</v>
      </c>
      <c r="BC210">
        <v>1</v>
      </c>
      <c r="BD210" t="str">
        <f t="shared" si="54"/>
        <v xml:space="preserve">N9142Q  </v>
      </c>
      <c r="BE210">
        <v>1</v>
      </c>
      <c r="BJ210">
        <v>1550</v>
      </c>
      <c r="BK210">
        <v>-275</v>
      </c>
      <c r="BL210" t="s">
        <v>181</v>
      </c>
      <c r="BM210">
        <v>0</v>
      </c>
      <c r="BN210">
        <v>1</v>
      </c>
      <c r="BO210">
        <v>1</v>
      </c>
      <c r="BP210">
        <v>0</v>
      </c>
      <c r="BS210">
        <v>0</v>
      </c>
      <c r="BT210">
        <v>0</v>
      </c>
      <c r="BU210">
        <v>0</v>
      </c>
      <c r="CE210" t="str">
        <f>"03:16:11.983"</f>
        <v>03:16:11.983</v>
      </c>
      <c r="CF210">
        <v>982705465</v>
      </c>
      <c r="CS210">
        <v>3</v>
      </c>
      <c r="CT210">
        <v>2</v>
      </c>
      <c r="CU210">
        <v>0</v>
      </c>
      <c r="CV210">
        <v>2</v>
      </c>
      <c r="CW210">
        <v>1</v>
      </c>
      <c r="CX210">
        <v>4</v>
      </c>
      <c r="CY210">
        <v>7</v>
      </c>
      <c r="CZ210" t="s">
        <v>131</v>
      </c>
      <c r="DA210">
        <v>475</v>
      </c>
      <c r="DB210">
        <v>0</v>
      </c>
      <c r="DC210" t="s">
        <v>194</v>
      </c>
      <c r="DD210" t="s">
        <v>195</v>
      </c>
      <c r="DG210">
        <v>8153239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>"12/06/2022 03:16:12.305"</f>
        <v>12/06/2022 03:16:12.305</v>
      </c>
      <c r="C211" t="str">
        <f t="shared" si="51"/>
        <v>FFDDD3C0</v>
      </c>
      <c r="D211" t="s">
        <v>138</v>
      </c>
      <c r="E211">
        <v>31</v>
      </c>
      <c r="H211">
        <v>120</v>
      </c>
      <c r="I211" t="s">
        <v>141</v>
      </c>
      <c r="J211" t="s">
        <v>140</v>
      </c>
      <c r="K211">
        <v>0</v>
      </c>
      <c r="L211">
        <v>3</v>
      </c>
      <c r="M211">
        <v>0</v>
      </c>
      <c r="N211">
        <v>2</v>
      </c>
      <c r="O211">
        <v>0</v>
      </c>
      <c r="P211">
        <v>1</v>
      </c>
      <c r="Q211">
        <v>0</v>
      </c>
      <c r="S211" t="str">
        <f t="shared" si="57"/>
        <v>03:16:11.797</v>
      </c>
      <c r="T211" t="str">
        <f t="shared" si="57"/>
        <v>03:16:11.797</v>
      </c>
      <c r="U211" t="str">
        <f t="shared" si="52"/>
        <v>ACA834</v>
      </c>
      <c r="V211">
        <v>0</v>
      </c>
      <c r="W211">
        <v>0</v>
      </c>
      <c r="X211">
        <v>2</v>
      </c>
      <c r="Y211">
        <v>0</v>
      </c>
      <c r="AA211">
        <v>1</v>
      </c>
      <c r="AB211">
        <v>9</v>
      </c>
      <c r="AC211">
        <v>3</v>
      </c>
      <c r="AD211">
        <v>0</v>
      </c>
      <c r="AE211">
        <v>10</v>
      </c>
      <c r="AF211" t="s">
        <v>140</v>
      </c>
      <c r="AG211">
        <v>0</v>
      </c>
      <c r="AH211">
        <v>3</v>
      </c>
      <c r="AI211">
        <v>2</v>
      </c>
      <c r="AJ211">
        <v>0</v>
      </c>
      <c r="AK211" t="s">
        <v>200</v>
      </c>
      <c r="AL211">
        <v>35.491998000000002</v>
      </c>
      <c r="AM211" t="s">
        <v>199</v>
      </c>
      <c r="AN211">
        <v>-97.825569999999999</v>
      </c>
      <c r="AO211">
        <v>25</v>
      </c>
      <c r="AP211">
        <v>1825</v>
      </c>
      <c r="AQ211" t="s">
        <v>129</v>
      </c>
      <c r="AR211">
        <v>2</v>
      </c>
      <c r="AS211">
        <v>38</v>
      </c>
      <c r="AT211">
        <v>1280</v>
      </c>
      <c r="BB211" t="str">
        <f t="shared" si="53"/>
        <v>1200</v>
      </c>
      <c r="BC211">
        <v>1</v>
      </c>
      <c r="BD211" t="str">
        <f t="shared" si="54"/>
        <v xml:space="preserve">N9142Q  </v>
      </c>
      <c r="BE211">
        <v>1</v>
      </c>
      <c r="BJ211">
        <v>1550</v>
      </c>
      <c r="BK211">
        <v>-275</v>
      </c>
      <c r="BL211" t="s">
        <v>181</v>
      </c>
      <c r="BM211">
        <v>0</v>
      </c>
      <c r="BN211">
        <v>1</v>
      </c>
      <c r="BO211">
        <v>1</v>
      </c>
      <c r="BP211">
        <v>0</v>
      </c>
      <c r="BS211">
        <v>0</v>
      </c>
      <c r="BT211">
        <v>0</v>
      </c>
      <c r="BU211">
        <v>0</v>
      </c>
      <c r="CE211" t="str">
        <f>"03:16:11.983"</f>
        <v>03:16:11.983</v>
      </c>
      <c r="CF211">
        <v>982705465</v>
      </c>
      <c r="CS211">
        <v>3</v>
      </c>
      <c r="CT211">
        <v>2</v>
      </c>
      <c r="CU211">
        <v>0</v>
      </c>
      <c r="CV211">
        <v>2</v>
      </c>
      <c r="CW211">
        <v>1</v>
      </c>
      <c r="CX211">
        <v>4</v>
      </c>
      <c r="CY211">
        <v>7</v>
      </c>
      <c r="CZ211" t="s">
        <v>131</v>
      </c>
      <c r="DA211">
        <v>475</v>
      </c>
      <c r="DB211">
        <v>0</v>
      </c>
      <c r="DC211" t="s">
        <v>194</v>
      </c>
      <c r="DD211" t="s">
        <v>195</v>
      </c>
      <c r="DG211">
        <v>8153239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>"12/06/2022 03:16:12.994"</f>
        <v>12/06/2022 03:16:12.994</v>
      </c>
      <c r="C212" t="str">
        <f t="shared" si="51"/>
        <v>FFDDD3C0</v>
      </c>
      <c r="D212" t="s">
        <v>123</v>
      </c>
      <c r="E212">
        <v>13</v>
      </c>
      <c r="F212">
        <v>1013</v>
      </c>
      <c r="G212" t="s">
        <v>124</v>
      </c>
      <c r="J212" t="s">
        <v>125</v>
      </c>
      <c r="K212">
        <v>0</v>
      </c>
      <c r="L212">
        <v>3</v>
      </c>
      <c r="M212">
        <v>0</v>
      </c>
      <c r="N212">
        <v>2</v>
      </c>
      <c r="O212">
        <v>0</v>
      </c>
      <c r="P212">
        <v>1</v>
      </c>
      <c r="Q212">
        <v>0</v>
      </c>
      <c r="S212" t="str">
        <f t="shared" ref="S212:T216" si="58">"03:16:12.594"</f>
        <v>03:16:12.594</v>
      </c>
      <c r="T212" t="str">
        <f t="shared" si="58"/>
        <v>03:16:12.594</v>
      </c>
      <c r="U212" t="str">
        <f t="shared" si="52"/>
        <v>ACA834</v>
      </c>
      <c r="V212">
        <v>0</v>
      </c>
      <c r="W212">
        <v>0</v>
      </c>
      <c r="X212">
        <v>2</v>
      </c>
      <c r="Y212">
        <v>0</v>
      </c>
      <c r="AA212">
        <v>1</v>
      </c>
      <c r="AB212">
        <v>9</v>
      </c>
      <c r="AC212">
        <v>3</v>
      </c>
      <c r="AD212">
        <v>0</v>
      </c>
      <c r="AE212">
        <v>10</v>
      </c>
      <c r="AF212" t="s">
        <v>140</v>
      </c>
      <c r="AG212">
        <v>0</v>
      </c>
      <c r="AH212">
        <v>3</v>
      </c>
      <c r="AI212">
        <v>2</v>
      </c>
      <c r="AJ212">
        <v>1</v>
      </c>
      <c r="AK212" t="s">
        <v>201</v>
      </c>
      <c r="AL212">
        <v>35.492127000000004</v>
      </c>
      <c r="AM212" t="s">
        <v>197</v>
      </c>
      <c r="AN212">
        <v>-97.825548999999995</v>
      </c>
      <c r="AO212">
        <v>25</v>
      </c>
      <c r="AP212">
        <v>1825</v>
      </c>
      <c r="AQ212" t="s">
        <v>129</v>
      </c>
      <c r="AR212">
        <v>6</v>
      </c>
      <c r="AS212">
        <v>35</v>
      </c>
      <c r="AT212">
        <v>576</v>
      </c>
      <c r="BB212" t="str">
        <f t="shared" si="53"/>
        <v>1200</v>
      </c>
      <c r="BC212">
        <v>1</v>
      </c>
      <c r="BD212" t="str">
        <f t="shared" si="54"/>
        <v xml:space="preserve">N9142Q  </v>
      </c>
      <c r="BE212">
        <v>1</v>
      </c>
      <c r="BJ212">
        <v>1725</v>
      </c>
      <c r="BK212">
        <v>-100</v>
      </c>
      <c r="BL212" t="s">
        <v>181</v>
      </c>
      <c r="BM212">
        <v>0</v>
      </c>
      <c r="BN212">
        <v>1</v>
      </c>
      <c r="BO212">
        <v>1</v>
      </c>
      <c r="BP212">
        <v>0</v>
      </c>
      <c r="BS212">
        <v>0</v>
      </c>
      <c r="BT212">
        <v>0</v>
      </c>
      <c r="BU212">
        <v>0</v>
      </c>
      <c r="CE212" t="str">
        <f>"03:16:12.768"</f>
        <v>03:16:12.768</v>
      </c>
      <c r="CF212">
        <v>768055083</v>
      </c>
      <c r="CS212">
        <v>3</v>
      </c>
      <c r="CT212">
        <v>2</v>
      </c>
      <c r="CU212">
        <v>0</v>
      </c>
      <c r="CV212">
        <v>2</v>
      </c>
      <c r="CW212">
        <v>0</v>
      </c>
      <c r="CX212">
        <v>6</v>
      </c>
      <c r="CY212">
        <v>7</v>
      </c>
      <c r="CZ212" t="s">
        <v>131</v>
      </c>
      <c r="DA212">
        <v>474</v>
      </c>
      <c r="DB212">
        <v>0</v>
      </c>
      <c r="DC212" t="s">
        <v>132</v>
      </c>
      <c r="DD212" t="s">
        <v>133</v>
      </c>
      <c r="DG212">
        <v>13741330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>"12/06/2022 03:16:12.994"</f>
        <v>12/06/2022 03:16:12.994</v>
      </c>
      <c r="C213" t="str">
        <f t="shared" si="51"/>
        <v>FFDDD3C0</v>
      </c>
      <c r="D213" t="s">
        <v>123</v>
      </c>
      <c r="E213">
        <v>14</v>
      </c>
      <c r="F213">
        <v>1014</v>
      </c>
      <c r="G213" t="s">
        <v>135</v>
      </c>
      <c r="J213" t="s">
        <v>125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1</v>
      </c>
      <c r="Q213">
        <v>0</v>
      </c>
      <c r="S213" t="str">
        <f t="shared" si="58"/>
        <v>03:16:12.594</v>
      </c>
      <c r="T213" t="str">
        <f t="shared" si="58"/>
        <v>03:16:12.594</v>
      </c>
      <c r="U213" t="str">
        <f t="shared" si="52"/>
        <v>ACA834</v>
      </c>
      <c r="V213">
        <v>0</v>
      </c>
      <c r="W213">
        <v>0</v>
      </c>
      <c r="X213">
        <v>2</v>
      </c>
      <c r="Y213">
        <v>0</v>
      </c>
      <c r="AA213">
        <v>1</v>
      </c>
      <c r="AB213">
        <v>9</v>
      </c>
      <c r="AC213">
        <v>3</v>
      </c>
      <c r="AD213">
        <v>0</v>
      </c>
      <c r="AE213">
        <v>10</v>
      </c>
      <c r="AF213" t="s">
        <v>140</v>
      </c>
      <c r="AG213">
        <v>0</v>
      </c>
      <c r="AH213">
        <v>3</v>
      </c>
      <c r="AI213">
        <v>2</v>
      </c>
      <c r="AJ213">
        <v>1</v>
      </c>
      <c r="AK213" t="s">
        <v>201</v>
      </c>
      <c r="AL213">
        <v>35.492127000000004</v>
      </c>
      <c r="AM213" t="s">
        <v>197</v>
      </c>
      <c r="AN213">
        <v>-97.825548999999995</v>
      </c>
      <c r="AO213">
        <v>25</v>
      </c>
      <c r="AP213">
        <v>1825</v>
      </c>
      <c r="AQ213" t="s">
        <v>129</v>
      </c>
      <c r="AR213">
        <v>6</v>
      </c>
      <c r="AS213">
        <v>35</v>
      </c>
      <c r="AT213">
        <v>576</v>
      </c>
      <c r="BB213" t="str">
        <f t="shared" si="53"/>
        <v>1200</v>
      </c>
      <c r="BC213">
        <v>1</v>
      </c>
      <c r="BD213" t="str">
        <f t="shared" si="54"/>
        <v xml:space="preserve">N9142Q  </v>
      </c>
      <c r="BE213">
        <v>1</v>
      </c>
      <c r="BJ213">
        <v>1725</v>
      </c>
      <c r="BK213">
        <v>-100</v>
      </c>
      <c r="BL213" t="s">
        <v>181</v>
      </c>
      <c r="BM213">
        <v>0</v>
      </c>
      <c r="BN213">
        <v>1</v>
      </c>
      <c r="BO213">
        <v>1</v>
      </c>
      <c r="BP213">
        <v>0</v>
      </c>
      <c r="BS213">
        <v>0</v>
      </c>
      <c r="BT213">
        <v>0</v>
      </c>
      <c r="BU213">
        <v>0</v>
      </c>
      <c r="CE213" t="str">
        <f>"03:16:12.768"</f>
        <v>03:16:12.768</v>
      </c>
      <c r="CF213">
        <v>768055083</v>
      </c>
      <c r="CS213">
        <v>3</v>
      </c>
      <c r="CT213">
        <v>2</v>
      </c>
      <c r="CU213">
        <v>0</v>
      </c>
      <c r="CV213">
        <v>2</v>
      </c>
      <c r="CW213">
        <v>0</v>
      </c>
      <c r="CX213">
        <v>6</v>
      </c>
      <c r="CY213">
        <v>7</v>
      </c>
      <c r="CZ213" t="s">
        <v>131</v>
      </c>
      <c r="DA213">
        <v>474</v>
      </c>
      <c r="DB213">
        <v>0</v>
      </c>
      <c r="DC213" t="s">
        <v>132</v>
      </c>
      <c r="DD213" t="s">
        <v>133</v>
      </c>
      <c r="DG213">
        <v>13741330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>"12/06/2022 03:16:13.056"</f>
        <v>12/06/2022 03:16:13.056</v>
      </c>
      <c r="C214" t="str">
        <f t="shared" si="51"/>
        <v>FFDDD3C0</v>
      </c>
      <c r="D214" t="s">
        <v>138</v>
      </c>
      <c r="E214">
        <v>30</v>
      </c>
      <c r="H214">
        <v>119</v>
      </c>
      <c r="I214" t="s">
        <v>139</v>
      </c>
      <c r="J214" t="s">
        <v>140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1</v>
      </c>
      <c r="Q214">
        <v>0</v>
      </c>
      <c r="S214" t="str">
        <f t="shared" si="58"/>
        <v>03:16:12.594</v>
      </c>
      <c r="T214" t="str">
        <f t="shared" si="58"/>
        <v>03:16:12.594</v>
      </c>
      <c r="U214" t="str">
        <f t="shared" si="52"/>
        <v>ACA834</v>
      </c>
      <c r="V214">
        <v>0</v>
      </c>
      <c r="W214">
        <v>0</v>
      </c>
      <c r="X214">
        <v>2</v>
      </c>
      <c r="Y214">
        <v>0</v>
      </c>
      <c r="AA214">
        <v>1</v>
      </c>
      <c r="AB214">
        <v>9</v>
      </c>
      <c r="AC214">
        <v>3</v>
      </c>
      <c r="AD214">
        <v>0</v>
      </c>
      <c r="AE214">
        <v>10</v>
      </c>
      <c r="AF214" t="s">
        <v>140</v>
      </c>
      <c r="AG214">
        <v>0</v>
      </c>
      <c r="AH214">
        <v>3</v>
      </c>
      <c r="AI214">
        <v>2</v>
      </c>
      <c r="AJ214">
        <v>1</v>
      </c>
      <c r="AK214" t="s">
        <v>201</v>
      </c>
      <c r="AL214">
        <v>35.492127000000004</v>
      </c>
      <c r="AM214" t="s">
        <v>197</v>
      </c>
      <c r="AN214">
        <v>-97.825548999999995</v>
      </c>
      <c r="AO214">
        <v>25</v>
      </c>
      <c r="AP214">
        <v>1825</v>
      </c>
      <c r="AQ214" t="s">
        <v>129</v>
      </c>
      <c r="AR214">
        <v>6</v>
      </c>
      <c r="AS214">
        <v>35</v>
      </c>
      <c r="AT214">
        <v>576</v>
      </c>
      <c r="BB214" t="str">
        <f t="shared" si="53"/>
        <v>1200</v>
      </c>
      <c r="BC214">
        <v>1</v>
      </c>
      <c r="BD214" t="str">
        <f t="shared" si="54"/>
        <v xml:space="preserve">N9142Q  </v>
      </c>
      <c r="BE214">
        <v>1</v>
      </c>
      <c r="BJ214">
        <v>1725</v>
      </c>
      <c r="BK214">
        <v>-100</v>
      </c>
      <c r="BL214" t="s">
        <v>181</v>
      </c>
      <c r="BM214">
        <v>0</v>
      </c>
      <c r="BN214">
        <v>1</v>
      </c>
      <c r="BO214">
        <v>1</v>
      </c>
      <c r="BP214">
        <v>0</v>
      </c>
      <c r="BS214">
        <v>0</v>
      </c>
      <c r="BT214">
        <v>0</v>
      </c>
      <c r="BU214">
        <v>0</v>
      </c>
      <c r="CE214" t="str">
        <f>"03:16:12.768"</f>
        <v>03:16:12.768</v>
      </c>
      <c r="CF214">
        <v>768055083</v>
      </c>
      <c r="CS214">
        <v>3</v>
      </c>
      <c r="CT214">
        <v>2</v>
      </c>
      <c r="CU214">
        <v>0</v>
      </c>
      <c r="CV214">
        <v>2</v>
      </c>
      <c r="CW214">
        <v>0</v>
      </c>
      <c r="CX214">
        <v>6</v>
      </c>
      <c r="CY214">
        <v>7</v>
      </c>
      <c r="CZ214" t="s">
        <v>131</v>
      </c>
      <c r="DA214">
        <v>474</v>
      </c>
      <c r="DB214">
        <v>0</v>
      </c>
      <c r="DC214" t="s">
        <v>132</v>
      </c>
      <c r="DD214" t="s">
        <v>133</v>
      </c>
      <c r="DG214">
        <v>13741330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>"12/06/2022 03:16:13.056"</f>
        <v>12/06/2022 03:16:13.056</v>
      </c>
      <c r="C215" t="str">
        <f t="shared" si="51"/>
        <v>FFDDD3C0</v>
      </c>
      <c r="D215" t="s">
        <v>138</v>
      </c>
      <c r="E215">
        <v>31</v>
      </c>
      <c r="H215">
        <v>120</v>
      </c>
      <c r="I215" t="s">
        <v>141</v>
      </c>
      <c r="J215" t="s">
        <v>140</v>
      </c>
      <c r="K215">
        <v>0</v>
      </c>
      <c r="L215">
        <v>3</v>
      </c>
      <c r="M215">
        <v>0</v>
      </c>
      <c r="N215">
        <v>2</v>
      </c>
      <c r="O215">
        <v>0</v>
      </c>
      <c r="P215">
        <v>1</v>
      </c>
      <c r="Q215">
        <v>0</v>
      </c>
      <c r="S215" t="str">
        <f t="shared" si="58"/>
        <v>03:16:12.594</v>
      </c>
      <c r="T215" t="str">
        <f t="shared" si="58"/>
        <v>03:16:12.594</v>
      </c>
      <c r="U215" t="str">
        <f t="shared" si="52"/>
        <v>ACA834</v>
      </c>
      <c r="V215">
        <v>0</v>
      </c>
      <c r="W215">
        <v>0</v>
      </c>
      <c r="X215">
        <v>2</v>
      </c>
      <c r="Y215">
        <v>0</v>
      </c>
      <c r="AA215">
        <v>1</v>
      </c>
      <c r="AB215">
        <v>9</v>
      </c>
      <c r="AC215">
        <v>3</v>
      </c>
      <c r="AD215">
        <v>0</v>
      </c>
      <c r="AE215">
        <v>10</v>
      </c>
      <c r="AF215" t="s">
        <v>140</v>
      </c>
      <c r="AG215">
        <v>0</v>
      </c>
      <c r="AH215">
        <v>3</v>
      </c>
      <c r="AI215">
        <v>2</v>
      </c>
      <c r="AJ215">
        <v>1</v>
      </c>
      <c r="AK215" t="s">
        <v>201</v>
      </c>
      <c r="AL215">
        <v>35.492127000000004</v>
      </c>
      <c r="AM215" t="s">
        <v>197</v>
      </c>
      <c r="AN215">
        <v>-97.825548999999995</v>
      </c>
      <c r="AO215">
        <v>25</v>
      </c>
      <c r="AP215">
        <v>1825</v>
      </c>
      <c r="AQ215" t="s">
        <v>129</v>
      </c>
      <c r="AR215">
        <v>6</v>
      </c>
      <c r="AS215">
        <v>35</v>
      </c>
      <c r="AT215">
        <v>576</v>
      </c>
      <c r="BB215" t="str">
        <f t="shared" si="53"/>
        <v>1200</v>
      </c>
      <c r="BC215">
        <v>1</v>
      </c>
      <c r="BD215" t="str">
        <f t="shared" si="54"/>
        <v xml:space="preserve">N9142Q  </v>
      </c>
      <c r="BE215">
        <v>1</v>
      </c>
      <c r="BJ215">
        <v>1725</v>
      </c>
      <c r="BK215">
        <v>-100</v>
      </c>
      <c r="BL215" t="s">
        <v>181</v>
      </c>
      <c r="BM215">
        <v>0</v>
      </c>
      <c r="BN215">
        <v>1</v>
      </c>
      <c r="BO215">
        <v>1</v>
      </c>
      <c r="BP215">
        <v>0</v>
      </c>
      <c r="BS215">
        <v>0</v>
      </c>
      <c r="BT215">
        <v>0</v>
      </c>
      <c r="BU215">
        <v>0</v>
      </c>
      <c r="CE215" t="str">
        <f>"03:16:12.768"</f>
        <v>03:16:12.768</v>
      </c>
      <c r="CF215">
        <v>768055083</v>
      </c>
      <c r="CS215">
        <v>3</v>
      </c>
      <c r="CT215">
        <v>2</v>
      </c>
      <c r="CU215">
        <v>0</v>
      </c>
      <c r="CV215">
        <v>2</v>
      </c>
      <c r="CW215">
        <v>0</v>
      </c>
      <c r="CX215">
        <v>6</v>
      </c>
      <c r="CY215">
        <v>7</v>
      </c>
      <c r="CZ215" t="s">
        <v>131</v>
      </c>
      <c r="DA215">
        <v>474</v>
      </c>
      <c r="DB215">
        <v>0</v>
      </c>
      <c r="DC215" t="s">
        <v>132</v>
      </c>
      <c r="DD215" t="s">
        <v>133</v>
      </c>
      <c r="DG215">
        <v>13741330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>"12/06/2022 03:16:13.056"</f>
        <v>12/06/2022 03:16:13.056</v>
      </c>
      <c r="C216" t="str">
        <f t="shared" si="51"/>
        <v>FFDDD3C0</v>
      </c>
      <c r="D216" t="s">
        <v>134</v>
      </c>
      <c r="E216">
        <v>3</v>
      </c>
      <c r="H216">
        <v>160</v>
      </c>
      <c r="I216" t="s">
        <v>135</v>
      </c>
      <c r="J216" t="s">
        <v>136</v>
      </c>
      <c r="K216">
        <v>0</v>
      </c>
      <c r="L216">
        <v>3</v>
      </c>
      <c r="M216">
        <v>0</v>
      </c>
      <c r="N216">
        <v>2</v>
      </c>
      <c r="O216">
        <v>0</v>
      </c>
      <c r="P216">
        <v>1</v>
      </c>
      <c r="Q216">
        <v>0</v>
      </c>
      <c r="S216" t="str">
        <f t="shared" si="58"/>
        <v>03:16:12.594</v>
      </c>
      <c r="T216" t="str">
        <f t="shared" si="58"/>
        <v>03:16:12.594</v>
      </c>
      <c r="U216" t="str">
        <f t="shared" si="52"/>
        <v>ACA834</v>
      </c>
      <c r="V216">
        <v>0</v>
      </c>
      <c r="W216">
        <v>0</v>
      </c>
      <c r="X216">
        <v>2</v>
      </c>
      <c r="Y216">
        <v>0</v>
      </c>
      <c r="AA216">
        <v>1</v>
      </c>
      <c r="AB216">
        <v>9</v>
      </c>
      <c r="AC216">
        <v>3</v>
      </c>
      <c r="AD216">
        <v>0</v>
      </c>
      <c r="AE216">
        <v>10</v>
      </c>
      <c r="AF216" t="s">
        <v>140</v>
      </c>
      <c r="AG216">
        <v>0</v>
      </c>
      <c r="AH216">
        <v>3</v>
      </c>
      <c r="AI216">
        <v>2</v>
      </c>
      <c r="AJ216">
        <v>1</v>
      </c>
      <c r="AK216" t="s">
        <v>201</v>
      </c>
      <c r="AL216">
        <v>35.492127000000004</v>
      </c>
      <c r="AM216" t="s">
        <v>197</v>
      </c>
      <c r="AN216">
        <v>-97.825548999999995</v>
      </c>
      <c r="AO216">
        <v>25</v>
      </c>
      <c r="AP216">
        <v>1825</v>
      </c>
      <c r="AQ216" t="s">
        <v>129</v>
      </c>
      <c r="AR216">
        <v>6</v>
      </c>
      <c r="AS216">
        <v>35</v>
      </c>
      <c r="AT216">
        <v>576</v>
      </c>
      <c r="BB216" t="str">
        <f t="shared" si="53"/>
        <v>1200</v>
      </c>
      <c r="BC216">
        <v>1</v>
      </c>
      <c r="BD216" t="str">
        <f t="shared" si="54"/>
        <v xml:space="preserve">N9142Q  </v>
      </c>
      <c r="BE216">
        <v>1</v>
      </c>
      <c r="BJ216">
        <v>1725</v>
      </c>
      <c r="BK216">
        <v>-100</v>
      </c>
      <c r="BL216" t="s">
        <v>181</v>
      </c>
      <c r="BM216">
        <v>0</v>
      </c>
      <c r="BN216">
        <v>1</v>
      </c>
      <c r="BO216">
        <v>1</v>
      </c>
      <c r="BP216">
        <v>0</v>
      </c>
      <c r="BS216">
        <v>0</v>
      </c>
      <c r="BT216">
        <v>0</v>
      </c>
      <c r="BU216">
        <v>0</v>
      </c>
      <c r="CE216" t="str">
        <f>"03:16:12.768"</f>
        <v>03:16:12.768</v>
      </c>
      <c r="CF216">
        <v>768055083</v>
      </c>
      <c r="CS216">
        <v>3</v>
      </c>
      <c r="CT216">
        <v>2</v>
      </c>
      <c r="CU216">
        <v>0</v>
      </c>
      <c r="CV216">
        <v>2</v>
      </c>
      <c r="CW216">
        <v>0</v>
      </c>
      <c r="CX216">
        <v>6</v>
      </c>
      <c r="CY216">
        <v>7</v>
      </c>
      <c r="CZ216" t="s">
        <v>131</v>
      </c>
      <c r="DA216">
        <v>474</v>
      </c>
      <c r="DB216">
        <v>0</v>
      </c>
      <c r="DC216" t="s">
        <v>132</v>
      </c>
      <c r="DD216" t="s">
        <v>133</v>
      </c>
      <c r="DG216">
        <v>13741330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>"12/06/2022 03:16:14.041"</f>
        <v>12/06/2022 03:16:14.041</v>
      </c>
      <c r="C217" t="str">
        <f t="shared" si="51"/>
        <v>FFDDD3C0</v>
      </c>
      <c r="D217" t="s">
        <v>123</v>
      </c>
      <c r="E217">
        <v>13</v>
      </c>
      <c r="F217">
        <v>1013</v>
      </c>
      <c r="G217" t="s">
        <v>124</v>
      </c>
      <c r="J217" t="s">
        <v>125</v>
      </c>
      <c r="K217">
        <v>0</v>
      </c>
      <c r="L217">
        <v>3</v>
      </c>
      <c r="M217">
        <v>0</v>
      </c>
      <c r="N217">
        <v>2</v>
      </c>
      <c r="O217">
        <v>0</v>
      </c>
      <c r="P217">
        <v>1</v>
      </c>
      <c r="Q217">
        <v>0</v>
      </c>
      <c r="S217" t="str">
        <f t="shared" ref="S217:T221" si="59">"03:16:13.797"</f>
        <v>03:16:13.797</v>
      </c>
      <c r="T217" t="str">
        <f t="shared" si="59"/>
        <v>03:16:13.797</v>
      </c>
      <c r="U217" t="str">
        <f t="shared" si="52"/>
        <v>ACA834</v>
      </c>
      <c r="V217">
        <v>0</v>
      </c>
      <c r="W217">
        <v>0</v>
      </c>
      <c r="X217">
        <v>2</v>
      </c>
      <c r="Y217">
        <v>0</v>
      </c>
      <c r="AA217">
        <v>1</v>
      </c>
      <c r="AB217">
        <v>9</v>
      </c>
      <c r="AC217">
        <v>3</v>
      </c>
      <c r="AD217">
        <v>0</v>
      </c>
      <c r="AE217">
        <v>10</v>
      </c>
      <c r="AF217" t="s">
        <v>140</v>
      </c>
      <c r="AG217">
        <v>0</v>
      </c>
      <c r="AH217">
        <v>3</v>
      </c>
      <c r="AI217">
        <v>2</v>
      </c>
      <c r="AJ217">
        <v>1</v>
      </c>
      <c r="AK217" t="s">
        <v>202</v>
      </c>
      <c r="AL217">
        <v>35.492319999999999</v>
      </c>
      <c r="AM217" t="s">
        <v>193</v>
      </c>
      <c r="AN217">
        <v>-97.825506000000004</v>
      </c>
      <c r="AO217">
        <v>25</v>
      </c>
      <c r="AP217">
        <v>1850</v>
      </c>
      <c r="AQ217" t="s">
        <v>129</v>
      </c>
      <c r="AR217">
        <v>10</v>
      </c>
      <c r="AS217">
        <v>32</v>
      </c>
      <c r="AT217">
        <v>-448</v>
      </c>
      <c r="BB217" t="str">
        <f t="shared" si="53"/>
        <v>1200</v>
      </c>
      <c r="BC217">
        <v>1</v>
      </c>
      <c r="BD217" t="str">
        <f t="shared" si="54"/>
        <v xml:space="preserve">N9142Q  </v>
      </c>
      <c r="BE217">
        <v>1</v>
      </c>
      <c r="BJ217">
        <v>1700</v>
      </c>
      <c r="BK217">
        <v>-150</v>
      </c>
      <c r="BL217" t="s">
        <v>181</v>
      </c>
      <c r="BM217">
        <v>0</v>
      </c>
      <c r="BN217">
        <v>1</v>
      </c>
      <c r="BO217">
        <v>1</v>
      </c>
      <c r="BP217">
        <v>0</v>
      </c>
      <c r="BS217">
        <v>0</v>
      </c>
      <c r="BT217">
        <v>0</v>
      </c>
      <c r="BU217">
        <v>0</v>
      </c>
      <c r="CE217" t="str">
        <f>"03:16:13.809"</f>
        <v>03:16:13.809</v>
      </c>
      <c r="CF217">
        <v>809305005</v>
      </c>
      <c r="CS217">
        <v>3</v>
      </c>
      <c r="CT217">
        <v>2</v>
      </c>
      <c r="CU217">
        <v>0</v>
      </c>
      <c r="CV217">
        <v>2</v>
      </c>
      <c r="CW217">
        <v>0</v>
      </c>
      <c r="CX217">
        <v>7</v>
      </c>
      <c r="CY217">
        <v>7</v>
      </c>
      <c r="CZ217" t="s">
        <v>131</v>
      </c>
      <c r="DA217">
        <v>474</v>
      </c>
      <c r="DB217">
        <v>0</v>
      </c>
      <c r="DC217" t="s">
        <v>132</v>
      </c>
      <c r="DD217" t="s">
        <v>133</v>
      </c>
      <c r="DG217">
        <v>13741470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>"12/06/2022 03:16:14.041"</f>
        <v>12/06/2022 03:16:14.041</v>
      </c>
      <c r="C218" t="str">
        <f t="shared" si="51"/>
        <v>FFDDD3C0</v>
      </c>
      <c r="D218" t="s">
        <v>134</v>
      </c>
      <c r="E218">
        <v>3</v>
      </c>
      <c r="H218">
        <v>160</v>
      </c>
      <c r="I218" t="s">
        <v>135</v>
      </c>
      <c r="J218" t="s">
        <v>136</v>
      </c>
      <c r="K218">
        <v>0</v>
      </c>
      <c r="L218">
        <v>3</v>
      </c>
      <c r="M218">
        <v>0</v>
      </c>
      <c r="N218">
        <v>2</v>
      </c>
      <c r="O218">
        <v>0</v>
      </c>
      <c r="P218">
        <v>1</v>
      </c>
      <c r="Q218">
        <v>0</v>
      </c>
      <c r="S218" t="str">
        <f t="shared" si="59"/>
        <v>03:16:13.797</v>
      </c>
      <c r="T218" t="str">
        <f t="shared" si="59"/>
        <v>03:16:13.797</v>
      </c>
      <c r="U218" t="str">
        <f t="shared" si="52"/>
        <v>ACA834</v>
      </c>
      <c r="V218">
        <v>0</v>
      </c>
      <c r="W218">
        <v>0</v>
      </c>
      <c r="X218">
        <v>2</v>
      </c>
      <c r="Y218">
        <v>0</v>
      </c>
      <c r="AA218">
        <v>1</v>
      </c>
      <c r="AB218">
        <v>9</v>
      </c>
      <c r="AC218">
        <v>3</v>
      </c>
      <c r="AD218">
        <v>0</v>
      </c>
      <c r="AE218">
        <v>10</v>
      </c>
      <c r="AF218" t="s">
        <v>140</v>
      </c>
      <c r="AG218">
        <v>0</v>
      </c>
      <c r="AH218">
        <v>3</v>
      </c>
      <c r="AI218">
        <v>2</v>
      </c>
      <c r="AJ218">
        <v>1</v>
      </c>
      <c r="AK218" t="s">
        <v>202</v>
      </c>
      <c r="AL218">
        <v>35.492319999999999</v>
      </c>
      <c r="AM218" t="s">
        <v>193</v>
      </c>
      <c r="AN218">
        <v>-97.825506000000004</v>
      </c>
      <c r="AO218">
        <v>25</v>
      </c>
      <c r="AP218">
        <v>1850</v>
      </c>
      <c r="AQ218" t="s">
        <v>129</v>
      </c>
      <c r="AR218">
        <v>10</v>
      </c>
      <c r="AS218">
        <v>32</v>
      </c>
      <c r="AT218">
        <v>-448</v>
      </c>
      <c r="BB218" t="str">
        <f t="shared" si="53"/>
        <v>1200</v>
      </c>
      <c r="BC218">
        <v>1</v>
      </c>
      <c r="BD218" t="str">
        <f t="shared" si="54"/>
        <v xml:space="preserve">N9142Q  </v>
      </c>
      <c r="BE218">
        <v>1</v>
      </c>
      <c r="BJ218">
        <v>1700</v>
      </c>
      <c r="BK218">
        <v>-150</v>
      </c>
      <c r="BL218" t="s">
        <v>181</v>
      </c>
      <c r="BM218">
        <v>0</v>
      </c>
      <c r="BN218">
        <v>1</v>
      </c>
      <c r="BO218">
        <v>1</v>
      </c>
      <c r="BP218">
        <v>0</v>
      </c>
      <c r="BS218">
        <v>0</v>
      </c>
      <c r="BT218">
        <v>0</v>
      </c>
      <c r="BU218">
        <v>0</v>
      </c>
      <c r="CE218" t="str">
        <f>"03:16:13.809"</f>
        <v>03:16:13.809</v>
      </c>
      <c r="CF218">
        <v>809305005</v>
      </c>
      <c r="CS218">
        <v>3</v>
      </c>
      <c r="CT218">
        <v>2</v>
      </c>
      <c r="CU218">
        <v>0</v>
      </c>
      <c r="CV218">
        <v>2</v>
      </c>
      <c r="CW218">
        <v>0</v>
      </c>
      <c r="CX218">
        <v>7</v>
      </c>
      <c r="CY218">
        <v>7</v>
      </c>
      <c r="CZ218" t="s">
        <v>131</v>
      </c>
      <c r="DA218">
        <v>474</v>
      </c>
      <c r="DB218">
        <v>0</v>
      </c>
      <c r="DC218" t="s">
        <v>132</v>
      </c>
      <c r="DD218" t="s">
        <v>133</v>
      </c>
      <c r="DG218">
        <v>13741470</v>
      </c>
      <c r="DI218">
        <v>0</v>
      </c>
      <c r="DJ218">
        <v>0</v>
      </c>
      <c r="DK218">
        <v>1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>"12/06/2022 03:16:14.041"</f>
        <v>12/06/2022 03:16:14.041</v>
      </c>
      <c r="C219" t="str">
        <f t="shared" si="51"/>
        <v>FFDDD3C0</v>
      </c>
      <c r="D219" t="s">
        <v>123</v>
      </c>
      <c r="E219">
        <v>14</v>
      </c>
      <c r="F219">
        <v>1014</v>
      </c>
      <c r="G219" t="s">
        <v>135</v>
      </c>
      <c r="J219" t="s">
        <v>125</v>
      </c>
      <c r="K219">
        <v>0</v>
      </c>
      <c r="L219">
        <v>3</v>
      </c>
      <c r="M219">
        <v>0</v>
      </c>
      <c r="N219">
        <v>2</v>
      </c>
      <c r="O219">
        <v>0</v>
      </c>
      <c r="P219">
        <v>1</v>
      </c>
      <c r="Q219">
        <v>0</v>
      </c>
      <c r="S219" t="str">
        <f t="shared" si="59"/>
        <v>03:16:13.797</v>
      </c>
      <c r="T219" t="str">
        <f t="shared" si="59"/>
        <v>03:16:13.797</v>
      </c>
      <c r="U219" t="str">
        <f t="shared" si="52"/>
        <v>ACA834</v>
      </c>
      <c r="V219">
        <v>0</v>
      </c>
      <c r="W219">
        <v>0</v>
      </c>
      <c r="X219">
        <v>2</v>
      </c>
      <c r="Y219">
        <v>0</v>
      </c>
      <c r="AA219">
        <v>1</v>
      </c>
      <c r="AB219">
        <v>9</v>
      </c>
      <c r="AC219">
        <v>3</v>
      </c>
      <c r="AD219">
        <v>0</v>
      </c>
      <c r="AE219">
        <v>10</v>
      </c>
      <c r="AF219" t="s">
        <v>140</v>
      </c>
      <c r="AG219">
        <v>0</v>
      </c>
      <c r="AH219">
        <v>3</v>
      </c>
      <c r="AI219">
        <v>2</v>
      </c>
      <c r="AJ219">
        <v>1</v>
      </c>
      <c r="AK219" t="s">
        <v>202</v>
      </c>
      <c r="AL219">
        <v>35.492319999999999</v>
      </c>
      <c r="AM219" t="s">
        <v>193</v>
      </c>
      <c r="AN219">
        <v>-97.825506000000004</v>
      </c>
      <c r="AO219">
        <v>25</v>
      </c>
      <c r="AP219">
        <v>1850</v>
      </c>
      <c r="AQ219" t="s">
        <v>129</v>
      </c>
      <c r="AR219">
        <v>10</v>
      </c>
      <c r="AS219">
        <v>32</v>
      </c>
      <c r="AT219">
        <v>-448</v>
      </c>
      <c r="BB219" t="str">
        <f t="shared" si="53"/>
        <v>1200</v>
      </c>
      <c r="BC219">
        <v>1</v>
      </c>
      <c r="BD219" t="str">
        <f t="shared" si="54"/>
        <v xml:space="preserve">N9142Q  </v>
      </c>
      <c r="BE219">
        <v>1</v>
      </c>
      <c r="BJ219">
        <v>1700</v>
      </c>
      <c r="BK219">
        <v>-150</v>
      </c>
      <c r="BL219" t="s">
        <v>181</v>
      </c>
      <c r="BM219">
        <v>0</v>
      </c>
      <c r="BN219">
        <v>1</v>
      </c>
      <c r="BO219">
        <v>1</v>
      </c>
      <c r="BP219">
        <v>0</v>
      </c>
      <c r="BS219">
        <v>0</v>
      </c>
      <c r="BT219">
        <v>0</v>
      </c>
      <c r="BU219">
        <v>0</v>
      </c>
      <c r="CE219" t="str">
        <f>"03:16:13.809"</f>
        <v>03:16:13.809</v>
      </c>
      <c r="CF219">
        <v>809305005</v>
      </c>
      <c r="CS219">
        <v>3</v>
      </c>
      <c r="CT219">
        <v>2</v>
      </c>
      <c r="CU219">
        <v>0</v>
      </c>
      <c r="CV219">
        <v>2</v>
      </c>
      <c r="CW219">
        <v>0</v>
      </c>
      <c r="CX219">
        <v>7</v>
      </c>
      <c r="CY219">
        <v>7</v>
      </c>
      <c r="CZ219" t="s">
        <v>131</v>
      </c>
      <c r="DA219">
        <v>474</v>
      </c>
      <c r="DB219">
        <v>0</v>
      </c>
      <c r="DC219" t="s">
        <v>132</v>
      </c>
      <c r="DD219" t="s">
        <v>133</v>
      </c>
      <c r="DG219">
        <v>13741470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>"12/06/2022 03:16:14.053"</f>
        <v>12/06/2022 03:16:14.053</v>
      </c>
      <c r="C220" t="str">
        <f t="shared" si="51"/>
        <v>FFDDD3C0</v>
      </c>
      <c r="D220" t="s">
        <v>138</v>
      </c>
      <c r="E220">
        <v>30</v>
      </c>
      <c r="H220">
        <v>119</v>
      </c>
      <c r="I220" t="s">
        <v>139</v>
      </c>
      <c r="J220" t="s">
        <v>140</v>
      </c>
      <c r="K220">
        <v>0</v>
      </c>
      <c r="L220">
        <v>3</v>
      </c>
      <c r="M220">
        <v>0</v>
      </c>
      <c r="N220">
        <v>2</v>
      </c>
      <c r="O220">
        <v>0</v>
      </c>
      <c r="P220">
        <v>1</v>
      </c>
      <c r="Q220">
        <v>0</v>
      </c>
      <c r="S220" t="str">
        <f t="shared" si="59"/>
        <v>03:16:13.797</v>
      </c>
      <c r="T220" t="str">
        <f t="shared" si="59"/>
        <v>03:16:13.797</v>
      </c>
      <c r="U220" t="str">
        <f t="shared" si="52"/>
        <v>ACA834</v>
      </c>
      <c r="V220">
        <v>0</v>
      </c>
      <c r="W220">
        <v>0</v>
      </c>
      <c r="X220">
        <v>2</v>
      </c>
      <c r="Y220">
        <v>0</v>
      </c>
      <c r="AA220">
        <v>1</v>
      </c>
      <c r="AB220">
        <v>9</v>
      </c>
      <c r="AC220">
        <v>3</v>
      </c>
      <c r="AD220">
        <v>0</v>
      </c>
      <c r="AE220">
        <v>10</v>
      </c>
      <c r="AF220" t="s">
        <v>140</v>
      </c>
      <c r="AG220">
        <v>0</v>
      </c>
      <c r="AH220">
        <v>3</v>
      </c>
      <c r="AI220">
        <v>2</v>
      </c>
      <c r="AJ220">
        <v>1</v>
      </c>
      <c r="AK220" t="s">
        <v>202</v>
      </c>
      <c r="AL220">
        <v>35.492319999999999</v>
      </c>
      <c r="AM220" t="s">
        <v>193</v>
      </c>
      <c r="AN220">
        <v>-97.825506000000004</v>
      </c>
      <c r="AO220">
        <v>25</v>
      </c>
      <c r="AP220">
        <v>1850</v>
      </c>
      <c r="AQ220" t="s">
        <v>129</v>
      </c>
      <c r="AR220">
        <v>10</v>
      </c>
      <c r="AS220">
        <v>32</v>
      </c>
      <c r="AT220">
        <v>-448</v>
      </c>
      <c r="BB220" t="str">
        <f t="shared" si="53"/>
        <v>1200</v>
      </c>
      <c r="BC220">
        <v>1</v>
      </c>
      <c r="BD220" t="str">
        <f t="shared" si="54"/>
        <v xml:space="preserve">N9142Q  </v>
      </c>
      <c r="BE220">
        <v>1</v>
      </c>
      <c r="BJ220">
        <v>1700</v>
      </c>
      <c r="BK220">
        <v>-150</v>
      </c>
      <c r="BL220" t="s">
        <v>181</v>
      </c>
      <c r="BM220">
        <v>0</v>
      </c>
      <c r="BN220">
        <v>1</v>
      </c>
      <c r="BO220">
        <v>1</v>
      </c>
      <c r="BP220">
        <v>0</v>
      </c>
      <c r="BS220">
        <v>0</v>
      </c>
      <c r="BT220">
        <v>0</v>
      </c>
      <c r="BU220">
        <v>0</v>
      </c>
      <c r="CE220" t="str">
        <f>"03:16:13.809"</f>
        <v>03:16:13.809</v>
      </c>
      <c r="CF220">
        <v>809305005</v>
      </c>
      <c r="CS220">
        <v>3</v>
      </c>
      <c r="CT220">
        <v>2</v>
      </c>
      <c r="CU220">
        <v>0</v>
      </c>
      <c r="CV220">
        <v>2</v>
      </c>
      <c r="CW220">
        <v>0</v>
      </c>
      <c r="CX220">
        <v>7</v>
      </c>
      <c r="CY220">
        <v>7</v>
      </c>
      <c r="CZ220" t="s">
        <v>131</v>
      </c>
      <c r="DA220">
        <v>474</v>
      </c>
      <c r="DB220">
        <v>0</v>
      </c>
      <c r="DC220" t="s">
        <v>132</v>
      </c>
      <c r="DD220" t="s">
        <v>133</v>
      </c>
      <c r="DG220">
        <v>13741470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>"12/06/2022 03:16:14.055"</f>
        <v>12/06/2022 03:16:14.055</v>
      </c>
      <c r="C221" t="str">
        <f t="shared" si="51"/>
        <v>FFDDD3C0</v>
      </c>
      <c r="D221" t="s">
        <v>138</v>
      </c>
      <c r="E221">
        <v>31</v>
      </c>
      <c r="H221">
        <v>120</v>
      </c>
      <c r="I221" t="s">
        <v>141</v>
      </c>
      <c r="J221" t="s">
        <v>140</v>
      </c>
      <c r="K221">
        <v>0</v>
      </c>
      <c r="L221">
        <v>3</v>
      </c>
      <c r="M221">
        <v>0</v>
      </c>
      <c r="N221">
        <v>2</v>
      </c>
      <c r="O221">
        <v>0</v>
      </c>
      <c r="P221">
        <v>1</v>
      </c>
      <c r="Q221">
        <v>0</v>
      </c>
      <c r="S221" t="str">
        <f t="shared" si="59"/>
        <v>03:16:13.797</v>
      </c>
      <c r="T221" t="str">
        <f t="shared" si="59"/>
        <v>03:16:13.797</v>
      </c>
      <c r="U221" t="str">
        <f t="shared" si="52"/>
        <v>ACA834</v>
      </c>
      <c r="V221">
        <v>0</v>
      </c>
      <c r="W221">
        <v>0</v>
      </c>
      <c r="X221">
        <v>2</v>
      </c>
      <c r="Y221">
        <v>0</v>
      </c>
      <c r="AA221">
        <v>1</v>
      </c>
      <c r="AB221">
        <v>9</v>
      </c>
      <c r="AC221">
        <v>3</v>
      </c>
      <c r="AD221">
        <v>0</v>
      </c>
      <c r="AE221">
        <v>10</v>
      </c>
      <c r="AF221" t="s">
        <v>140</v>
      </c>
      <c r="AG221">
        <v>0</v>
      </c>
      <c r="AH221">
        <v>3</v>
      </c>
      <c r="AI221">
        <v>2</v>
      </c>
      <c r="AJ221">
        <v>1</v>
      </c>
      <c r="AK221" t="s">
        <v>202</v>
      </c>
      <c r="AL221">
        <v>35.492319999999999</v>
      </c>
      <c r="AM221" t="s">
        <v>193</v>
      </c>
      <c r="AN221">
        <v>-97.825506000000004</v>
      </c>
      <c r="AO221">
        <v>25</v>
      </c>
      <c r="AP221">
        <v>1850</v>
      </c>
      <c r="AQ221" t="s">
        <v>129</v>
      </c>
      <c r="AR221">
        <v>10</v>
      </c>
      <c r="AS221">
        <v>32</v>
      </c>
      <c r="AT221">
        <v>-448</v>
      </c>
      <c r="BB221" t="str">
        <f t="shared" si="53"/>
        <v>1200</v>
      </c>
      <c r="BC221">
        <v>1</v>
      </c>
      <c r="BD221" t="str">
        <f t="shared" si="54"/>
        <v xml:space="preserve">N9142Q  </v>
      </c>
      <c r="BE221">
        <v>1</v>
      </c>
      <c r="BJ221">
        <v>1700</v>
      </c>
      <c r="BK221">
        <v>-150</v>
      </c>
      <c r="BL221" t="s">
        <v>181</v>
      </c>
      <c r="BM221">
        <v>0</v>
      </c>
      <c r="BN221">
        <v>1</v>
      </c>
      <c r="BO221">
        <v>1</v>
      </c>
      <c r="BP221">
        <v>0</v>
      </c>
      <c r="BS221">
        <v>0</v>
      </c>
      <c r="BT221">
        <v>0</v>
      </c>
      <c r="BU221">
        <v>0</v>
      </c>
      <c r="CE221" t="str">
        <f>"03:16:13.809"</f>
        <v>03:16:13.809</v>
      </c>
      <c r="CF221">
        <v>809305005</v>
      </c>
      <c r="CS221">
        <v>3</v>
      </c>
      <c r="CT221">
        <v>2</v>
      </c>
      <c r="CU221">
        <v>0</v>
      </c>
      <c r="CV221">
        <v>2</v>
      </c>
      <c r="CW221">
        <v>0</v>
      </c>
      <c r="CX221">
        <v>7</v>
      </c>
      <c r="CY221">
        <v>7</v>
      </c>
      <c r="CZ221" t="s">
        <v>131</v>
      </c>
      <c r="DA221">
        <v>474</v>
      </c>
      <c r="DB221">
        <v>0</v>
      </c>
      <c r="DC221" t="s">
        <v>132</v>
      </c>
      <c r="DD221" t="s">
        <v>133</v>
      </c>
      <c r="DG221">
        <v>13741470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>"12/06/2022 03:16:14.633"</f>
        <v>12/06/2022 03:16:14.633</v>
      </c>
      <c r="C222" t="str">
        <f t="shared" si="51"/>
        <v>FFDDD3C0</v>
      </c>
      <c r="D222" t="s">
        <v>123</v>
      </c>
      <c r="E222">
        <v>13</v>
      </c>
      <c r="F222">
        <v>1013</v>
      </c>
      <c r="G222" t="s">
        <v>124</v>
      </c>
      <c r="J222" t="s">
        <v>125</v>
      </c>
      <c r="K222">
        <v>0</v>
      </c>
      <c r="L222">
        <v>3</v>
      </c>
      <c r="M222">
        <v>0</v>
      </c>
      <c r="N222">
        <v>2</v>
      </c>
      <c r="O222">
        <v>0</v>
      </c>
      <c r="P222">
        <v>1</v>
      </c>
      <c r="Q222">
        <v>0</v>
      </c>
      <c r="S222" t="str">
        <f t="shared" ref="S222:T226" si="60">"03:16:14.195"</f>
        <v>03:16:14.195</v>
      </c>
      <c r="T222" t="str">
        <f t="shared" si="60"/>
        <v>03:16:14.195</v>
      </c>
      <c r="U222" t="str">
        <f t="shared" si="52"/>
        <v>ACA834</v>
      </c>
      <c r="V222">
        <v>0</v>
      </c>
      <c r="W222">
        <v>0</v>
      </c>
      <c r="X222">
        <v>2</v>
      </c>
      <c r="Y222">
        <v>0</v>
      </c>
      <c r="AA222">
        <v>1</v>
      </c>
      <c r="AB222">
        <v>9</v>
      </c>
      <c r="AC222">
        <v>3</v>
      </c>
      <c r="AD222">
        <v>0</v>
      </c>
      <c r="AE222">
        <v>10</v>
      </c>
      <c r="AF222" t="s">
        <v>140</v>
      </c>
      <c r="AG222">
        <v>0</v>
      </c>
      <c r="AH222">
        <v>3</v>
      </c>
      <c r="AI222">
        <v>2</v>
      </c>
      <c r="AJ222">
        <v>0</v>
      </c>
      <c r="AK222" t="s">
        <v>203</v>
      </c>
      <c r="AL222">
        <v>35.492362999999997</v>
      </c>
      <c r="AM222" t="s">
        <v>204</v>
      </c>
      <c r="AN222">
        <v>-97.825484000000003</v>
      </c>
      <c r="AO222">
        <v>25</v>
      </c>
      <c r="AP222">
        <v>1850</v>
      </c>
      <c r="AQ222" t="s">
        <v>129</v>
      </c>
      <c r="AR222">
        <v>12</v>
      </c>
      <c r="AS222">
        <v>31</v>
      </c>
      <c r="AT222">
        <v>-1088</v>
      </c>
      <c r="BB222" t="str">
        <f t="shared" si="53"/>
        <v>1200</v>
      </c>
      <c r="BC222">
        <v>1</v>
      </c>
      <c r="BD222" t="str">
        <f t="shared" si="54"/>
        <v xml:space="preserve">N9142Q  </v>
      </c>
      <c r="BE222">
        <v>1</v>
      </c>
      <c r="BJ222">
        <v>1700</v>
      </c>
      <c r="BK222">
        <v>-150</v>
      </c>
      <c r="BL222" t="s">
        <v>181</v>
      </c>
      <c r="BM222">
        <v>0</v>
      </c>
      <c r="BN222">
        <v>1</v>
      </c>
      <c r="BO222">
        <v>1</v>
      </c>
      <c r="BP222">
        <v>0</v>
      </c>
      <c r="BS222">
        <v>0</v>
      </c>
      <c r="BT222">
        <v>0</v>
      </c>
      <c r="BU222">
        <v>0</v>
      </c>
      <c r="CE222" t="str">
        <f>"03:16:14.396"</f>
        <v>03:16:14.396</v>
      </c>
      <c r="CF222">
        <v>395555062</v>
      </c>
      <c r="CS222">
        <v>3</v>
      </c>
      <c r="CT222">
        <v>2</v>
      </c>
      <c r="CU222">
        <v>0</v>
      </c>
      <c r="CV222">
        <v>2</v>
      </c>
      <c r="CW222">
        <v>0</v>
      </c>
      <c r="CX222">
        <v>7</v>
      </c>
      <c r="CY222">
        <v>7</v>
      </c>
      <c r="CZ222" t="s">
        <v>131</v>
      </c>
      <c r="DA222">
        <v>474</v>
      </c>
      <c r="DB222">
        <v>0</v>
      </c>
      <c r="DC222" t="s">
        <v>132</v>
      </c>
      <c r="DD222" t="s">
        <v>133</v>
      </c>
      <c r="DG222">
        <v>13741553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>"12/06/2022 03:16:14.633"</f>
        <v>12/06/2022 03:16:14.633</v>
      </c>
      <c r="C223" t="str">
        <f t="shared" si="51"/>
        <v>FFDDD3C0</v>
      </c>
      <c r="D223" t="s">
        <v>134</v>
      </c>
      <c r="E223">
        <v>3</v>
      </c>
      <c r="H223">
        <v>160</v>
      </c>
      <c r="I223" t="s">
        <v>135</v>
      </c>
      <c r="J223" t="s">
        <v>136</v>
      </c>
      <c r="K223">
        <v>0</v>
      </c>
      <c r="L223">
        <v>3</v>
      </c>
      <c r="M223">
        <v>0</v>
      </c>
      <c r="N223">
        <v>2</v>
      </c>
      <c r="O223">
        <v>0</v>
      </c>
      <c r="P223">
        <v>1</v>
      </c>
      <c r="Q223">
        <v>0</v>
      </c>
      <c r="S223" t="str">
        <f t="shared" si="60"/>
        <v>03:16:14.195</v>
      </c>
      <c r="T223" t="str">
        <f t="shared" si="60"/>
        <v>03:16:14.195</v>
      </c>
      <c r="U223" t="str">
        <f t="shared" si="52"/>
        <v>ACA834</v>
      </c>
      <c r="V223">
        <v>0</v>
      </c>
      <c r="W223">
        <v>0</v>
      </c>
      <c r="X223">
        <v>2</v>
      </c>
      <c r="Y223">
        <v>0</v>
      </c>
      <c r="AA223">
        <v>1</v>
      </c>
      <c r="AB223">
        <v>9</v>
      </c>
      <c r="AC223">
        <v>3</v>
      </c>
      <c r="AD223">
        <v>0</v>
      </c>
      <c r="AE223">
        <v>10</v>
      </c>
      <c r="AF223" t="s">
        <v>140</v>
      </c>
      <c r="AG223">
        <v>0</v>
      </c>
      <c r="AH223">
        <v>3</v>
      </c>
      <c r="AI223">
        <v>2</v>
      </c>
      <c r="AJ223">
        <v>0</v>
      </c>
      <c r="AK223" t="s">
        <v>203</v>
      </c>
      <c r="AL223">
        <v>35.492362999999997</v>
      </c>
      <c r="AM223" t="s">
        <v>204</v>
      </c>
      <c r="AN223">
        <v>-97.825484000000003</v>
      </c>
      <c r="AO223">
        <v>25</v>
      </c>
      <c r="AP223">
        <v>1850</v>
      </c>
      <c r="AQ223" t="s">
        <v>129</v>
      </c>
      <c r="AR223">
        <v>12</v>
      </c>
      <c r="AS223">
        <v>31</v>
      </c>
      <c r="AT223">
        <v>-1088</v>
      </c>
      <c r="BB223" t="str">
        <f t="shared" si="53"/>
        <v>1200</v>
      </c>
      <c r="BC223">
        <v>1</v>
      </c>
      <c r="BD223" t="str">
        <f t="shared" si="54"/>
        <v xml:space="preserve">N9142Q  </v>
      </c>
      <c r="BE223">
        <v>1</v>
      </c>
      <c r="BJ223">
        <v>1700</v>
      </c>
      <c r="BK223">
        <v>-150</v>
      </c>
      <c r="BL223" t="s">
        <v>181</v>
      </c>
      <c r="BM223">
        <v>0</v>
      </c>
      <c r="BN223">
        <v>1</v>
      </c>
      <c r="BO223">
        <v>1</v>
      </c>
      <c r="BP223">
        <v>0</v>
      </c>
      <c r="BS223">
        <v>0</v>
      </c>
      <c r="BT223">
        <v>0</v>
      </c>
      <c r="BU223">
        <v>0</v>
      </c>
      <c r="CE223" t="str">
        <f>"03:16:14.396"</f>
        <v>03:16:14.396</v>
      </c>
      <c r="CF223">
        <v>395555062</v>
      </c>
      <c r="CS223">
        <v>3</v>
      </c>
      <c r="CT223">
        <v>2</v>
      </c>
      <c r="CU223">
        <v>0</v>
      </c>
      <c r="CV223">
        <v>2</v>
      </c>
      <c r="CW223">
        <v>0</v>
      </c>
      <c r="CX223">
        <v>7</v>
      </c>
      <c r="CY223">
        <v>7</v>
      </c>
      <c r="CZ223" t="s">
        <v>131</v>
      </c>
      <c r="DA223">
        <v>474</v>
      </c>
      <c r="DB223">
        <v>0</v>
      </c>
      <c r="DC223" t="s">
        <v>132</v>
      </c>
      <c r="DD223" t="s">
        <v>133</v>
      </c>
      <c r="DG223">
        <v>13741553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>"12/06/2022 03:16:14.649"</f>
        <v>12/06/2022 03:16:14.649</v>
      </c>
      <c r="C224" t="str">
        <f t="shared" si="51"/>
        <v>FFDDD3C0</v>
      </c>
      <c r="D224" t="s">
        <v>123</v>
      </c>
      <c r="E224">
        <v>14</v>
      </c>
      <c r="F224">
        <v>1014</v>
      </c>
      <c r="G224" t="s">
        <v>135</v>
      </c>
      <c r="J224" t="s">
        <v>125</v>
      </c>
      <c r="K224">
        <v>0</v>
      </c>
      <c r="L224">
        <v>3</v>
      </c>
      <c r="M224">
        <v>0</v>
      </c>
      <c r="N224">
        <v>2</v>
      </c>
      <c r="O224">
        <v>0</v>
      </c>
      <c r="P224">
        <v>1</v>
      </c>
      <c r="Q224">
        <v>0</v>
      </c>
      <c r="S224" t="str">
        <f t="shared" si="60"/>
        <v>03:16:14.195</v>
      </c>
      <c r="T224" t="str">
        <f t="shared" si="60"/>
        <v>03:16:14.195</v>
      </c>
      <c r="U224" t="str">
        <f t="shared" si="52"/>
        <v>ACA834</v>
      </c>
      <c r="V224">
        <v>0</v>
      </c>
      <c r="W224">
        <v>0</v>
      </c>
      <c r="X224">
        <v>2</v>
      </c>
      <c r="Y224">
        <v>0</v>
      </c>
      <c r="AA224">
        <v>1</v>
      </c>
      <c r="AB224">
        <v>9</v>
      </c>
      <c r="AC224">
        <v>3</v>
      </c>
      <c r="AD224">
        <v>0</v>
      </c>
      <c r="AE224">
        <v>10</v>
      </c>
      <c r="AF224" t="s">
        <v>140</v>
      </c>
      <c r="AG224">
        <v>0</v>
      </c>
      <c r="AH224">
        <v>3</v>
      </c>
      <c r="AI224">
        <v>2</v>
      </c>
      <c r="AJ224">
        <v>0</v>
      </c>
      <c r="AK224" t="s">
        <v>203</v>
      </c>
      <c r="AL224">
        <v>35.492362999999997</v>
      </c>
      <c r="AM224" t="s">
        <v>204</v>
      </c>
      <c r="AN224">
        <v>-97.825484000000003</v>
      </c>
      <c r="AO224">
        <v>25</v>
      </c>
      <c r="AP224">
        <v>1850</v>
      </c>
      <c r="AQ224" t="s">
        <v>129</v>
      </c>
      <c r="AR224">
        <v>12</v>
      </c>
      <c r="AS224">
        <v>31</v>
      </c>
      <c r="AT224">
        <v>-1088</v>
      </c>
      <c r="BB224" t="str">
        <f t="shared" si="53"/>
        <v>1200</v>
      </c>
      <c r="BC224">
        <v>1</v>
      </c>
      <c r="BD224" t="str">
        <f t="shared" si="54"/>
        <v xml:space="preserve">N9142Q  </v>
      </c>
      <c r="BE224">
        <v>1</v>
      </c>
      <c r="BJ224">
        <v>1700</v>
      </c>
      <c r="BK224">
        <v>-150</v>
      </c>
      <c r="BL224" t="s">
        <v>181</v>
      </c>
      <c r="BM224">
        <v>0</v>
      </c>
      <c r="BN224">
        <v>1</v>
      </c>
      <c r="BO224">
        <v>1</v>
      </c>
      <c r="BP224">
        <v>0</v>
      </c>
      <c r="BS224">
        <v>0</v>
      </c>
      <c r="BT224">
        <v>0</v>
      </c>
      <c r="BU224">
        <v>0</v>
      </c>
      <c r="CE224" t="str">
        <f>"03:16:14.396"</f>
        <v>03:16:14.396</v>
      </c>
      <c r="CF224">
        <v>395555062</v>
      </c>
      <c r="CS224">
        <v>3</v>
      </c>
      <c r="CT224">
        <v>2</v>
      </c>
      <c r="CU224">
        <v>0</v>
      </c>
      <c r="CV224">
        <v>2</v>
      </c>
      <c r="CW224">
        <v>0</v>
      </c>
      <c r="CX224">
        <v>7</v>
      </c>
      <c r="CY224">
        <v>7</v>
      </c>
      <c r="CZ224" t="s">
        <v>131</v>
      </c>
      <c r="DA224">
        <v>474</v>
      </c>
      <c r="DB224">
        <v>0</v>
      </c>
      <c r="DC224" t="s">
        <v>132</v>
      </c>
      <c r="DD224" t="s">
        <v>133</v>
      </c>
      <c r="DG224">
        <v>13741553</v>
      </c>
      <c r="DI224">
        <v>0</v>
      </c>
      <c r="DJ224">
        <v>0</v>
      </c>
      <c r="DK224">
        <v>1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>"12/06/2022 03:16:14.665"</f>
        <v>12/06/2022 03:16:14.665</v>
      </c>
      <c r="C225" t="str">
        <f t="shared" si="51"/>
        <v>FFDDD3C0</v>
      </c>
      <c r="D225" t="s">
        <v>138</v>
      </c>
      <c r="E225">
        <v>30</v>
      </c>
      <c r="H225">
        <v>119</v>
      </c>
      <c r="I225" t="s">
        <v>139</v>
      </c>
      <c r="J225" t="s">
        <v>140</v>
      </c>
      <c r="K225">
        <v>0</v>
      </c>
      <c r="L225">
        <v>3</v>
      </c>
      <c r="M225">
        <v>0</v>
      </c>
      <c r="N225">
        <v>2</v>
      </c>
      <c r="O225">
        <v>0</v>
      </c>
      <c r="P225">
        <v>1</v>
      </c>
      <c r="Q225">
        <v>0</v>
      </c>
      <c r="S225" t="str">
        <f t="shared" si="60"/>
        <v>03:16:14.195</v>
      </c>
      <c r="T225" t="str">
        <f t="shared" si="60"/>
        <v>03:16:14.195</v>
      </c>
      <c r="U225" t="str">
        <f t="shared" si="52"/>
        <v>ACA834</v>
      </c>
      <c r="V225">
        <v>0</v>
      </c>
      <c r="W225">
        <v>0</v>
      </c>
      <c r="X225">
        <v>2</v>
      </c>
      <c r="Y225">
        <v>0</v>
      </c>
      <c r="AA225">
        <v>1</v>
      </c>
      <c r="AB225">
        <v>9</v>
      </c>
      <c r="AC225">
        <v>3</v>
      </c>
      <c r="AD225">
        <v>0</v>
      </c>
      <c r="AE225">
        <v>10</v>
      </c>
      <c r="AF225" t="s">
        <v>140</v>
      </c>
      <c r="AG225">
        <v>0</v>
      </c>
      <c r="AH225">
        <v>3</v>
      </c>
      <c r="AI225">
        <v>2</v>
      </c>
      <c r="AJ225">
        <v>0</v>
      </c>
      <c r="AK225" t="s">
        <v>203</v>
      </c>
      <c r="AL225">
        <v>35.492362999999997</v>
      </c>
      <c r="AM225" t="s">
        <v>204</v>
      </c>
      <c r="AN225">
        <v>-97.825484000000003</v>
      </c>
      <c r="AO225">
        <v>25</v>
      </c>
      <c r="AP225">
        <v>1850</v>
      </c>
      <c r="AQ225" t="s">
        <v>129</v>
      </c>
      <c r="AR225">
        <v>12</v>
      </c>
      <c r="AS225">
        <v>31</v>
      </c>
      <c r="AT225">
        <v>-1088</v>
      </c>
      <c r="BB225" t="str">
        <f t="shared" si="53"/>
        <v>1200</v>
      </c>
      <c r="BC225">
        <v>1</v>
      </c>
      <c r="BD225" t="str">
        <f t="shared" si="54"/>
        <v xml:space="preserve">N9142Q  </v>
      </c>
      <c r="BE225">
        <v>1</v>
      </c>
      <c r="BJ225">
        <v>1700</v>
      </c>
      <c r="BK225">
        <v>-150</v>
      </c>
      <c r="BL225" t="s">
        <v>181</v>
      </c>
      <c r="BM225">
        <v>0</v>
      </c>
      <c r="BN225">
        <v>1</v>
      </c>
      <c r="BO225">
        <v>1</v>
      </c>
      <c r="BP225">
        <v>0</v>
      </c>
      <c r="BS225">
        <v>0</v>
      </c>
      <c r="BT225">
        <v>0</v>
      </c>
      <c r="BU225">
        <v>0</v>
      </c>
      <c r="CE225" t="str">
        <f>"03:16:14.396"</f>
        <v>03:16:14.396</v>
      </c>
      <c r="CF225">
        <v>395555062</v>
      </c>
      <c r="CS225">
        <v>3</v>
      </c>
      <c r="CT225">
        <v>2</v>
      </c>
      <c r="CU225">
        <v>0</v>
      </c>
      <c r="CV225">
        <v>2</v>
      </c>
      <c r="CW225">
        <v>0</v>
      </c>
      <c r="CX225">
        <v>7</v>
      </c>
      <c r="CY225">
        <v>7</v>
      </c>
      <c r="CZ225" t="s">
        <v>131</v>
      </c>
      <c r="DA225">
        <v>474</v>
      </c>
      <c r="DB225">
        <v>0</v>
      </c>
      <c r="DC225" t="s">
        <v>132</v>
      </c>
      <c r="DD225" t="s">
        <v>133</v>
      </c>
      <c r="DG225">
        <v>13741553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"12/06/2022 03:16:14.665"</f>
        <v>12/06/2022 03:16:14.665</v>
      </c>
      <c r="C226" t="str">
        <f t="shared" si="51"/>
        <v>FFDDD3C0</v>
      </c>
      <c r="D226" t="s">
        <v>138</v>
      </c>
      <c r="E226">
        <v>31</v>
      </c>
      <c r="H226">
        <v>120</v>
      </c>
      <c r="I226" t="s">
        <v>141</v>
      </c>
      <c r="J226" t="s">
        <v>140</v>
      </c>
      <c r="K226">
        <v>0</v>
      </c>
      <c r="L226">
        <v>3</v>
      </c>
      <c r="M226">
        <v>0</v>
      </c>
      <c r="N226">
        <v>2</v>
      </c>
      <c r="O226">
        <v>0</v>
      </c>
      <c r="P226">
        <v>1</v>
      </c>
      <c r="Q226">
        <v>0</v>
      </c>
      <c r="S226" t="str">
        <f t="shared" si="60"/>
        <v>03:16:14.195</v>
      </c>
      <c r="T226" t="str">
        <f t="shared" si="60"/>
        <v>03:16:14.195</v>
      </c>
      <c r="U226" t="str">
        <f t="shared" si="52"/>
        <v>ACA834</v>
      </c>
      <c r="V226">
        <v>0</v>
      </c>
      <c r="W226">
        <v>0</v>
      </c>
      <c r="X226">
        <v>2</v>
      </c>
      <c r="Y226">
        <v>0</v>
      </c>
      <c r="AA226">
        <v>1</v>
      </c>
      <c r="AB226">
        <v>9</v>
      </c>
      <c r="AC226">
        <v>3</v>
      </c>
      <c r="AD226">
        <v>0</v>
      </c>
      <c r="AE226">
        <v>10</v>
      </c>
      <c r="AF226" t="s">
        <v>140</v>
      </c>
      <c r="AG226">
        <v>0</v>
      </c>
      <c r="AH226">
        <v>3</v>
      </c>
      <c r="AI226">
        <v>2</v>
      </c>
      <c r="AJ226">
        <v>0</v>
      </c>
      <c r="AK226" t="s">
        <v>203</v>
      </c>
      <c r="AL226">
        <v>35.492362999999997</v>
      </c>
      <c r="AM226" t="s">
        <v>204</v>
      </c>
      <c r="AN226">
        <v>-97.825484000000003</v>
      </c>
      <c r="AO226">
        <v>25</v>
      </c>
      <c r="AP226">
        <v>1850</v>
      </c>
      <c r="AQ226" t="s">
        <v>129</v>
      </c>
      <c r="AR226">
        <v>12</v>
      </c>
      <c r="AS226">
        <v>31</v>
      </c>
      <c r="AT226">
        <v>-1088</v>
      </c>
      <c r="BB226" t="str">
        <f t="shared" si="53"/>
        <v>1200</v>
      </c>
      <c r="BC226">
        <v>1</v>
      </c>
      <c r="BD226" t="str">
        <f t="shared" si="54"/>
        <v xml:space="preserve">N9142Q  </v>
      </c>
      <c r="BE226">
        <v>1</v>
      </c>
      <c r="BJ226">
        <v>1700</v>
      </c>
      <c r="BK226">
        <v>-150</v>
      </c>
      <c r="BL226" t="s">
        <v>181</v>
      </c>
      <c r="BM226">
        <v>0</v>
      </c>
      <c r="BN226">
        <v>1</v>
      </c>
      <c r="BO226">
        <v>1</v>
      </c>
      <c r="BP226">
        <v>0</v>
      </c>
      <c r="BS226">
        <v>0</v>
      </c>
      <c r="BT226">
        <v>0</v>
      </c>
      <c r="BU226">
        <v>0</v>
      </c>
      <c r="CE226" t="str">
        <f>"03:16:14.396"</f>
        <v>03:16:14.396</v>
      </c>
      <c r="CF226">
        <v>395555062</v>
      </c>
      <c r="CS226">
        <v>3</v>
      </c>
      <c r="CT226">
        <v>2</v>
      </c>
      <c r="CU226">
        <v>0</v>
      </c>
      <c r="CV226">
        <v>2</v>
      </c>
      <c r="CW226">
        <v>0</v>
      </c>
      <c r="CX226">
        <v>7</v>
      </c>
      <c r="CY226">
        <v>7</v>
      </c>
      <c r="CZ226" t="s">
        <v>131</v>
      </c>
      <c r="DA226">
        <v>474</v>
      </c>
      <c r="DB226">
        <v>0</v>
      </c>
      <c r="DC226" t="s">
        <v>132</v>
      </c>
      <c r="DD226" t="s">
        <v>133</v>
      </c>
      <c r="DG226">
        <v>13741553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"12/06/2022 03:16:16.025"</f>
        <v>12/06/2022 03:16:16.025</v>
      </c>
      <c r="C227" t="str">
        <f t="shared" si="51"/>
        <v>FFDDD3C0</v>
      </c>
      <c r="D227" t="s">
        <v>123</v>
      </c>
      <c r="E227">
        <v>13</v>
      </c>
      <c r="F227">
        <v>1013</v>
      </c>
      <c r="G227" t="s">
        <v>124</v>
      </c>
      <c r="J227" t="s">
        <v>125</v>
      </c>
      <c r="K227">
        <v>0</v>
      </c>
      <c r="L227">
        <v>3</v>
      </c>
      <c r="M227">
        <v>0</v>
      </c>
      <c r="N227">
        <v>2</v>
      </c>
      <c r="O227">
        <v>0</v>
      </c>
      <c r="P227">
        <v>1</v>
      </c>
      <c r="Q227">
        <v>0</v>
      </c>
      <c r="S227" t="str">
        <f t="shared" ref="S227:T231" si="61">"03:16:15.797"</f>
        <v>03:16:15.797</v>
      </c>
      <c r="T227" t="str">
        <f t="shared" si="61"/>
        <v>03:16:15.797</v>
      </c>
      <c r="U227" t="str">
        <f t="shared" si="52"/>
        <v>ACA834</v>
      </c>
      <c r="V227">
        <v>0</v>
      </c>
      <c r="W227">
        <v>0</v>
      </c>
      <c r="X227">
        <v>2</v>
      </c>
      <c r="Y227">
        <v>0</v>
      </c>
      <c r="AA227">
        <v>1</v>
      </c>
      <c r="AB227">
        <v>9</v>
      </c>
      <c r="AC227">
        <v>3</v>
      </c>
      <c r="AD227">
        <v>0</v>
      </c>
      <c r="AE227">
        <v>10</v>
      </c>
      <c r="AF227" t="s">
        <v>140</v>
      </c>
      <c r="AG227">
        <v>0</v>
      </c>
      <c r="AH227">
        <v>3</v>
      </c>
      <c r="AI227">
        <v>2</v>
      </c>
      <c r="AJ227">
        <v>0</v>
      </c>
      <c r="AK227" t="s">
        <v>205</v>
      </c>
      <c r="AL227">
        <v>35.492598999999998</v>
      </c>
      <c r="AM227" t="s">
        <v>206</v>
      </c>
      <c r="AN227">
        <v>-97.825312999999994</v>
      </c>
      <c r="AO227">
        <v>25</v>
      </c>
      <c r="AP227">
        <v>1850</v>
      </c>
      <c r="AQ227" t="s">
        <v>129</v>
      </c>
      <c r="AR227">
        <v>22</v>
      </c>
      <c r="AS227">
        <v>28</v>
      </c>
      <c r="AT227">
        <v>-2496</v>
      </c>
      <c r="BB227" t="str">
        <f t="shared" si="53"/>
        <v>1200</v>
      </c>
      <c r="BC227">
        <v>1</v>
      </c>
      <c r="BD227" t="str">
        <f t="shared" si="54"/>
        <v xml:space="preserve">N9142Q  </v>
      </c>
      <c r="BE227">
        <v>1</v>
      </c>
      <c r="BJ227">
        <v>1650</v>
      </c>
      <c r="BK227">
        <v>-200</v>
      </c>
      <c r="BL227" t="s">
        <v>181</v>
      </c>
      <c r="BM227">
        <v>0</v>
      </c>
      <c r="BN227">
        <v>1</v>
      </c>
      <c r="BO227">
        <v>1</v>
      </c>
      <c r="BP227">
        <v>0</v>
      </c>
      <c r="BS227">
        <v>0</v>
      </c>
      <c r="BT227">
        <v>0</v>
      </c>
      <c r="BU227">
        <v>0</v>
      </c>
      <c r="CE227" t="str">
        <f>"03:16:15.840"</f>
        <v>03:16:15.840</v>
      </c>
      <c r="CF227">
        <v>839554976</v>
      </c>
      <c r="CS227">
        <v>3</v>
      </c>
      <c r="CT227">
        <v>2</v>
      </c>
      <c r="CU227">
        <v>0</v>
      </c>
      <c r="CV227">
        <v>2</v>
      </c>
      <c r="CW227">
        <v>0</v>
      </c>
      <c r="CX227">
        <v>7</v>
      </c>
      <c r="CY227">
        <v>7</v>
      </c>
      <c r="CZ227" t="s">
        <v>131</v>
      </c>
      <c r="DA227">
        <v>474</v>
      </c>
      <c r="DB227">
        <v>0</v>
      </c>
      <c r="DC227" t="s">
        <v>132</v>
      </c>
      <c r="DD227" t="s">
        <v>133</v>
      </c>
      <c r="DG227">
        <v>13741738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"12/06/2022 03:16:16.088"</f>
        <v>12/06/2022 03:16:16.088</v>
      </c>
      <c r="C228" t="str">
        <f t="shared" si="51"/>
        <v>FFDDD3C0</v>
      </c>
      <c r="D228" t="s">
        <v>123</v>
      </c>
      <c r="E228">
        <v>14</v>
      </c>
      <c r="F228">
        <v>1014</v>
      </c>
      <c r="G228" t="s">
        <v>135</v>
      </c>
      <c r="J228" t="s">
        <v>125</v>
      </c>
      <c r="K228">
        <v>0</v>
      </c>
      <c r="L228">
        <v>3</v>
      </c>
      <c r="M228">
        <v>0</v>
      </c>
      <c r="N228">
        <v>2</v>
      </c>
      <c r="O228">
        <v>0</v>
      </c>
      <c r="P228">
        <v>1</v>
      </c>
      <c r="Q228">
        <v>0</v>
      </c>
      <c r="S228" t="str">
        <f t="shared" si="61"/>
        <v>03:16:15.797</v>
      </c>
      <c r="T228" t="str">
        <f t="shared" si="61"/>
        <v>03:16:15.797</v>
      </c>
      <c r="U228" t="str">
        <f t="shared" si="52"/>
        <v>ACA834</v>
      </c>
      <c r="V228">
        <v>0</v>
      </c>
      <c r="W228">
        <v>0</v>
      </c>
      <c r="X228">
        <v>2</v>
      </c>
      <c r="Y228">
        <v>0</v>
      </c>
      <c r="AA228">
        <v>1</v>
      </c>
      <c r="AB228">
        <v>9</v>
      </c>
      <c r="AC228">
        <v>3</v>
      </c>
      <c r="AD228">
        <v>0</v>
      </c>
      <c r="AE228">
        <v>10</v>
      </c>
      <c r="AF228" t="s">
        <v>140</v>
      </c>
      <c r="AG228">
        <v>0</v>
      </c>
      <c r="AH228">
        <v>3</v>
      </c>
      <c r="AI228">
        <v>2</v>
      </c>
      <c r="AJ228">
        <v>0</v>
      </c>
      <c r="AK228" t="s">
        <v>205</v>
      </c>
      <c r="AL228">
        <v>35.492598999999998</v>
      </c>
      <c r="AM228" t="s">
        <v>206</v>
      </c>
      <c r="AN228">
        <v>-97.825312999999994</v>
      </c>
      <c r="AO228">
        <v>25</v>
      </c>
      <c r="AP228">
        <v>1850</v>
      </c>
      <c r="AQ228" t="s">
        <v>129</v>
      </c>
      <c r="AR228">
        <v>22</v>
      </c>
      <c r="AS228">
        <v>28</v>
      </c>
      <c r="AT228">
        <v>-2496</v>
      </c>
      <c r="BB228" t="str">
        <f t="shared" si="53"/>
        <v>1200</v>
      </c>
      <c r="BC228">
        <v>1</v>
      </c>
      <c r="BD228" t="str">
        <f t="shared" si="54"/>
        <v xml:space="preserve">N9142Q  </v>
      </c>
      <c r="BE228">
        <v>1</v>
      </c>
      <c r="BJ228">
        <v>1650</v>
      </c>
      <c r="BK228">
        <v>-200</v>
      </c>
      <c r="BL228" t="s">
        <v>181</v>
      </c>
      <c r="BM228">
        <v>0</v>
      </c>
      <c r="BN228">
        <v>1</v>
      </c>
      <c r="BO228">
        <v>1</v>
      </c>
      <c r="BP228">
        <v>0</v>
      </c>
      <c r="BS228">
        <v>0</v>
      </c>
      <c r="BT228">
        <v>0</v>
      </c>
      <c r="BU228">
        <v>0</v>
      </c>
      <c r="CE228" t="str">
        <f>"03:16:15.840"</f>
        <v>03:16:15.840</v>
      </c>
      <c r="CF228">
        <v>839554976</v>
      </c>
      <c r="CS228">
        <v>3</v>
      </c>
      <c r="CT228">
        <v>2</v>
      </c>
      <c r="CU228">
        <v>0</v>
      </c>
      <c r="CV228">
        <v>2</v>
      </c>
      <c r="CW228">
        <v>0</v>
      </c>
      <c r="CX228">
        <v>7</v>
      </c>
      <c r="CY228">
        <v>7</v>
      </c>
      <c r="CZ228" t="s">
        <v>131</v>
      </c>
      <c r="DA228">
        <v>474</v>
      </c>
      <c r="DB228">
        <v>0</v>
      </c>
      <c r="DC228" t="s">
        <v>132</v>
      </c>
      <c r="DD228" t="s">
        <v>133</v>
      </c>
      <c r="DG228">
        <v>13741738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">
      <c r="A229" t="str">
        <f>"12/06/2022 03:16:16.103"</f>
        <v>12/06/2022 03:16:16.103</v>
      </c>
      <c r="C229" t="str">
        <f t="shared" si="51"/>
        <v>FFDDD3C0</v>
      </c>
      <c r="D229" t="s">
        <v>138</v>
      </c>
      <c r="E229">
        <v>30</v>
      </c>
      <c r="H229">
        <v>119</v>
      </c>
      <c r="I229" t="s">
        <v>139</v>
      </c>
      <c r="J229" t="s">
        <v>140</v>
      </c>
      <c r="K229">
        <v>0</v>
      </c>
      <c r="L229">
        <v>3</v>
      </c>
      <c r="M229">
        <v>0</v>
      </c>
      <c r="N229">
        <v>2</v>
      </c>
      <c r="O229">
        <v>0</v>
      </c>
      <c r="P229">
        <v>1</v>
      </c>
      <c r="Q229">
        <v>0</v>
      </c>
      <c r="S229" t="str">
        <f t="shared" si="61"/>
        <v>03:16:15.797</v>
      </c>
      <c r="T229" t="str">
        <f t="shared" si="61"/>
        <v>03:16:15.797</v>
      </c>
      <c r="U229" t="str">
        <f t="shared" si="52"/>
        <v>ACA834</v>
      </c>
      <c r="V229">
        <v>0</v>
      </c>
      <c r="W229">
        <v>0</v>
      </c>
      <c r="X229">
        <v>2</v>
      </c>
      <c r="Y229">
        <v>0</v>
      </c>
      <c r="AA229">
        <v>1</v>
      </c>
      <c r="AB229">
        <v>9</v>
      </c>
      <c r="AC229">
        <v>3</v>
      </c>
      <c r="AD229">
        <v>0</v>
      </c>
      <c r="AE229">
        <v>10</v>
      </c>
      <c r="AF229" t="s">
        <v>140</v>
      </c>
      <c r="AG229">
        <v>0</v>
      </c>
      <c r="AH229">
        <v>3</v>
      </c>
      <c r="AI229">
        <v>2</v>
      </c>
      <c r="AJ229">
        <v>0</v>
      </c>
      <c r="AK229" t="s">
        <v>205</v>
      </c>
      <c r="AL229">
        <v>35.492598999999998</v>
      </c>
      <c r="AM229" t="s">
        <v>206</v>
      </c>
      <c r="AN229">
        <v>-97.825312999999994</v>
      </c>
      <c r="AO229">
        <v>25</v>
      </c>
      <c r="AP229">
        <v>1850</v>
      </c>
      <c r="AQ229" t="s">
        <v>129</v>
      </c>
      <c r="AR229">
        <v>22</v>
      </c>
      <c r="AS229">
        <v>28</v>
      </c>
      <c r="AT229">
        <v>-2496</v>
      </c>
      <c r="BB229" t="str">
        <f t="shared" si="53"/>
        <v>1200</v>
      </c>
      <c r="BC229">
        <v>1</v>
      </c>
      <c r="BD229" t="str">
        <f t="shared" si="54"/>
        <v xml:space="preserve">N9142Q  </v>
      </c>
      <c r="BE229">
        <v>1</v>
      </c>
      <c r="BJ229">
        <v>1650</v>
      </c>
      <c r="BK229">
        <v>-200</v>
      </c>
      <c r="BL229" t="s">
        <v>181</v>
      </c>
      <c r="BM229">
        <v>0</v>
      </c>
      <c r="BN229">
        <v>1</v>
      </c>
      <c r="BO229">
        <v>1</v>
      </c>
      <c r="BP229">
        <v>0</v>
      </c>
      <c r="BS229">
        <v>0</v>
      </c>
      <c r="BT229">
        <v>0</v>
      </c>
      <c r="BU229">
        <v>0</v>
      </c>
      <c r="CE229" t="str">
        <f>"03:16:15.840"</f>
        <v>03:16:15.840</v>
      </c>
      <c r="CF229">
        <v>839554976</v>
      </c>
      <c r="CS229">
        <v>3</v>
      </c>
      <c r="CT229">
        <v>2</v>
      </c>
      <c r="CU229">
        <v>0</v>
      </c>
      <c r="CV229">
        <v>2</v>
      </c>
      <c r="CW229">
        <v>0</v>
      </c>
      <c r="CX229">
        <v>7</v>
      </c>
      <c r="CY229">
        <v>7</v>
      </c>
      <c r="CZ229" t="s">
        <v>131</v>
      </c>
      <c r="DA229">
        <v>474</v>
      </c>
      <c r="DB229">
        <v>0</v>
      </c>
      <c r="DC229" t="s">
        <v>132</v>
      </c>
      <c r="DD229" t="s">
        <v>133</v>
      </c>
      <c r="DG229">
        <v>13741738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">
      <c r="A230" t="str">
        <f>"12/06/2022 03:16:16.103"</f>
        <v>12/06/2022 03:16:16.103</v>
      </c>
      <c r="C230" t="str">
        <f t="shared" si="51"/>
        <v>FFDDD3C0</v>
      </c>
      <c r="D230" t="s">
        <v>138</v>
      </c>
      <c r="E230">
        <v>31</v>
      </c>
      <c r="H230">
        <v>120</v>
      </c>
      <c r="I230" t="s">
        <v>141</v>
      </c>
      <c r="J230" t="s">
        <v>140</v>
      </c>
      <c r="K230">
        <v>0</v>
      </c>
      <c r="L230">
        <v>3</v>
      </c>
      <c r="M230">
        <v>0</v>
      </c>
      <c r="N230">
        <v>2</v>
      </c>
      <c r="O230">
        <v>0</v>
      </c>
      <c r="P230">
        <v>1</v>
      </c>
      <c r="Q230">
        <v>0</v>
      </c>
      <c r="S230" t="str">
        <f t="shared" si="61"/>
        <v>03:16:15.797</v>
      </c>
      <c r="T230" t="str">
        <f t="shared" si="61"/>
        <v>03:16:15.797</v>
      </c>
      <c r="U230" t="str">
        <f t="shared" si="52"/>
        <v>ACA834</v>
      </c>
      <c r="V230">
        <v>0</v>
      </c>
      <c r="W230">
        <v>0</v>
      </c>
      <c r="X230">
        <v>2</v>
      </c>
      <c r="Y230">
        <v>0</v>
      </c>
      <c r="AA230">
        <v>1</v>
      </c>
      <c r="AB230">
        <v>9</v>
      </c>
      <c r="AC230">
        <v>3</v>
      </c>
      <c r="AD230">
        <v>0</v>
      </c>
      <c r="AE230">
        <v>10</v>
      </c>
      <c r="AF230" t="s">
        <v>140</v>
      </c>
      <c r="AG230">
        <v>0</v>
      </c>
      <c r="AH230">
        <v>3</v>
      </c>
      <c r="AI230">
        <v>2</v>
      </c>
      <c r="AJ230">
        <v>0</v>
      </c>
      <c r="AK230" t="s">
        <v>205</v>
      </c>
      <c r="AL230">
        <v>35.492598999999998</v>
      </c>
      <c r="AM230" t="s">
        <v>206</v>
      </c>
      <c r="AN230">
        <v>-97.825312999999994</v>
      </c>
      <c r="AO230">
        <v>25</v>
      </c>
      <c r="AP230">
        <v>1850</v>
      </c>
      <c r="AQ230" t="s">
        <v>129</v>
      </c>
      <c r="AR230">
        <v>22</v>
      </c>
      <c r="AS230">
        <v>28</v>
      </c>
      <c r="AT230">
        <v>-2496</v>
      </c>
      <c r="BB230" t="str">
        <f t="shared" si="53"/>
        <v>1200</v>
      </c>
      <c r="BC230">
        <v>1</v>
      </c>
      <c r="BD230" t="str">
        <f t="shared" si="54"/>
        <v xml:space="preserve">N9142Q  </v>
      </c>
      <c r="BE230">
        <v>1</v>
      </c>
      <c r="BJ230">
        <v>1650</v>
      </c>
      <c r="BK230">
        <v>-200</v>
      </c>
      <c r="BL230" t="s">
        <v>181</v>
      </c>
      <c r="BM230">
        <v>0</v>
      </c>
      <c r="BN230">
        <v>1</v>
      </c>
      <c r="BO230">
        <v>1</v>
      </c>
      <c r="BP230">
        <v>0</v>
      </c>
      <c r="BS230">
        <v>0</v>
      </c>
      <c r="BT230">
        <v>0</v>
      </c>
      <c r="BU230">
        <v>0</v>
      </c>
      <c r="CE230" t="str">
        <f>"03:16:15.840"</f>
        <v>03:16:15.840</v>
      </c>
      <c r="CF230">
        <v>839554976</v>
      </c>
      <c r="CS230">
        <v>3</v>
      </c>
      <c r="CT230">
        <v>2</v>
      </c>
      <c r="CU230">
        <v>0</v>
      </c>
      <c r="CV230">
        <v>2</v>
      </c>
      <c r="CW230">
        <v>0</v>
      </c>
      <c r="CX230">
        <v>7</v>
      </c>
      <c r="CY230">
        <v>7</v>
      </c>
      <c r="CZ230" t="s">
        <v>131</v>
      </c>
      <c r="DA230">
        <v>474</v>
      </c>
      <c r="DB230">
        <v>0</v>
      </c>
      <c r="DC230" t="s">
        <v>132</v>
      </c>
      <c r="DD230" t="s">
        <v>133</v>
      </c>
      <c r="DG230">
        <v>13741738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">
      <c r="A231" t="str">
        <f>"12/06/2022 03:16:16.103"</f>
        <v>12/06/2022 03:16:16.103</v>
      </c>
      <c r="C231" t="str">
        <f t="shared" si="51"/>
        <v>FFDDD3C0</v>
      </c>
      <c r="D231" t="s">
        <v>134</v>
      </c>
      <c r="E231">
        <v>3</v>
      </c>
      <c r="H231">
        <v>160</v>
      </c>
      <c r="I231" t="s">
        <v>135</v>
      </c>
      <c r="J231" t="s">
        <v>136</v>
      </c>
      <c r="K231">
        <v>0</v>
      </c>
      <c r="L231">
        <v>3</v>
      </c>
      <c r="M231">
        <v>0</v>
      </c>
      <c r="N231">
        <v>2</v>
      </c>
      <c r="O231">
        <v>0</v>
      </c>
      <c r="P231">
        <v>1</v>
      </c>
      <c r="Q231">
        <v>0</v>
      </c>
      <c r="S231" t="str">
        <f t="shared" si="61"/>
        <v>03:16:15.797</v>
      </c>
      <c r="T231" t="str">
        <f t="shared" si="61"/>
        <v>03:16:15.797</v>
      </c>
      <c r="U231" t="str">
        <f t="shared" si="52"/>
        <v>ACA834</v>
      </c>
      <c r="V231">
        <v>0</v>
      </c>
      <c r="W231">
        <v>0</v>
      </c>
      <c r="X231">
        <v>2</v>
      </c>
      <c r="Y231">
        <v>0</v>
      </c>
      <c r="AA231">
        <v>1</v>
      </c>
      <c r="AB231">
        <v>9</v>
      </c>
      <c r="AC231">
        <v>3</v>
      </c>
      <c r="AD231">
        <v>0</v>
      </c>
      <c r="AE231">
        <v>10</v>
      </c>
      <c r="AF231" t="s">
        <v>140</v>
      </c>
      <c r="AG231">
        <v>0</v>
      </c>
      <c r="AH231">
        <v>3</v>
      </c>
      <c r="AI231">
        <v>2</v>
      </c>
      <c r="AJ231">
        <v>0</v>
      </c>
      <c r="AK231" t="s">
        <v>205</v>
      </c>
      <c r="AL231">
        <v>35.492598999999998</v>
      </c>
      <c r="AM231" t="s">
        <v>206</v>
      </c>
      <c r="AN231">
        <v>-97.825312999999994</v>
      </c>
      <c r="AO231">
        <v>25</v>
      </c>
      <c r="AP231">
        <v>1850</v>
      </c>
      <c r="AQ231" t="s">
        <v>129</v>
      </c>
      <c r="AR231">
        <v>22</v>
      </c>
      <c r="AS231">
        <v>28</v>
      </c>
      <c r="AT231">
        <v>-2496</v>
      </c>
      <c r="BB231" t="str">
        <f t="shared" si="53"/>
        <v>1200</v>
      </c>
      <c r="BC231">
        <v>1</v>
      </c>
      <c r="BD231" t="str">
        <f t="shared" si="54"/>
        <v xml:space="preserve">N9142Q  </v>
      </c>
      <c r="BE231">
        <v>1</v>
      </c>
      <c r="BJ231">
        <v>1650</v>
      </c>
      <c r="BK231">
        <v>-200</v>
      </c>
      <c r="BL231" t="s">
        <v>181</v>
      </c>
      <c r="BM231">
        <v>0</v>
      </c>
      <c r="BN231">
        <v>1</v>
      </c>
      <c r="BO231">
        <v>1</v>
      </c>
      <c r="BP231">
        <v>0</v>
      </c>
      <c r="BS231">
        <v>0</v>
      </c>
      <c r="BT231">
        <v>0</v>
      </c>
      <c r="BU231">
        <v>0</v>
      </c>
      <c r="CE231" t="str">
        <f>"03:16:15.840"</f>
        <v>03:16:15.840</v>
      </c>
      <c r="CF231">
        <v>839554976</v>
      </c>
      <c r="CS231">
        <v>3</v>
      </c>
      <c r="CT231">
        <v>2</v>
      </c>
      <c r="CU231">
        <v>0</v>
      </c>
      <c r="CV231">
        <v>2</v>
      </c>
      <c r="CW231">
        <v>0</v>
      </c>
      <c r="CX231">
        <v>7</v>
      </c>
      <c r="CY231">
        <v>7</v>
      </c>
      <c r="CZ231" t="s">
        <v>131</v>
      </c>
      <c r="DA231">
        <v>474</v>
      </c>
      <c r="DB231">
        <v>0</v>
      </c>
      <c r="DC231" t="s">
        <v>132</v>
      </c>
      <c r="DD231" t="s">
        <v>133</v>
      </c>
      <c r="DG231">
        <v>13741738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">
      <c r="A232" t="str">
        <f>"12/06/2022 03:16:16.822"</f>
        <v>12/06/2022 03:16:16.822</v>
      </c>
      <c r="C232" t="str">
        <f t="shared" si="51"/>
        <v>FFDDD3C0</v>
      </c>
      <c r="D232" t="s">
        <v>123</v>
      </c>
      <c r="E232">
        <v>13</v>
      </c>
      <c r="F232">
        <v>1013</v>
      </c>
      <c r="G232" t="s">
        <v>124</v>
      </c>
      <c r="J232" t="s">
        <v>125</v>
      </c>
      <c r="K232">
        <v>0</v>
      </c>
      <c r="L232">
        <v>3</v>
      </c>
      <c r="M232">
        <v>0</v>
      </c>
      <c r="N232">
        <v>2</v>
      </c>
      <c r="O232">
        <v>0</v>
      </c>
      <c r="P232">
        <v>1</v>
      </c>
      <c r="Q232">
        <v>0</v>
      </c>
      <c r="S232" t="str">
        <f t="shared" ref="S232:T236" si="62">"03:16:16.594"</f>
        <v>03:16:16.594</v>
      </c>
      <c r="T232" t="str">
        <f t="shared" si="62"/>
        <v>03:16:16.594</v>
      </c>
      <c r="U232" t="str">
        <f t="shared" si="52"/>
        <v>ACA834</v>
      </c>
      <c r="V232">
        <v>0</v>
      </c>
      <c r="W232">
        <v>0</v>
      </c>
      <c r="X232">
        <v>2</v>
      </c>
      <c r="Y232">
        <v>0</v>
      </c>
      <c r="AA232">
        <v>1</v>
      </c>
      <c r="AB232">
        <v>9</v>
      </c>
      <c r="AC232">
        <v>3</v>
      </c>
      <c r="AD232">
        <v>0</v>
      </c>
      <c r="AE232">
        <v>10</v>
      </c>
      <c r="AF232" t="s">
        <v>140</v>
      </c>
      <c r="AG232">
        <v>0</v>
      </c>
      <c r="AH232">
        <v>3</v>
      </c>
      <c r="AI232">
        <v>2</v>
      </c>
      <c r="AJ232">
        <v>0</v>
      </c>
      <c r="AK232" t="s">
        <v>207</v>
      </c>
      <c r="AL232">
        <v>35.492685000000002</v>
      </c>
      <c r="AM232" t="s">
        <v>208</v>
      </c>
      <c r="AN232">
        <v>-97.825183999999993</v>
      </c>
      <c r="AO232">
        <v>25</v>
      </c>
      <c r="AP232">
        <v>1800</v>
      </c>
      <c r="AQ232" t="s">
        <v>129</v>
      </c>
      <c r="AR232">
        <v>30</v>
      </c>
      <c r="AS232">
        <v>24</v>
      </c>
      <c r="AT232">
        <v>-3328</v>
      </c>
      <c r="BB232" t="str">
        <f t="shared" si="53"/>
        <v>1200</v>
      </c>
      <c r="BC232">
        <v>1</v>
      </c>
      <c r="BD232" t="str">
        <f t="shared" si="54"/>
        <v xml:space="preserve">N9142Q  </v>
      </c>
      <c r="BE232">
        <v>1</v>
      </c>
      <c r="BJ232">
        <v>1650</v>
      </c>
      <c r="BK232">
        <v>-150</v>
      </c>
      <c r="BL232" t="s">
        <v>181</v>
      </c>
      <c r="BM232">
        <v>0</v>
      </c>
      <c r="BN232">
        <v>1</v>
      </c>
      <c r="BO232">
        <v>1</v>
      </c>
      <c r="BP232">
        <v>0</v>
      </c>
      <c r="BS232">
        <v>0</v>
      </c>
      <c r="BT232">
        <v>0</v>
      </c>
      <c r="BU232">
        <v>0</v>
      </c>
      <c r="CE232" t="str">
        <f>"03:16:16.628"</f>
        <v>03:16:16.628</v>
      </c>
      <c r="CF232">
        <v>627804951</v>
      </c>
      <c r="CS232">
        <v>3</v>
      </c>
      <c r="CT232">
        <v>2</v>
      </c>
      <c r="CU232">
        <v>0</v>
      </c>
      <c r="CV232">
        <v>2</v>
      </c>
      <c r="CW232">
        <v>0</v>
      </c>
      <c r="CX232">
        <v>7</v>
      </c>
      <c r="CY232">
        <v>7</v>
      </c>
      <c r="CZ232" t="s">
        <v>131</v>
      </c>
      <c r="DA232">
        <v>474</v>
      </c>
      <c r="DB232">
        <v>0</v>
      </c>
      <c r="DC232" t="s">
        <v>132</v>
      </c>
      <c r="DD232" t="s">
        <v>133</v>
      </c>
      <c r="DG232">
        <v>13741837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">
      <c r="A233" t="str">
        <f>"12/06/2022 03:16:16.838"</f>
        <v>12/06/2022 03:16:16.838</v>
      </c>
      <c r="C233" t="str">
        <f t="shared" si="51"/>
        <v>FFDDD3C0</v>
      </c>
      <c r="D233" t="s">
        <v>134</v>
      </c>
      <c r="E233">
        <v>3</v>
      </c>
      <c r="H233">
        <v>160</v>
      </c>
      <c r="I233" t="s">
        <v>135</v>
      </c>
      <c r="J233" t="s">
        <v>136</v>
      </c>
      <c r="K233">
        <v>0</v>
      </c>
      <c r="L233">
        <v>3</v>
      </c>
      <c r="M233">
        <v>0</v>
      </c>
      <c r="N233">
        <v>2</v>
      </c>
      <c r="O233">
        <v>0</v>
      </c>
      <c r="P233">
        <v>1</v>
      </c>
      <c r="Q233">
        <v>0</v>
      </c>
      <c r="S233" t="str">
        <f t="shared" si="62"/>
        <v>03:16:16.594</v>
      </c>
      <c r="T233" t="str">
        <f t="shared" si="62"/>
        <v>03:16:16.594</v>
      </c>
      <c r="U233" t="str">
        <f t="shared" si="52"/>
        <v>ACA834</v>
      </c>
      <c r="V233">
        <v>0</v>
      </c>
      <c r="W233">
        <v>0</v>
      </c>
      <c r="X233">
        <v>2</v>
      </c>
      <c r="Y233">
        <v>0</v>
      </c>
      <c r="AA233">
        <v>1</v>
      </c>
      <c r="AB233">
        <v>9</v>
      </c>
      <c r="AC233">
        <v>3</v>
      </c>
      <c r="AD233">
        <v>0</v>
      </c>
      <c r="AE233">
        <v>10</v>
      </c>
      <c r="AF233" t="s">
        <v>140</v>
      </c>
      <c r="AG233">
        <v>0</v>
      </c>
      <c r="AH233">
        <v>3</v>
      </c>
      <c r="AI233">
        <v>2</v>
      </c>
      <c r="AJ233">
        <v>0</v>
      </c>
      <c r="AK233" t="s">
        <v>207</v>
      </c>
      <c r="AL233">
        <v>35.492685000000002</v>
      </c>
      <c r="AM233" t="s">
        <v>208</v>
      </c>
      <c r="AN233">
        <v>-97.825183999999993</v>
      </c>
      <c r="AO233">
        <v>25</v>
      </c>
      <c r="AP233">
        <v>1800</v>
      </c>
      <c r="AQ233" t="s">
        <v>129</v>
      </c>
      <c r="AR233">
        <v>30</v>
      </c>
      <c r="AS233">
        <v>24</v>
      </c>
      <c r="AT233">
        <v>-3328</v>
      </c>
      <c r="BB233" t="str">
        <f t="shared" si="53"/>
        <v>1200</v>
      </c>
      <c r="BC233">
        <v>1</v>
      </c>
      <c r="BD233" t="str">
        <f t="shared" si="54"/>
        <v xml:space="preserve">N9142Q  </v>
      </c>
      <c r="BE233">
        <v>1</v>
      </c>
      <c r="BJ233">
        <v>1650</v>
      </c>
      <c r="BK233">
        <v>-150</v>
      </c>
      <c r="BL233" t="s">
        <v>181</v>
      </c>
      <c r="BM233">
        <v>0</v>
      </c>
      <c r="BN233">
        <v>1</v>
      </c>
      <c r="BO233">
        <v>1</v>
      </c>
      <c r="BP233">
        <v>0</v>
      </c>
      <c r="BS233">
        <v>0</v>
      </c>
      <c r="BT233">
        <v>0</v>
      </c>
      <c r="BU233">
        <v>0</v>
      </c>
      <c r="CE233" t="str">
        <f>"03:16:16.628"</f>
        <v>03:16:16.628</v>
      </c>
      <c r="CF233">
        <v>627804951</v>
      </c>
      <c r="CS233">
        <v>3</v>
      </c>
      <c r="CT233">
        <v>2</v>
      </c>
      <c r="CU233">
        <v>0</v>
      </c>
      <c r="CV233">
        <v>2</v>
      </c>
      <c r="CW233">
        <v>0</v>
      </c>
      <c r="CX233">
        <v>7</v>
      </c>
      <c r="CY233">
        <v>7</v>
      </c>
      <c r="CZ233" t="s">
        <v>131</v>
      </c>
      <c r="DA233">
        <v>474</v>
      </c>
      <c r="DB233">
        <v>0</v>
      </c>
      <c r="DC233" t="s">
        <v>132</v>
      </c>
      <c r="DD233" t="s">
        <v>133</v>
      </c>
      <c r="DG233">
        <v>13741837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">
      <c r="A234" t="str">
        <f>"12/06/2022 03:16:16.853"</f>
        <v>12/06/2022 03:16:16.853</v>
      </c>
      <c r="C234" t="str">
        <f t="shared" si="51"/>
        <v>FFDDD3C0</v>
      </c>
      <c r="D234" t="s">
        <v>123</v>
      </c>
      <c r="E234">
        <v>14</v>
      </c>
      <c r="F234">
        <v>1014</v>
      </c>
      <c r="G234" t="s">
        <v>135</v>
      </c>
      <c r="J234" t="s">
        <v>125</v>
      </c>
      <c r="K234">
        <v>0</v>
      </c>
      <c r="L234">
        <v>3</v>
      </c>
      <c r="M234">
        <v>0</v>
      </c>
      <c r="N234">
        <v>2</v>
      </c>
      <c r="O234">
        <v>0</v>
      </c>
      <c r="P234">
        <v>1</v>
      </c>
      <c r="Q234">
        <v>0</v>
      </c>
      <c r="S234" t="str">
        <f t="shared" si="62"/>
        <v>03:16:16.594</v>
      </c>
      <c r="T234" t="str">
        <f t="shared" si="62"/>
        <v>03:16:16.594</v>
      </c>
      <c r="U234" t="str">
        <f t="shared" si="52"/>
        <v>ACA834</v>
      </c>
      <c r="V234">
        <v>0</v>
      </c>
      <c r="W234">
        <v>0</v>
      </c>
      <c r="X234">
        <v>2</v>
      </c>
      <c r="Y234">
        <v>0</v>
      </c>
      <c r="AA234">
        <v>1</v>
      </c>
      <c r="AB234">
        <v>9</v>
      </c>
      <c r="AC234">
        <v>3</v>
      </c>
      <c r="AD234">
        <v>0</v>
      </c>
      <c r="AE234">
        <v>10</v>
      </c>
      <c r="AF234" t="s">
        <v>140</v>
      </c>
      <c r="AG234">
        <v>0</v>
      </c>
      <c r="AH234">
        <v>3</v>
      </c>
      <c r="AI234">
        <v>2</v>
      </c>
      <c r="AJ234">
        <v>0</v>
      </c>
      <c r="AK234" t="s">
        <v>207</v>
      </c>
      <c r="AL234">
        <v>35.492685000000002</v>
      </c>
      <c r="AM234" t="s">
        <v>208</v>
      </c>
      <c r="AN234">
        <v>-97.825183999999993</v>
      </c>
      <c r="AO234">
        <v>25</v>
      </c>
      <c r="AP234">
        <v>1800</v>
      </c>
      <c r="AQ234" t="s">
        <v>129</v>
      </c>
      <c r="AR234">
        <v>30</v>
      </c>
      <c r="AS234">
        <v>24</v>
      </c>
      <c r="AT234">
        <v>-3328</v>
      </c>
      <c r="BB234" t="str">
        <f t="shared" si="53"/>
        <v>1200</v>
      </c>
      <c r="BC234">
        <v>1</v>
      </c>
      <c r="BD234" t="str">
        <f t="shared" si="54"/>
        <v xml:space="preserve">N9142Q  </v>
      </c>
      <c r="BE234">
        <v>1</v>
      </c>
      <c r="BJ234">
        <v>1650</v>
      </c>
      <c r="BK234">
        <v>-150</v>
      </c>
      <c r="BL234" t="s">
        <v>181</v>
      </c>
      <c r="BM234">
        <v>0</v>
      </c>
      <c r="BN234">
        <v>1</v>
      </c>
      <c r="BO234">
        <v>1</v>
      </c>
      <c r="BP234">
        <v>0</v>
      </c>
      <c r="BS234">
        <v>0</v>
      </c>
      <c r="BT234">
        <v>0</v>
      </c>
      <c r="BU234">
        <v>0</v>
      </c>
      <c r="CE234" t="str">
        <f>"03:16:16.628"</f>
        <v>03:16:16.628</v>
      </c>
      <c r="CF234">
        <v>627804951</v>
      </c>
      <c r="CS234">
        <v>3</v>
      </c>
      <c r="CT234">
        <v>2</v>
      </c>
      <c r="CU234">
        <v>0</v>
      </c>
      <c r="CV234">
        <v>2</v>
      </c>
      <c r="CW234">
        <v>0</v>
      </c>
      <c r="CX234">
        <v>7</v>
      </c>
      <c r="CY234">
        <v>7</v>
      </c>
      <c r="CZ234" t="s">
        <v>131</v>
      </c>
      <c r="DA234">
        <v>474</v>
      </c>
      <c r="DB234">
        <v>0</v>
      </c>
      <c r="DC234" t="s">
        <v>132</v>
      </c>
      <c r="DD234" t="s">
        <v>133</v>
      </c>
      <c r="DG234">
        <v>13741837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">
      <c r="A235" t="str">
        <f>"12/06/2022 03:16:16.869"</f>
        <v>12/06/2022 03:16:16.869</v>
      </c>
      <c r="C235" t="str">
        <f t="shared" si="51"/>
        <v>FFDDD3C0</v>
      </c>
      <c r="D235" t="s">
        <v>138</v>
      </c>
      <c r="E235">
        <v>30</v>
      </c>
      <c r="H235">
        <v>119</v>
      </c>
      <c r="I235" t="s">
        <v>139</v>
      </c>
      <c r="J235" t="s">
        <v>140</v>
      </c>
      <c r="K235">
        <v>0</v>
      </c>
      <c r="L235">
        <v>3</v>
      </c>
      <c r="M235">
        <v>0</v>
      </c>
      <c r="N235">
        <v>2</v>
      </c>
      <c r="O235">
        <v>0</v>
      </c>
      <c r="P235">
        <v>1</v>
      </c>
      <c r="Q235">
        <v>0</v>
      </c>
      <c r="S235" t="str">
        <f t="shared" si="62"/>
        <v>03:16:16.594</v>
      </c>
      <c r="T235" t="str">
        <f t="shared" si="62"/>
        <v>03:16:16.594</v>
      </c>
      <c r="U235" t="str">
        <f t="shared" si="52"/>
        <v>ACA834</v>
      </c>
      <c r="V235">
        <v>0</v>
      </c>
      <c r="W235">
        <v>0</v>
      </c>
      <c r="X235">
        <v>2</v>
      </c>
      <c r="Y235">
        <v>0</v>
      </c>
      <c r="AA235">
        <v>1</v>
      </c>
      <c r="AB235">
        <v>9</v>
      </c>
      <c r="AC235">
        <v>3</v>
      </c>
      <c r="AD235">
        <v>0</v>
      </c>
      <c r="AE235">
        <v>10</v>
      </c>
      <c r="AF235" t="s">
        <v>140</v>
      </c>
      <c r="AG235">
        <v>0</v>
      </c>
      <c r="AH235">
        <v>3</v>
      </c>
      <c r="AI235">
        <v>2</v>
      </c>
      <c r="AJ235">
        <v>0</v>
      </c>
      <c r="AK235" t="s">
        <v>207</v>
      </c>
      <c r="AL235">
        <v>35.492685000000002</v>
      </c>
      <c r="AM235" t="s">
        <v>208</v>
      </c>
      <c r="AN235">
        <v>-97.825183999999993</v>
      </c>
      <c r="AO235">
        <v>25</v>
      </c>
      <c r="AP235">
        <v>1800</v>
      </c>
      <c r="AQ235" t="s">
        <v>129</v>
      </c>
      <c r="AR235">
        <v>30</v>
      </c>
      <c r="AS235">
        <v>24</v>
      </c>
      <c r="AT235">
        <v>-3328</v>
      </c>
      <c r="BB235" t="str">
        <f t="shared" si="53"/>
        <v>1200</v>
      </c>
      <c r="BC235">
        <v>1</v>
      </c>
      <c r="BD235" t="str">
        <f t="shared" si="54"/>
        <v xml:space="preserve">N9142Q  </v>
      </c>
      <c r="BE235">
        <v>1</v>
      </c>
      <c r="BJ235">
        <v>1650</v>
      </c>
      <c r="BK235">
        <v>-150</v>
      </c>
      <c r="BL235" t="s">
        <v>181</v>
      </c>
      <c r="BM235">
        <v>0</v>
      </c>
      <c r="BN235">
        <v>1</v>
      </c>
      <c r="BO235">
        <v>1</v>
      </c>
      <c r="BP235">
        <v>0</v>
      </c>
      <c r="BS235">
        <v>0</v>
      </c>
      <c r="BT235">
        <v>0</v>
      </c>
      <c r="BU235">
        <v>0</v>
      </c>
      <c r="CE235" t="str">
        <f>"03:16:16.628"</f>
        <v>03:16:16.628</v>
      </c>
      <c r="CF235">
        <v>627804951</v>
      </c>
      <c r="CS235">
        <v>3</v>
      </c>
      <c r="CT235">
        <v>2</v>
      </c>
      <c r="CU235">
        <v>0</v>
      </c>
      <c r="CV235">
        <v>2</v>
      </c>
      <c r="CW235">
        <v>0</v>
      </c>
      <c r="CX235">
        <v>7</v>
      </c>
      <c r="CY235">
        <v>7</v>
      </c>
      <c r="CZ235" t="s">
        <v>131</v>
      </c>
      <c r="DA235">
        <v>474</v>
      </c>
      <c r="DB235">
        <v>0</v>
      </c>
      <c r="DC235" t="s">
        <v>132</v>
      </c>
      <c r="DD235" t="s">
        <v>133</v>
      </c>
      <c r="DG235">
        <v>13741837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">
      <c r="A236" t="str">
        <f>"12/06/2022 03:16:16.869"</f>
        <v>12/06/2022 03:16:16.869</v>
      </c>
      <c r="C236" t="str">
        <f t="shared" si="51"/>
        <v>FFDDD3C0</v>
      </c>
      <c r="D236" t="s">
        <v>138</v>
      </c>
      <c r="E236">
        <v>31</v>
      </c>
      <c r="H236">
        <v>120</v>
      </c>
      <c r="I236" t="s">
        <v>141</v>
      </c>
      <c r="J236" t="s">
        <v>140</v>
      </c>
      <c r="K236">
        <v>0</v>
      </c>
      <c r="L236">
        <v>3</v>
      </c>
      <c r="M236">
        <v>0</v>
      </c>
      <c r="N236">
        <v>2</v>
      </c>
      <c r="O236">
        <v>0</v>
      </c>
      <c r="P236">
        <v>1</v>
      </c>
      <c r="Q236">
        <v>0</v>
      </c>
      <c r="S236" t="str">
        <f t="shared" si="62"/>
        <v>03:16:16.594</v>
      </c>
      <c r="T236" t="str">
        <f t="shared" si="62"/>
        <v>03:16:16.594</v>
      </c>
      <c r="U236" t="str">
        <f t="shared" si="52"/>
        <v>ACA834</v>
      </c>
      <c r="V236">
        <v>0</v>
      </c>
      <c r="W236">
        <v>0</v>
      </c>
      <c r="X236">
        <v>2</v>
      </c>
      <c r="Y236">
        <v>0</v>
      </c>
      <c r="AA236">
        <v>1</v>
      </c>
      <c r="AB236">
        <v>9</v>
      </c>
      <c r="AC236">
        <v>3</v>
      </c>
      <c r="AD236">
        <v>0</v>
      </c>
      <c r="AE236">
        <v>10</v>
      </c>
      <c r="AF236" t="s">
        <v>140</v>
      </c>
      <c r="AG236">
        <v>0</v>
      </c>
      <c r="AH236">
        <v>3</v>
      </c>
      <c r="AI236">
        <v>2</v>
      </c>
      <c r="AJ236">
        <v>0</v>
      </c>
      <c r="AK236" t="s">
        <v>207</v>
      </c>
      <c r="AL236">
        <v>35.492685000000002</v>
      </c>
      <c r="AM236" t="s">
        <v>208</v>
      </c>
      <c r="AN236">
        <v>-97.825183999999993</v>
      </c>
      <c r="AO236">
        <v>25</v>
      </c>
      <c r="AP236">
        <v>1800</v>
      </c>
      <c r="AQ236" t="s">
        <v>129</v>
      </c>
      <c r="AR236">
        <v>30</v>
      </c>
      <c r="AS236">
        <v>24</v>
      </c>
      <c r="AT236">
        <v>-3328</v>
      </c>
      <c r="BB236" t="str">
        <f t="shared" si="53"/>
        <v>1200</v>
      </c>
      <c r="BC236">
        <v>1</v>
      </c>
      <c r="BD236" t="str">
        <f t="shared" si="54"/>
        <v xml:space="preserve">N9142Q  </v>
      </c>
      <c r="BE236">
        <v>1</v>
      </c>
      <c r="BJ236">
        <v>1650</v>
      </c>
      <c r="BK236">
        <v>-150</v>
      </c>
      <c r="BL236" t="s">
        <v>181</v>
      </c>
      <c r="BM236">
        <v>0</v>
      </c>
      <c r="BN236">
        <v>1</v>
      </c>
      <c r="BO236">
        <v>1</v>
      </c>
      <c r="BP236">
        <v>0</v>
      </c>
      <c r="BS236">
        <v>0</v>
      </c>
      <c r="BT236">
        <v>0</v>
      </c>
      <c r="BU236">
        <v>0</v>
      </c>
      <c r="CE236" t="str">
        <f>"03:16:16.628"</f>
        <v>03:16:16.628</v>
      </c>
      <c r="CF236">
        <v>627804951</v>
      </c>
      <c r="CS236">
        <v>3</v>
      </c>
      <c r="CT236">
        <v>2</v>
      </c>
      <c r="CU236">
        <v>0</v>
      </c>
      <c r="CV236">
        <v>2</v>
      </c>
      <c r="CW236">
        <v>0</v>
      </c>
      <c r="CX236">
        <v>7</v>
      </c>
      <c r="CY236">
        <v>7</v>
      </c>
      <c r="CZ236" t="s">
        <v>131</v>
      </c>
      <c r="DA236">
        <v>474</v>
      </c>
      <c r="DB236">
        <v>0</v>
      </c>
      <c r="DC236" t="s">
        <v>132</v>
      </c>
      <c r="DD236" t="s">
        <v>133</v>
      </c>
      <c r="DG236">
        <v>13741837</v>
      </c>
      <c r="DI236">
        <v>0</v>
      </c>
      <c r="DJ236">
        <v>0</v>
      </c>
      <c r="DK236">
        <v>1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">
      <c r="A237" t="str">
        <f>"12/06/2022 03:16:17.667"</f>
        <v>12/06/2022 03:16:17.667</v>
      </c>
      <c r="C237" t="str">
        <f t="shared" si="51"/>
        <v>FFDDD3C0</v>
      </c>
      <c r="D237" t="s">
        <v>123</v>
      </c>
      <c r="E237">
        <v>13</v>
      </c>
      <c r="F237">
        <v>1013</v>
      </c>
      <c r="G237" t="s">
        <v>124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0</v>
      </c>
      <c r="P237">
        <v>1</v>
      </c>
      <c r="Q237">
        <v>0</v>
      </c>
      <c r="S237" t="str">
        <f t="shared" ref="S237:T241" si="63">"03:16:17.398"</f>
        <v>03:16:17.398</v>
      </c>
      <c r="T237" t="str">
        <f t="shared" si="63"/>
        <v>03:16:17.398</v>
      </c>
      <c r="U237" t="str">
        <f t="shared" si="52"/>
        <v>ACA834</v>
      </c>
      <c r="V237">
        <v>0</v>
      </c>
      <c r="W237">
        <v>0</v>
      </c>
      <c r="X237">
        <v>2</v>
      </c>
      <c r="Y237">
        <v>0</v>
      </c>
      <c r="AA237">
        <v>1</v>
      </c>
      <c r="AB237">
        <v>9</v>
      </c>
      <c r="AC237">
        <v>3</v>
      </c>
      <c r="AD237">
        <v>0</v>
      </c>
      <c r="AE237">
        <v>10</v>
      </c>
      <c r="AF237" t="s">
        <v>140</v>
      </c>
      <c r="AG237">
        <v>0</v>
      </c>
      <c r="AH237">
        <v>3</v>
      </c>
      <c r="AI237">
        <v>2</v>
      </c>
      <c r="AJ237">
        <v>0</v>
      </c>
      <c r="AK237" t="s">
        <v>209</v>
      </c>
      <c r="AL237">
        <v>35.492749000000003</v>
      </c>
      <c r="AM237" t="s">
        <v>185</v>
      </c>
      <c r="AN237">
        <v>-97.825012000000001</v>
      </c>
      <c r="AO237">
        <v>25</v>
      </c>
      <c r="AP237">
        <v>1775</v>
      </c>
      <c r="AQ237" t="s">
        <v>129</v>
      </c>
      <c r="AR237">
        <v>38</v>
      </c>
      <c r="AS237">
        <v>17</v>
      </c>
      <c r="AT237">
        <v>-4224</v>
      </c>
      <c r="BB237" t="str">
        <f t="shared" si="53"/>
        <v>1200</v>
      </c>
      <c r="BC237">
        <v>1</v>
      </c>
      <c r="BD237" t="str">
        <f t="shared" si="54"/>
        <v xml:space="preserve">N9142Q  </v>
      </c>
      <c r="BE237">
        <v>1</v>
      </c>
      <c r="BJ237">
        <v>1650</v>
      </c>
      <c r="BK237">
        <v>-125</v>
      </c>
      <c r="BL237" t="s">
        <v>181</v>
      </c>
      <c r="BM237">
        <v>0</v>
      </c>
      <c r="BN237">
        <v>1</v>
      </c>
      <c r="BO237">
        <v>1</v>
      </c>
      <c r="BP237">
        <v>0</v>
      </c>
      <c r="BS237">
        <v>0</v>
      </c>
      <c r="BT237">
        <v>0</v>
      </c>
      <c r="BU237">
        <v>0</v>
      </c>
      <c r="CE237" t="str">
        <f>"03:16:17.475"</f>
        <v>03:16:17.475</v>
      </c>
      <c r="CF237">
        <v>475305041</v>
      </c>
      <c r="CS237">
        <v>3</v>
      </c>
      <c r="CT237">
        <v>2</v>
      </c>
      <c r="CU237">
        <v>0</v>
      </c>
      <c r="CV237">
        <v>2</v>
      </c>
      <c r="CW237">
        <v>0</v>
      </c>
      <c r="CX237">
        <v>7</v>
      </c>
      <c r="CY237">
        <v>7</v>
      </c>
      <c r="CZ237" t="s">
        <v>131</v>
      </c>
      <c r="DA237">
        <v>474</v>
      </c>
      <c r="DB237">
        <v>0</v>
      </c>
      <c r="DC237" t="s">
        <v>132</v>
      </c>
      <c r="DD237" t="s">
        <v>133</v>
      </c>
      <c r="DG237">
        <v>13741942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">
      <c r="A238" t="str">
        <f>"12/06/2022 03:16:17.683"</f>
        <v>12/06/2022 03:16:17.683</v>
      </c>
      <c r="C238" t="str">
        <f t="shared" si="51"/>
        <v>FFDDD3C0</v>
      </c>
      <c r="D238" t="s">
        <v>134</v>
      </c>
      <c r="E238">
        <v>3</v>
      </c>
      <c r="H238">
        <v>160</v>
      </c>
      <c r="I238" t="s">
        <v>135</v>
      </c>
      <c r="J238" t="s">
        <v>136</v>
      </c>
      <c r="K238">
        <v>0</v>
      </c>
      <c r="L238">
        <v>3</v>
      </c>
      <c r="M238">
        <v>0</v>
      </c>
      <c r="N238">
        <v>2</v>
      </c>
      <c r="O238">
        <v>0</v>
      </c>
      <c r="P238">
        <v>1</v>
      </c>
      <c r="Q238">
        <v>0</v>
      </c>
      <c r="S238" t="str">
        <f t="shared" si="63"/>
        <v>03:16:17.398</v>
      </c>
      <c r="T238" t="str">
        <f t="shared" si="63"/>
        <v>03:16:17.398</v>
      </c>
      <c r="U238" t="str">
        <f t="shared" si="52"/>
        <v>ACA834</v>
      </c>
      <c r="V238">
        <v>0</v>
      </c>
      <c r="W238">
        <v>0</v>
      </c>
      <c r="X238">
        <v>2</v>
      </c>
      <c r="Y238">
        <v>0</v>
      </c>
      <c r="AA238">
        <v>1</v>
      </c>
      <c r="AB238">
        <v>9</v>
      </c>
      <c r="AC238">
        <v>3</v>
      </c>
      <c r="AD238">
        <v>0</v>
      </c>
      <c r="AE238">
        <v>10</v>
      </c>
      <c r="AF238" t="s">
        <v>140</v>
      </c>
      <c r="AG238">
        <v>0</v>
      </c>
      <c r="AH238">
        <v>3</v>
      </c>
      <c r="AI238">
        <v>2</v>
      </c>
      <c r="AJ238">
        <v>0</v>
      </c>
      <c r="AK238" t="s">
        <v>209</v>
      </c>
      <c r="AL238">
        <v>35.492749000000003</v>
      </c>
      <c r="AM238" t="s">
        <v>185</v>
      </c>
      <c r="AN238">
        <v>-97.825012000000001</v>
      </c>
      <c r="AO238">
        <v>25</v>
      </c>
      <c r="AP238">
        <v>1775</v>
      </c>
      <c r="AQ238" t="s">
        <v>129</v>
      </c>
      <c r="AR238">
        <v>38</v>
      </c>
      <c r="AS238">
        <v>17</v>
      </c>
      <c r="AT238">
        <v>-4224</v>
      </c>
      <c r="BB238" t="str">
        <f t="shared" si="53"/>
        <v>1200</v>
      </c>
      <c r="BC238">
        <v>1</v>
      </c>
      <c r="BD238" t="str">
        <f t="shared" si="54"/>
        <v xml:space="preserve">N9142Q  </v>
      </c>
      <c r="BE238">
        <v>1</v>
      </c>
      <c r="BJ238">
        <v>1650</v>
      </c>
      <c r="BK238">
        <v>-125</v>
      </c>
      <c r="BL238" t="s">
        <v>181</v>
      </c>
      <c r="BM238">
        <v>0</v>
      </c>
      <c r="BN238">
        <v>1</v>
      </c>
      <c r="BO238">
        <v>1</v>
      </c>
      <c r="BP238">
        <v>0</v>
      </c>
      <c r="BS238">
        <v>0</v>
      </c>
      <c r="BT238">
        <v>0</v>
      </c>
      <c r="BU238">
        <v>0</v>
      </c>
      <c r="CE238" t="str">
        <f>"03:16:17.475"</f>
        <v>03:16:17.475</v>
      </c>
      <c r="CF238">
        <v>475305041</v>
      </c>
      <c r="CS238">
        <v>3</v>
      </c>
      <c r="CT238">
        <v>2</v>
      </c>
      <c r="CU238">
        <v>0</v>
      </c>
      <c r="CV238">
        <v>2</v>
      </c>
      <c r="CW238">
        <v>0</v>
      </c>
      <c r="CX238">
        <v>7</v>
      </c>
      <c r="CY238">
        <v>7</v>
      </c>
      <c r="CZ238" t="s">
        <v>131</v>
      </c>
      <c r="DA238">
        <v>474</v>
      </c>
      <c r="DB238">
        <v>0</v>
      </c>
      <c r="DC238" t="s">
        <v>132</v>
      </c>
      <c r="DD238" t="s">
        <v>133</v>
      </c>
      <c r="DG238">
        <v>13741942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">
      <c r="A239" t="str">
        <f>"12/06/2022 03:16:17.698"</f>
        <v>12/06/2022 03:16:17.698</v>
      </c>
      <c r="C239" t="str">
        <f t="shared" si="51"/>
        <v>FFDDD3C0</v>
      </c>
      <c r="D239" t="s">
        <v>123</v>
      </c>
      <c r="E239">
        <v>14</v>
      </c>
      <c r="F239">
        <v>1014</v>
      </c>
      <c r="G239" t="s">
        <v>135</v>
      </c>
      <c r="J239" t="s">
        <v>125</v>
      </c>
      <c r="K239">
        <v>0</v>
      </c>
      <c r="L239">
        <v>3</v>
      </c>
      <c r="M239">
        <v>0</v>
      </c>
      <c r="N239">
        <v>2</v>
      </c>
      <c r="O239">
        <v>0</v>
      </c>
      <c r="P239">
        <v>1</v>
      </c>
      <c r="Q239">
        <v>0</v>
      </c>
      <c r="S239" t="str">
        <f t="shared" si="63"/>
        <v>03:16:17.398</v>
      </c>
      <c r="T239" t="str">
        <f t="shared" si="63"/>
        <v>03:16:17.398</v>
      </c>
      <c r="U239" t="str">
        <f t="shared" si="52"/>
        <v>ACA834</v>
      </c>
      <c r="V239">
        <v>0</v>
      </c>
      <c r="W239">
        <v>0</v>
      </c>
      <c r="X239">
        <v>2</v>
      </c>
      <c r="Y239">
        <v>0</v>
      </c>
      <c r="AA239">
        <v>1</v>
      </c>
      <c r="AB239">
        <v>9</v>
      </c>
      <c r="AC239">
        <v>3</v>
      </c>
      <c r="AD239">
        <v>0</v>
      </c>
      <c r="AE239">
        <v>10</v>
      </c>
      <c r="AF239" t="s">
        <v>140</v>
      </c>
      <c r="AG239">
        <v>0</v>
      </c>
      <c r="AH239">
        <v>3</v>
      </c>
      <c r="AI239">
        <v>2</v>
      </c>
      <c r="AJ239">
        <v>0</v>
      </c>
      <c r="AK239" t="s">
        <v>209</v>
      </c>
      <c r="AL239">
        <v>35.492749000000003</v>
      </c>
      <c r="AM239" t="s">
        <v>185</v>
      </c>
      <c r="AN239">
        <v>-97.825012000000001</v>
      </c>
      <c r="AO239">
        <v>25</v>
      </c>
      <c r="AP239">
        <v>1775</v>
      </c>
      <c r="AQ239" t="s">
        <v>129</v>
      </c>
      <c r="AR239">
        <v>38</v>
      </c>
      <c r="AS239">
        <v>17</v>
      </c>
      <c r="AT239">
        <v>-4224</v>
      </c>
      <c r="BB239" t="str">
        <f t="shared" si="53"/>
        <v>1200</v>
      </c>
      <c r="BC239">
        <v>1</v>
      </c>
      <c r="BD239" t="str">
        <f t="shared" si="54"/>
        <v xml:space="preserve">N9142Q  </v>
      </c>
      <c r="BE239">
        <v>1</v>
      </c>
      <c r="BJ239">
        <v>1650</v>
      </c>
      <c r="BK239">
        <v>-125</v>
      </c>
      <c r="BL239" t="s">
        <v>181</v>
      </c>
      <c r="BM239">
        <v>0</v>
      </c>
      <c r="BN239">
        <v>1</v>
      </c>
      <c r="BO239">
        <v>1</v>
      </c>
      <c r="BP239">
        <v>0</v>
      </c>
      <c r="BS239">
        <v>0</v>
      </c>
      <c r="BT239">
        <v>0</v>
      </c>
      <c r="BU239">
        <v>0</v>
      </c>
      <c r="CE239" t="str">
        <f>"03:16:17.475"</f>
        <v>03:16:17.475</v>
      </c>
      <c r="CF239">
        <v>475305041</v>
      </c>
      <c r="CS239">
        <v>3</v>
      </c>
      <c r="CT239">
        <v>2</v>
      </c>
      <c r="CU239">
        <v>0</v>
      </c>
      <c r="CV239">
        <v>2</v>
      </c>
      <c r="CW239">
        <v>0</v>
      </c>
      <c r="CX239">
        <v>7</v>
      </c>
      <c r="CY239">
        <v>7</v>
      </c>
      <c r="CZ239" t="s">
        <v>131</v>
      </c>
      <c r="DA239">
        <v>474</v>
      </c>
      <c r="DB239">
        <v>0</v>
      </c>
      <c r="DC239" t="s">
        <v>132</v>
      </c>
      <c r="DD239" t="s">
        <v>133</v>
      </c>
      <c r="DG239">
        <v>13741942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">
      <c r="A240" t="str">
        <f>"12/06/2022 03:16:17.714"</f>
        <v>12/06/2022 03:16:17.714</v>
      </c>
      <c r="C240" t="str">
        <f t="shared" si="51"/>
        <v>FFDDD3C0</v>
      </c>
      <c r="D240" t="s">
        <v>138</v>
      </c>
      <c r="E240">
        <v>30</v>
      </c>
      <c r="H240">
        <v>119</v>
      </c>
      <c r="I240" t="s">
        <v>139</v>
      </c>
      <c r="J240" t="s">
        <v>140</v>
      </c>
      <c r="K240">
        <v>0</v>
      </c>
      <c r="L240">
        <v>3</v>
      </c>
      <c r="M240">
        <v>0</v>
      </c>
      <c r="N240">
        <v>2</v>
      </c>
      <c r="O240">
        <v>0</v>
      </c>
      <c r="P240">
        <v>1</v>
      </c>
      <c r="Q240">
        <v>0</v>
      </c>
      <c r="S240" t="str">
        <f t="shared" si="63"/>
        <v>03:16:17.398</v>
      </c>
      <c r="T240" t="str">
        <f t="shared" si="63"/>
        <v>03:16:17.398</v>
      </c>
      <c r="U240" t="str">
        <f t="shared" si="52"/>
        <v>ACA834</v>
      </c>
      <c r="V240">
        <v>0</v>
      </c>
      <c r="W240">
        <v>0</v>
      </c>
      <c r="X240">
        <v>2</v>
      </c>
      <c r="Y240">
        <v>0</v>
      </c>
      <c r="AA240">
        <v>1</v>
      </c>
      <c r="AB240">
        <v>9</v>
      </c>
      <c r="AC240">
        <v>3</v>
      </c>
      <c r="AD240">
        <v>0</v>
      </c>
      <c r="AE240">
        <v>10</v>
      </c>
      <c r="AF240" t="s">
        <v>140</v>
      </c>
      <c r="AG240">
        <v>0</v>
      </c>
      <c r="AH240">
        <v>3</v>
      </c>
      <c r="AI240">
        <v>2</v>
      </c>
      <c r="AJ240">
        <v>0</v>
      </c>
      <c r="AK240" t="s">
        <v>209</v>
      </c>
      <c r="AL240">
        <v>35.492749000000003</v>
      </c>
      <c r="AM240" t="s">
        <v>185</v>
      </c>
      <c r="AN240">
        <v>-97.825012000000001</v>
      </c>
      <c r="AO240">
        <v>25</v>
      </c>
      <c r="AP240">
        <v>1775</v>
      </c>
      <c r="AQ240" t="s">
        <v>129</v>
      </c>
      <c r="AR240">
        <v>38</v>
      </c>
      <c r="AS240">
        <v>17</v>
      </c>
      <c r="AT240">
        <v>-4224</v>
      </c>
      <c r="BB240" t="str">
        <f t="shared" si="53"/>
        <v>1200</v>
      </c>
      <c r="BC240">
        <v>1</v>
      </c>
      <c r="BD240" t="str">
        <f t="shared" si="54"/>
        <v xml:space="preserve">N9142Q  </v>
      </c>
      <c r="BE240">
        <v>1</v>
      </c>
      <c r="BJ240">
        <v>1650</v>
      </c>
      <c r="BK240">
        <v>-125</v>
      </c>
      <c r="BL240" t="s">
        <v>181</v>
      </c>
      <c r="BM240">
        <v>0</v>
      </c>
      <c r="BN240">
        <v>1</v>
      </c>
      <c r="BO240">
        <v>1</v>
      </c>
      <c r="BP240">
        <v>0</v>
      </c>
      <c r="BS240">
        <v>0</v>
      </c>
      <c r="BT240">
        <v>0</v>
      </c>
      <c r="BU240">
        <v>0</v>
      </c>
      <c r="CE240" t="str">
        <f>"03:16:17.475"</f>
        <v>03:16:17.475</v>
      </c>
      <c r="CF240">
        <v>475305041</v>
      </c>
      <c r="CS240">
        <v>3</v>
      </c>
      <c r="CT240">
        <v>2</v>
      </c>
      <c r="CU240">
        <v>0</v>
      </c>
      <c r="CV240">
        <v>2</v>
      </c>
      <c r="CW240">
        <v>0</v>
      </c>
      <c r="CX240">
        <v>7</v>
      </c>
      <c r="CY240">
        <v>7</v>
      </c>
      <c r="CZ240" t="s">
        <v>131</v>
      </c>
      <c r="DA240">
        <v>474</v>
      </c>
      <c r="DB240">
        <v>0</v>
      </c>
      <c r="DC240" t="s">
        <v>132</v>
      </c>
      <c r="DD240" t="s">
        <v>133</v>
      </c>
      <c r="DG240">
        <v>13741942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>"12/06/2022 03:16:17.714"</f>
        <v>12/06/2022 03:16:17.714</v>
      </c>
      <c r="C241" t="str">
        <f t="shared" si="51"/>
        <v>FFDDD3C0</v>
      </c>
      <c r="D241" t="s">
        <v>138</v>
      </c>
      <c r="E241">
        <v>31</v>
      </c>
      <c r="H241">
        <v>120</v>
      </c>
      <c r="I241" t="s">
        <v>141</v>
      </c>
      <c r="J241" t="s">
        <v>140</v>
      </c>
      <c r="K241">
        <v>0</v>
      </c>
      <c r="L241">
        <v>3</v>
      </c>
      <c r="M241">
        <v>0</v>
      </c>
      <c r="N241">
        <v>2</v>
      </c>
      <c r="O241">
        <v>0</v>
      </c>
      <c r="P241">
        <v>1</v>
      </c>
      <c r="Q241">
        <v>0</v>
      </c>
      <c r="S241" t="str">
        <f t="shared" si="63"/>
        <v>03:16:17.398</v>
      </c>
      <c r="T241" t="str">
        <f t="shared" si="63"/>
        <v>03:16:17.398</v>
      </c>
      <c r="U241" t="str">
        <f t="shared" si="52"/>
        <v>ACA834</v>
      </c>
      <c r="V241">
        <v>0</v>
      </c>
      <c r="W241">
        <v>0</v>
      </c>
      <c r="X241">
        <v>2</v>
      </c>
      <c r="Y241">
        <v>0</v>
      </c>
      <c r="AA241">
        <v>1</v>
      </c>
      <c r="AB241">
        <v>9</v>
      </c>
      <c r="AC241">
        <v>3</v>
      </c>
      <c r="AD241">
        <v>0</v>
      </c>
      <c r="AE241">
        <v>10</v>
      </c>
      <c r="AF241" t="s">
        <v>140</v>
      </c>
      <c r="AG241">
        <v>0</v>
      </c>
      <c r="AH241">
        <v>3</v>
      </c>
      <c r="AI241">
        <v>2</v>
      </c>
      <c r="AJ241">
        <v>0</v>
      </c>
      <c r="AK241" t="s">
        <v>209</v>
      </c>
      <c r="AL241">
        <v>35.492749000000003</v>
      </c>
      <c r="AM241" t="s">
        <v>185</v>
      </c>
      <c r="AN241">
        <v>-97.825012000000001</v>
      </c>
      <c r="AO241">
        <v>25</v>
      </c>
      <c r="AP241">
        <v>1775</v>
      </c>
      <c r="AQ241" t="s">
        <v>129</v>
      </c>
      <c r="AR241">
        <v>38</v>
      </c>
      <c r="AS241">
        <v>17</v>
      </c>
      <c r="AT241">
        <v>-4224</v>
      </c>
      <c r="BB241" t="str">
        <f t="shared" si="53"/>
        <v>1200</v>
      </c>
      <c r="BC241">
        <v>1</v>
      </c>
      <c r="BD241" t="str">
        <f t="shared" si="54"/>
        <v xml:space="preserve">N9142Q  </v>
      </c>
      <c r="BE241">
        <v>1</v>
      </c>
      <c r="BJ241">
        <v>1650</v>
      </c>
      <c r="BK241">
        <v>-125</v>
      </c>
      <c r="BL241" t="s">
        <v>181</v>
      </c>
      <c r="BM241">
        <v>0</v>
      </c>
      <c r="BN241">
        <v>1</v>
      </c>
      <c r="BO241">
        <v>1</v>
      </c>
      <c r="BP241">
        <v>0</v>
      </c>
      <c r="BS241">
        <v>0</v>
      </c>
      <c r="BT241">
        <v>0</v>
      </c>
      <c r="BU241">
        <v>0</v>
      </c>
      <c r="CE241" t="str">
        <f>"03:16:17.475"</f>
        <v>03:16:17.475</v>
      </c>
      <c r="CF241">
        <v>475305041</v>
      </c>
      <c r="CS241">
        <v>3</v>
      </c>
      <c r="CT241">
        <v>2</v>
      </c>
      <c r="CU241">
        <v>0</v>
      </c>
      <c r="CV241">
        <v>2</v>
      </c>
      <c r="CW241">
        <v>0</v>
      </c>
      <c r="CX241">
        <v>7</v>
      </c>
      <c r="CY241">
        <v>7</v>
      </c>
      <c r="CZ241" t="s">
        <v>131</v>
      </c>
      <c r="DA241">
        <v>474</v>
      </c>
      <c r="DB241">
        <v>0</v>
      </c>
      <c r="DC241" t="s">
        <v>132</v>
      </c>
      <c r="DD241" t="s">
        <v>133</v>
      </c>
      <c r="DG241">
        <v>13741942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>"12/06/2022 03:16:19.093"</f>
        <v>12/06/2022 03:16:19.093</v>
      </c>
      <c r="C242" t="str">
        <f t="shared" si="51"/>
        <v>FFDDD3C0</v>
      </c>
      <c r="D242" t="s">
        <v>123</v>
      </c>
      <c r="E242">
        <v>13</v>
      </c>
      <c r="F242">
        <v>1013</v>
      </c>
      <c r="G242" t="s">
        <v>124</v>
      </c>
      <c r="J242" t="s">
        <v>125</v>
      </c>
      <c r="K242">
        <v>0</v>
      </c>
      <c r="L242">
        <v>3</v>
      </c>
      <c r="M242">
        <v>0</v>
      </c>
      <c r="N242">
        <v>2</v>
      </c>
      <c r="O242">
        <v>0</v>
      </c>
      <c r="P242">
        <v>1</v>
      </c>
      <c r="Q242">
        <v>0</v>
      </c>
      <c r="S242" t="str">
        <f t="shared" ref="S242:T246" si="64">"03:16:18.797"</f>
        <v>03:16:18.797</v>
      </c>
      <c r="T242" t="str">
        <f t="shared" si="64"/>
        <v>03:16:18.797</v>
      </c>
      <c r="U242" t="str">
        <f t="shared" si="52"/>
        <v>ACA834</v>
      </c>
      <c r="V242">
        <v>0</v>
      </c>
      <c r="W242">
        <v>0</v>
      </c>
      <c r="X242">
        <v>2</v>
      </c>
      <c r="Y242">
        <v>0</v>
      </c>
      <c r="AA242">
        <v>1</v>
      </c>
      <c r="AB242">
        <v>9</v>
      </c>
      <c r="AC242">
        <v>3</v>
      </c>
      <c r="AD242">
        <v>0</v>
      </c>
      <c r="AE242">
        <v>10</v>
      </c>
      <c r="AF242" t="s">
        <v>140</v>
      </c>
      <c r="AG242">
        <v>0</v>
      </c>
      <c r="AH242">
        <v>3</v>
      </c>
      <c r="AI242">
        <v>2</v>
      </c>
      <c r="AJ242">
        <v>1</v>
      </c>
      <c r="AK242" t="s">
        <v>210</v>
      </c>
      <c r="AL242">
        <v>35.492792000000001</v>
      </c>
      <c r="AM242" t="s">
        <v>211</v>
      </c>
      <c r="AN242">
        <v>-97.824646999999999</v>
      </c>
      <c r="AO242">
        <v>25</v>
      </c>
      <c r="AP242">
        <v>1675</v>
      </c>
      <c r="AQ242" t="s">
        <v>129</v>
      </c>
      <c r="AR242">
        <v>53</v>
      </c>
      <c r="AS242">
        <v>0</v>
      </c>
      <c r="AT242">
        <v>-5504</v>
      </c>
      <c r="BB242" t="str">
        <f t="shared" si="53"/>
        <v>1200</v>
      </c>
      <c r="BC242">
        <v>1</v>
      </c>
      <c r="BD242" t="str">
        <f t="shared" si="54"/>
        <v xml:space="preserve">N9142Q  </v>
      </c>
      <c r="BE242">
        <v>1</v>
      </c>
      <c r="BJ242">
        <v>1425</v>
      </c>
      <c r="BK242">
        <v>-250</v>
      </c>
      <c r="BL242" t="s">
        <v>181</v>
      </c>
      <c r="BM242">
        <v>0</v>
      </c>
      <c r="BN242">
        <v>1</v>
      </c>
      <c r="BO242">
        <v>1</v>
      </c>
      <c r="BP242">
        <v>0</v>
      </c>
      <c r="BS242">
        <v>0</v>
      </c>
      <c r="BT242">
        <v>0</v>
      </c>
      <c r="BU242">
        <v>0</v>
      </c>
      <c r="CE242" t="str">
        <f>"03:16:18.867"</f>
        <v>03:16:18.867</v>
      </c>
      <c r="CF242">
        <v>866805075</v>
      </c>
      <c r="CS242">
        <v>3</v>
      </c>
      <c r="CT242">
        <v>2</v>
      </c>
      <c r="CU242">
        <v>0</v>
      </c>
      <c r="CV242">
        <v>2</v>
      </c>
      <c r="CW242">
        <v>0</v>
      </c>
      <c r="CX242">
        <v>7</v>
      </c>
      <c r="CY242">
        <v>7</v>
      </c>
      <c r="CZ242" t="s">
        <v>131</v>
      </c>
      <c r="DA242">
        <v>474</v>
      </c>
      <c r="DB242">
        <v>0</v>
      </c>
      <c r="DC242" t="s">
        <v>132</v>
      </c>
      <c r="DD242" t="s">
        <v>133</v>
      </c>
      <c r="DG242">
        <v>13742119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>"12/06/2022 03:16:19.099"</f>
        <v>12/06/2022 03:16:19.099</v>
      </c>
      <c r="C243" t="str">
        <f t="shared" si="51"/>
        <v>FFDDD3C0</v>
      </c>
      <c r="D243" t="s">
        <v>123</v>
      </c>
      <c r="E243">
        <v>14</v>
      </c>
      <c r="F243">
        <v>1014</v>
      </c>
      <c r="G243" t="s">
        <v>135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0</v>
      </c>
      <c r="P243">
        <v>1</v>
      </c>
      <c r="Q243">
        <v>0</v>
      </c>
      <c r="S243" t="str">
        <f t="shared" si="64"/>
        <v>03:16:18.797</v>
      </c>
      <c r="T243" t="str">
        <f t="shared" si="64"/>
        <v>03:16:18.797</v>
      </c>
      <c r="U243" t="str">
        <f t="shared" si="52"/>
        <v>ACA834</v>
      </c>
      <c r="V243">
        <v>0</v>
      </c>
      <c r="W243">
        <v>0</v>
      </c>
      <c r="X243">
        <v>2</v>
      </c>
      <c r="Y243">
        <v>0</v>
      </c>
      <c r="AA243">
        <v>1</v>
      </c>
      <c r="AB243">
        <v>9</v>
      </c>
      <c r="AC243">
        <v>3</v>
      </c>
      <c r="AD243">
        <v>0</v>
      </c>
      <c r="AE243">
        <v>10</v>
      </c>
      <c r="AF243" t="s">
        <v>140</v>
      </c>
      <c r="AG243">
        <v>0</v>
      </c>
      <c r="AH243">
        <v>3</v>
      </c>
      <c r="AI243">
        <v>2</v>
      </c>
      <c r="AJ243">
        <v>1</v>
      </c>
      <c r="AK243" t="s">
        <v>210</v>
      </c>
      <c r="AL243">
        <v>35.492792000000001</v>
      </c>
      <c r="AM243" t="s">
        <v>211</v>
      </c>
      <c r="AN243">
        <v>-97.824646999999999</v>
      </c>
      <c r="AO243">
        <v>25</v>
      </c>
      <c r="AP243">
        <v>1675</v>
      </c>
      <c r="AQ243" t="s">
        <v>129</v>
      </c>
      <c r="AR243">
        <v>53</v>
      </c>
      <c r="AS243">
        <v>0</v>
      </c>
      <c r="AT243">
        <v>-5504</v>
      </c>
      <c r="BB243" t="str">
        <f t="shared" si="53"/>
        <v>1200</v>
      </c>
      <c r="BC243">
        <v>1</v>
      </c>
      <c r="BD243" t="str">
        <f t="shared" si="54"/>
        <v xml:space="preserve">N9142Q  </v>
      </c>
      <c r="BE243">
        <v>1</v>
      </c>
      <c r="BJ243">
        <v>1425</v>
      </c>
      <c r="BK243">
        <v>-250</v>
      </c>
      <c r="BL243" t="s">
        <v>181</v>
      </c>
      <c r="BM243">
        <v>0</v>
      </c>
      <c r="BN243">
        <v>1</v>
      </c>
      <c r="BO243">
        <v>1</v>
      </c>
      <c r="BP243">
        <v>0</v>
      </c>
      <c r="BS243">
        <v>0</v>
      </c>
      <c r="BT243">
        <v>0</v>
      </c>
      <c r="BU243">
        <v>0</v>
      </c>
      <c r="CE243" t="str">
        <f>"03:16:18.867"</f>
        <v>03:16:18.867</v>
      </c>
      <c r="CF243">
        <v>866805075</v>
      </c>
      <c r="CS243">
        <v>3</v>
      </c>
      <c r="CT243">
        <v>2</v>
      </c>
      <c r="CU243">
        <v>0</v>
      </c>
      <c r="CV243">
        <v>2</v>
      </c>
      <c r="CW243">
        <v>0</v>
      </c>
      <c r="CX243">
        <v>7</v>
      </c>
      <c r="CY243">
        <v>7</v>
      </c>
      <c r="CZ243" t="s">
        <v>131</v>
      </c>
      <c r="DA243">
        <v>474</v>
      </c>
      <c r="DB243">
        <v>0</v>
      </c>
      <c r="DC243" t="s">
        <v>132</v>
      </c>
      <c r="DD243" t="s">
        <v>133</v>
      </c>
      <c r="DG243">
        <v>13742119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>"12/06/2022 03:16:19.118"</f>
        <v>12/06/2022 03:16:19.118</v>
      </c>
      <c r="C244" t="str">
        <f t="shared" si="51"/>
        <v>FFDDD3C0</v>
      </c>
      <c r="D244" t="s">
        <v>138</v>
      </c>
      <c r="E244">
        <v>30</v>
      </c>
      <c r="H244">
        <v>119</v>
      </c>
      <c r="I244" t="s">
        <v>139</v>
      </c>
      <c r="J244" t="s">
        <v>140</v>
      </c>
      <c r="K244">
        <v>0</v>
      </c>
      <c r="L244">
        <v>3</v>
      </c>
      <c r="M244">
        <v>0</v>
      </c>
      <c r="N244">
        <v>2</v>
      </c>
      <c r="O244">
        <v>0</v>
      </c>
      <c r="P244">
        <v>1</v>
      </c>
      <c r="Q244">
        <v>0</v>
      </c>
      <c r="S244" t="str">
        <f t="shared" si="64"/>
        <v>03:16:18.797</v>
      </c>
      <c r="T244" t="str">
        <f t="shared" si="64"/>
        <v>03:16:18.797</v>
      </c>
      <c r="U244" t="str">
        <f t="shared" si="52"/>
        <v>ACA834</v>
      </c>
      <c r="V244">
        <v>0</v>
      </c>
      <c r="W244">
        <v>0</v>
      </c>
      <c r="X244">
        <v>2</v>
      </c>
      <c r="Y244">
        <v>0</v>
      </c>
      <c r="AA244">
        <v>1</v>
      </c>
      <c r="AB244">
        <v>9</v>
      </c>
      <c r="AC244">
        <v>3</v>
      </c>
      <c r="AD244">
        <v>0</v>
      </c>
      <c r="AE244">
        <v>10</v>
      </c>
      <c r="AF244" t="s">
        <v>140</v>
      </c>
      <c r="AG244">
        <v>0</v>
      </c>
      <c r="AH244">
        <v>3</v>
      </c>
      <c r="AI244">
        <v>2</v>
      </c>
      <c r="AJ244">
        <v>1</v>
      </c>
      <c r="AK244" t="s">
        <v>210</v>
      </c>
      <c r="AL244">
        <v>35.492792000000001</v>
      </c>
      <c r="AM244" t="s">
        <v>211</v>
      </c>
      <c r="AN244">
        <v>-97.824646999999999</v>
      </c>
      <c r="AO244">
        <v>25</v>
      </c>
      <c r="AP244">
        <v>1675</v>
      </c>
      <c r="AQ244" t="s">
        <v>129</v>
      </c>
      <c r="AR244">
        <v>53</v>
      </c>
      <c r="AS244">
        <v>0</v>
      </c>
      <c r="AT244">
        <v>-5504</v>
      </c>
      <c r="BB244" t="str">
        <f t="shared" si="53"/>
        <v>1200</v>
      </c>
      <c r="BC244">
        <v>1</v>
      </c>
      <c r="BD244" t="str">
        <f t="shared" si="54"/>
        <v xml:space="preserve">N9142Q  </v>
      </c>
      <c r="BE244">
        <v>1</v>
      </c>
      <c r="BJ244">
        <v>1425</v>
      </c>
      <c r="BK244">
        <v>-250</v>
      </c>
      <c r="BL244" t="s">
        <v>181</v>
      </c>
      <c r="BM244">
        <v>0</v>
      </c>
      <c r="BN244">
        <v>1</v>
      </c>
      <c r="BO244">
        <v>1</v>
      </c>
      <c r="BP244">
        <v>0</v>
      </c>
      <c r="BS244">
        <v>0</v>
      </c>
      <c r="BT244">
        <v>0</v>
      </c>
      <c r="BU244">
        <v>0</v>
      </c>
      <c r="CE244" t="str">
        <f>"03:16:18.867"</f>
        <v>03:16:18.867</v>
      </c>
      <c r="CF244">
        <v>866805075</v>
      </c>
      <c r="CS244">
        <v>3</v>
      </c>
      <c r="CT244">
        <v>2</v>
      </c>
      <c r="CU244">
        <v>0</v>
      </c>
      <c r="CV244">
        <v>2</v>
      </c>
      <c r="CW244">
        <v>0</v>
      </c>
      <c r="CX244">
        <v>7</v>
      </c>
      <c r="CY244">
        <v>7</v>
      </c>
      <c r="CZ244" t="s">
        <v>131</v>
      </c>
      <c r="DA244">
        <v>474</v>
      </c>
      <c r="DB244">
        <v>0</v>
      </c>
      <c r="DC244" t="s">
        <v>132</v>
      </c>
      <c r="DD244" t="s">
        <v>133</v>
      </c>
      <c r="DG244">
        <v>13742119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>"12/06/2022 03:16:19.118"</f>
        <v>12/06/2022 03:16:19.118</v>
      </c>
      <c r="C245" t="str">
        <f t="shared" si="51"/>
        <v>FFDDD3C0</v>
      </c>
      <c r="D245" t="s">
        <v>138</v>
      </c>
      <c r="E245">
        <v>31</v>
      </c>
      <c r="H245">
        <v>120</v>
      </c>
      <c r="I245" t="s">
        <v>141</v>
      </c>
      <c r="J245" t="s">
        <v>140</v>
      </c>
      <c r="K245">
        <v>0</v>
      </c>
      <c r="L245">
        <v>3</v>
      </c>
      <c r="M245">
        <v>0</v>
      </c>
      <c r="N245">
        <v>2</v>
      </c>
      <c r="O245">
        <v>0</v>
      </c>
      <c r="P245">
        <v>1</v>
      </c>
      <c r="Q245">
        <v>0</v>
      </c>
      <c r="S245" t="str">
        <f t="shared" si="64"/>
        <v>03:16:18.797</v>
      </c>
      <c r="T245" t="str">
        <f t="shared" si="64"/>
        <v>03:16:18.797</v>
      </c>
      <c r="U245" t="str">
        <f t="shared" si="52"/>
        <v>ACA834</v>
      </c>
      <c r="V245">
        <v>0</v>
      </c>
      <c r="W245">
        <v>0</v>
      </c>
      <c r="X245">
        <v>2</v>
      </c>
      <c r="Y245">
        <v>0</v>
      </c>
      <c r="AA245">
        <v>1</v>
      </c>
      <c r="AB245">
        <v>9</v>
      </c>
      <c r="AC245">
        <v>3</v>
      </c>
      <c r="AD245">
        <v>0</v>
      </c>
      <c r="AE245">
        <v>10</v>
      </c>
      <c r="AF245" t="s">
        <v>140</v>
      </c>
      <c r="AG245">
        <v>0</v>
      </c>
      <c r="AH245">
        <v>3</v>
      </c>
      <c r="AI245">
        <v>2</v>
      </c>
      <c r="AJ245">
        <v>1</v>
      </c>
      <c r="AK245" t="s">
        <v>210</v>
      </c>
      <c r="AL245">
        <v>35.492792000000001</v>
      </c>
      <c r="AM245" t="s">
        <v>211</v>
      </c>
      <c r="AN245">
        <v>-97.824646999999999</v>
      </c>
      <c r="AO245">
        <v>25</v>
      </c>
      <c r="AP245">
        <v>1675</v>
      </c>
      <c r="AQ245" t="s">
        <v>129</v>
      </c>
      <c r="AR245">
        <v>53</v>
      </c>
      <c r="AS245">
        <v>0</v>
      </c>
      <c r="AT245">
        <v>-5504</v>
      </c>
      <c r="BB245" t="str">
        <f t="shared" si="53"/>
        <v>1200</v>
      </c>
      <c r="BC245">
        <v>1</v>
      </c>
      <c r="BD245" t="str">
        <f t="shared" si="54"/>
        <v xml:space="preserve">N9142Q  </v>
      </c>
      <c r="BE245">
        <v>1</v>
      </c>
      <c r="BJ245">
        <v>1425</v>
      </c>
      <c r="BK245">
        <v>-250</v>
      </c>
      <c r="BL245" t="s">
        <v>181</v>
      </c>
      <c r="BM245">
        <v>0</v>
      </c>
      <c r="BN245">
        <v>1</v>
      </c>
      <c r="BO245">
        <v>1</v>
      </c>
      <c r="BP245">
        <v>0</v>
      </c>
      <c r="BS245">
        <v>0</v>
      </c>
      <c r="BT245">
        <v>0</v>
      </c>
      <c r="BU245">
        <v>0</v>
      </c>
      <c r="CE245" t="str">
        <f>"03:16:18.867"</f>
        <v>03:16:18.867</v>
      </c>
      <c r="CF245">
        <v>866805075</v>
      </c>
      <c r="CS245">
        <v>3</v>
      </c>
      <c r="CT245">
        <v>2</v>
      </c>
      <c r="CU245">
        <v>0</v>
      </c>
      <c r="CV245">
        <v>2</v>
      </c>
      <c r="CW245">
        <v>0</v>
      </c>
      <c r="CX245">
        <v>7</v>
      </c>
      <c r="CY245">
        <v>7</v>
      </c>
      <c r="CZ245" t="s">
        <v>131</v>
      </c>
      <c r="DA245">
        <v>474</v>
      </c>
      <c r="DB245">
        <v>0</v>
      </c>
      <c r="DC245" t="s">
        <v>132</v>
      </c>
      <c r="DD245" t="s">
        <v>133</v>
      </c>
      <c r="DG245">
        <v>13742119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>"12/06/2022 03:16:19.180"</f>
        <v>12/06/2022 03:16:19.180</v>
      </c>
      <c r="C246" t="str">
        <f t="shared" si="51"/>
        <v>FFDDD3C0</v>
      </c>
      <c r="D246" t="s">
        <v>134</v>
      </c>
      <c r="E246">
        <v>3</v>
      </c>
      <c r="H246">
        <v>160</v>
      </c>
      <c r="I246" t="s">
        <v>135</v>
      </c>
      <c r="J246" t="s">
        <v>136</v>
      </c>
      <c r="K246">
        <v>0</v>
      </c>
      <c r="L246">
        <v>3</v>
      </c>
      <c r="M246">
        <v>0</v>
      </c>
      <c r="N246">
        <v>2</v>
      </c>
      <c r="O246">
        <v>0</v>
      </c>
      <c r="P246">
        <v>1</v>
      </c>
      <c r="Q246">
        <v>0</v>
      </c>
      <c r="S246" t="str">
        <f t="shared" si="64"/>
        <v>03:16:18.797</v>
      </c>
      <c r="T246" t="str">
        <f t="shared" si="64"/>
        <v>03:16:18.797</v>
      </c>
      <c r="U246" t="str">
        <f t="shared" si="52"/>
        <v>ACA834</v>
      </c>
      <c r="V246">
        <v>0</v>
      </c>
      <c r="W246">
        <v>0</v>
      </c>
      <c r="X246">
        <v>2</v>
      </c>
      <c r="Y246">
        <v>0</v>
      </c>
      <c r="AA246">
        <v>1</v>
      </c>
      <c r="AB246">
        <v>9</v>
      </c>
      <c r="AC246">
        <v>3</v>
      </c>
      <c r="AD246">
        <v>0</v>
      </c>
      <c r="AE246">
        <v>10</v>
      </c>
      <c r="AF246" t="s">
        <v>140</v>
      </c>
      <c r="AG246">
        <v>0</v>
      </c>
      <c r="AH246">
        <v>3</v>
      </c>
      <c r="AI246">
        <v>2</v>
      </c>
      <c r="AJ246">
        <v>1</v>
      </c>
      <c r="AK246" t="s">
        <v>210</v>
      </c>
      <c r="AL246">
        <v>35.492792000000001</v>
      </c>
      <c r="AM246" t="s">
        <v>211</v>
      </c>
      <c r="AN246">
        <v>-97.824646999999999</v>
      </c>
      <c r="AO246">
        <v>25</v>
      </c>
      <c r="AP246">
        <v>1675</v>
      </c>
      <c r="AQ246" t="s">
        <v>129</v>
      </c>
      <c r="AR246">
        <v>53</v>
      </c>
      <c r="AS246">
        <v>0</v>
      </c>
      <c r="AT246">
        <v>-5504</v>
      </c>
      <c r="BB246" t="str">
        <f t="shared" si="53"/>
        <v>1200</v>
      </c>
      <c r="BC246">
        <v>1</v>
      </c>
      <c r="BD246" t="str">
        <f t="shared" si="54"/>
        <v xml:space="preserve">N9142Q  </v>
      </c>
      <c r="BE246">
        <v>1</v>
      </c>
      <c r="BJ246">
        <v>1425</v>
      </c>
      <c r="BK246">
        <v>-250</v>
      </c>
      <c r="BL246" t="s">
        <v>181</v>
      </c>
      <c r="BM246">
        <v>0</v>
      </c>
      <c r="BN246">
        <v>1</v>
      </c>
      <c r="BO246">
        <v>1</v>
      </c>
      <c r="BP246">
        <v>0</v>
      </c>
      <c r="BS246">
        <v>0</v>
      </c>
      <c r="BT246">
        <v>0</v>
      </c>
      <c r="BU246">
        <v>0</v>
      </c>
      <c r="CE246" t="str">
        <f>"03:16:18.867"</f>
        <v>03:16:18.867</v>
      </c>
      <c r="CF246">
        <v>866805075</v>
      </c>
      <c r="CS246">
        <v>3</v>
      </c>
      <c r="CT246">
        <v>2</v>
      </c>
      <c r="CU246">
        <v>0</v>
      </c>
      <c r="CV246">
        <v>2</v>
      </c>
      <c r="CW246">
        <v>0</v>
      </c>
      <c r="CX246">
        <v>7</v>
      </c>
      <c r="CY246">
        <v>7</v>
      </c>
      <c r="CZ246" t="s">
        <v>131</v>
      </c>
      <c r="DA246">
        <v>474</v>
      </c>
      <c r="DB246">
        <v>0</v>
      </c>
      <c r="DC246" t="s">
        <v>132</v>
      </c>
      <c r="DD246" t="s">
        <v>133</v>
      </c>
      <c r="DG246">
        <v>13742119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>"12/06/2022 03:16:19.930"</f>
        <v>12/06/2022 03:16:19.930</v>
      </c>
      <c r="C247" t="str">
        <f t="shared" si="51"/>
        <v>FFDDD3C0</v>
      </c>
      <c r="D247" t="s">
        <v>123</v>
      </c>
      <c r="E247">
        <v>13</v>
      </c>
      <c r="F247">
        <v>1013</v>
      </c>
      <c r="G247" t="s">
        <v>124</v>
      </c>
      <c r="J247" t="s">
        <v>125</v>
      </c>
      <c r="K247">
        <v>0</v>
      </c>
      <c r="L247">
        <v>3</v>
      </c>
      <c r="M247">
        <v>0</v>
      </c>
      <c r="N247">
        <v>2</v>
      </c>
      <c r="O247">
        <v>0</v>
      </c>
      <c r="P247">
        <v>1</v>
      </c>
      <c r="Q247">
        <v>0</v>
      </c>
      <c r="S247" t="str">
        <f t="shared" ref="S247:T251" si="65">"03:16:19.594"</f>
        <v>03:16:19.594</v>
      </c>
      <c r="T247" t="str">
        <f t="shared" si="65"/>
        <v>03:16:19.594</v>
      </c>
      <c r="U247" t="str">
        <f t="shared" si="52"/>
        <v>ACA834</v>
      </c>
      <c r="V247">
        <v>0</v>
      </c>
      <c r="W247">
        <v>0</v>
      </c>
      <c r="X247">
        <v>2</v>
      </c>
      <c r="Y247">
        <v>0</v>
      </c>
      <c r="AA247">
        <v>1</v>
      </c>
      <c r="AB247">
        <v>9</v>
      </c>
      <c r="AC247">
        <v>3</v>
      </c>
      <c r="AD247">
        <v>0</v>
      </c>
      <c r="AE247">
        <v>10</v>
      </c>
      <c r="AF247" t="s">
        <v>140</v>
      </c>
      <c r="AG247">
        <v>0</v>
      </c>
      <c r="AH247">
        <v>3</v>
      </c>
      <c r="AI247">
        <v>2</v>
      </c>
      <c r="AJ247">
        <v>0</v>
      </c>
      <c r="AK247" t="s">
        <v>212</v>
      </c>
      <c r="AL247">
        <v>35.492728</v>
      </c>
      <c r="AM247" t="s">
        <v>213</v>
      </c>
      <c r="AN247">
        <v>-97.824368000000007</v>
      </c>
      <c r="AO247">
        <v>25</v>
      </c>
      <c r="AP247">
        <v>1625</v>
      </c>
      <c r="AQ247" t="s">
        <v>129</v>
      </c>
      <c r="AR247">
        <v>62</v>
      </c>
      <c r="AS247">
        <v>-16</v>
      </c>
      <c r="AT247">
        <v>-5824</v>
      </c>
      <c r="BB247" t="str">
        <f t="shared" si="53"/>
        <v>1200</v>
      </c>
      <c r="BC247">
        <v>1</v>
      </c>
      <c r="BD247" t="str">
        <f t="shared" si="54"/>
        <v xml:space="preserve">N9142Q  </v>
      </c>
      <c r="BE247">
        <v>1</v>
      </c>
      <c r="BJ247">
        <v>1425</v>
      </c>
      <c r="BK247">
        <v>-200</v>
      </c>
      <c r="BL247" t="s">
        <v>181</v>
      </c>
      <c r="BM247">
        <v>0</v>
      </c>
      <c r="BN247">
        <v>1</v>
      </c>
      <c r="BO247">
        <v>1</v>
      </c>
      <c r="BP247">
        <v>0</v>
      </c>
      <c r="BS247">
        <v>0</v>
      </c>
      <c r="BT247">
        <v>0</v>
      </c>
      <c r="BU247">
        <v>0</v>
      </c>
      <c r="CE247" t="str">
        <f>"03:16:19.716"</f>
        <v>03:16:19.716</v>
      </c>
      <c r="CF247">
        <v>715805120</v>
      </c>
      <c r="CS247">
        <v>3</v>
      </c>
      <c r="CT247">
        <v>2</v>
      </c>
      <c r="CU247">
        <v>0</v>
      </c>
      <c r="CV247">
        <v>2</v>
      </c>
      <c r="CW247">
        <v>3</v>
      </c>
      <c r="CX247">
        <v>5</v>
      </c>
      <c r="CY247">
        <v>7</v>
      </c>
      <c r="CZ247" t="s">
        <v>131</v>
      </c>
      <c r="DA247">
        <v>474</v>
      </c>
      <c r="DB247">
        <v>0</v>
      </c>
      <c r="DC247" t="s">
        <v>132</v>
      </c>
      <c r="DD247" t="s">
        <v>133</v>
      </c>
      <c r="DG247">
        <v>13742218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>"12/06/2022 03:16:19.962"</f>
        <v>12/06/2022 03:16:19.962</v>
      </c>
      <c r="C248" t="str">
        <f t="shared" si="51"/>
        <v>FFDDD3C0</v>
      </c>
      <c r="D248" t="s">
        <v>123</v>
      </c>
      <c r="E248">
        <v>14</v>
      </c>
      <c r="F248">
        <v>1014</v>
      </c>
      <c r="G248" t="s">
        <v>135</v>
      </c>
      <c r="J248" t="s">
        <v>125</v>
      </c>
      <c r="K248">
        <v>0</v>
      </c>
      <c r="L248">
        <v>3</v>
      </c>
      <c r="M248">
        <v>0</v>
      </c>
      <c r="N248">
        <v>2</v>
      </c>
      <c r="O248">
        <v>0</v>
      </c>
      <c r="P248">
        <v>1</v>
      </c>
      <c r="Q248">
        <v>0</v>
      </c>
      <c r="S248" t="str">
        <f t="shared" si="65"/>
        <v>03:16:19.594</v>
      </c>
      <c r="T248" t="str">
        <f t="shared" si="65"/>
        <v>03:16:19.594</v>
      </c>
      <c r="U248" t="str">
        <f t="shared" si="52"/>
        <v>ACA834</v>
      </c>
      <c r="V248">
        <v>0</v>
      </c>
      <c r="W248">
        <v>0</v>
      </c>
      <c r="X248">
        <v>2</v>
      </c>
      <c r="Y248">
        <v>0</v>
      </c>
      <c r="AA248">
        <v>1</v>
      </c>
      <c r="AB248">
        <v>9</v>
      </c>
      <c r="AC248">
        <v>3</v>
      </c>
      <c r="AD248">
        <v>0</v>
      </c>
      <c r="AE248">
        <v>10</v>
      </c>
      <c r="AF248" t="s">
        <v>140</v>
      </c>
      <c r="AG248">
        <v>0</v>
      </c>
      <c r="AH248">
        <v>3</v>
      </c>
      <c r="AI248">
        <v>2</v>
      </c>
      <c r="AJ248">
        <v>0</v>
      </c>
      <c r="AK248" t="s">
        <v>212</v>
      </c>
      <c r="AL248">
        <v>35.492728</v>
      </c>
      <c r="AM248" t="s">
        <v>213</v>
      </c>
      <c r="AN248">
        <v>-97.824368000000007</v>
      </c>
      <c r="AO248">
        <v>25</v>
      </c>
      <c r="AP248">
        <v>1625</v>
      </c>
      <c r="AQ248" t="s">
        <v>129</v>
      </c>
      <c r="AR248">
        <v>62</v>
      </c>
      <c r="AS248">
        <v>-16</v>
      </c>
      <c r="AT248">
        <v>-5824</v>
      </c>
      <c r="BB248" t="str">
        <f t="shared" si="53"/>
        <v>1200</v>
      </c>
      <c r="BC248">
        <v>1</v>
      </c>
      <c r="BD248" t="str">
        <f t="shared" si="54"/>
        <v xml:space="preserve">N9142Q  </v>
      </c>
      <c r="BE248">
        <v>1</v>
      </c>
      <c r="BJ248">
        <v>1425</v>
      </c>
      <c r="BK248">
        <v>-200</v>
      </c>
      <c r="BL248" t="s">
        <v>181</v>
      </c>
      <c r="BM248">
        <v>0</v>
      </c>
      <c r="BN248">
        <v>1</v>
      </c>
      <c r="BO248">
        <v>1</v>
      </c>
      <c r="BP248">
        <v>0</v>
      </c>
      <c r="BS248">
        <v>0</v>
      </c>
      <c r="BT248">
        <v>0</v>
      </c>
      <c r="BU248">
        <v>0</v>
      </c>
      <c r="CE248" t="str">
        <f>"03:16:19.716"</f>
        <v>03:16:19.716</v>
      </c>
      <c r="CF248">
        <v>715805120</v>
      </c>
      <c r="CS248">
        <v>3</v>
      </c>
      <c r="CT248">
        <v>2</v>
      </c>
      <c r="CU248">
        <v>0</v>
      </c>
      <c r="CV248">
        <v>2</v>
      </c>
      <c r="CW248">
        <v>3</v>
      </c>
      <c r="CX248">
        <v>5</v>
      </c>
      <c r="CY248">
        <v>7</v>
      </c>
      <c r="CZ248" t="s">
        <v>131</v>
      </c>
      <c r="DA248">
        <v>474</v>
      </c>
      <c r="DB248">
        <v>0</v>
      </c>
      <c r="DC248" t="s">
        <v>132</v>
      </c>
      <c r="DD248" t="s">
        <v>133</v>
      </c>
      <c r="DG248">
        <v>13742218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>"12/06/2022 03:16:19.977"</f>
        <v>12/06/2022 03:16:19.977</v>
      </c>
      <c r="C249" t="str">
        <f t="shared" si="51"/>
        <v>FFDDD3C0</v>
      </c>
      <c r="D249" t="s">
        <v>138</v>
      </c>
      <c r="E249">
        <v>30</v>
      </c>
      <c r="H249">
        <v>119</v>
      </c>
      <c r="I249" t="s">
        <v>139</v>
      </c>
      <c r="J249" t="s">
        <v>140</v>
      </c>
      <c r="K249">
        <v>0</v>
      </c>
      <c r="L249">
        <v>3</v>
      </c>
      <c r="M249">
        <v>0</v>
      </c>
      <c r="N249">
        <v>2</v>
      </c>
      <c r="O249">
        <v>0</v>
      </c>
      <c r="P249">
        <v>1</v>
      </c>
      <c r="Q249">
        <v>0</v>
      </c>
      <c r="S249" t="str">
        <f t="shared" si="65"/>
        <v>03:16:19.594</v>
      </c>
      <c r="T249" t="str">
        <f t="shared" si="65"/>
        <v>03:16:19.594</v>
      </c>
      <c r="U249" t="str">
        <f t="shared" si="52"/>
        <v>ACA834</v>
      </c>
      <c r="V249">
        <v>0</v>
      </c>
      <c r="W249">
        <v>0</v>
      </c>
      <c r="X249">
        <v>2</v>
      </c>
      <c r="Y249">
        <v>0</v>
      </c>
      <c r="AA249">
        <v>1</v>
      </c>
      <c r="AB249">
        <v>9</v>
      </c>
      <c r="AC249">
        <v>3</v>
      </c>
      <c r="AD249">
        <v>0</v>
      </c>
      <c r="AE249">
        <v>10</v>
      </c>
      <c r="AF249" t="s">
        <v>140</v>
      </c>
      <c r="AG249">
        <v>0</v>
      </c>
      <c r="AH249">
        <v>3</v>
      </c>
      <c r="AI249">
        <v>2</v>
      </c>
      <c r="AJ249">
        <v>0</v>
      </c>
      <c r="AK249" t="s">
        <v>212</v>
      </c>
      <c r="AL249">
        <v>35.492728</v>
      </c>
      <c r="AM249" t="s">
        <v>213</v>
      </c>
      <c r="AN249">
        <v>-97.824368000000007</v>
      </c>
      <c r="AO249">
        <v>25</v>
      </c>
      <c r="AP249">
        <v>1625</v>
      </c>
      <c r="AQ249" t="s">
        <v>129</v>
      </c>
      <c r="AR249">
        <v>62</v>
      </c>
      <c r="AS249">
        <v>-16</v>
      </c>
      <c r="AT249">
        <v>-5824</v>
      </c>
      <c r="BB249" t="str">
        <f t="shared" si="53"/>
        <v>1200</v>
      </c>
      <c r="BC249">
        <v>1</v>
      </c>
      <c r="BD249" t="str">
        <f t="shared" si="54"/>
        <v xml:space="preserve">N9142Q  </v>
      </c>
      <c r="BE249">
        <v>1</v>
      </c>
      <c r="BJ249">
        <v>1425</v>
      </c>
      <c r="BK249">
        <v>-200</v>
      </c>
      <c r="BL249" t="s">
        <v>181</v>
      </c>
      <c r="BM249">
        <v>0</v>
      </c>
      <c r="BN249">
        <v>1</v>
      </c>
      <c r="BO249">
        <v>1</v>
      </c>
      <c r="BP249">
        <v>0</v>
      </c>
      <c r="BS249">
        <v>0</v>
      </c>
      <c r="BT249">
        <v>0</v>
      </c>
      <c r="BU249">
        <v>0</v>
      </c>
      <c r="CE249" t="str">
        <f>"03:16:19.716"</f>
        <v>03:16:19.716</v>
      </c>
      <c r="CF249">
        <v>715805120</v>
      </c>
      <c r="CS249">
        <v>3</v>
      </c>
      <c r="CT249">
        <v>2</v>
      </c>
      <c r="CU249">
        <v>0</v>
      </c>
      <c r="CV249">
        <v>2</v>
      </c>
      <c r="CW249">
        <v>3</v>
      </c>
      <c r="CX249">
        <v>5</v>
      </c>
      <c r="CY249">
        <v>7</v>
      </c>
      <c r="CZ249" t="s">
        <v>131</v>
      </c>
      <c r="DA249">
        <v>474</v>
      </c>
      <c r="DB249">
        <v>0</v>
      </c>
      <c r="DC249" t="s">
        <v>132</v>
      </c>
      <c r="DD249" t="s">
        <v>133</v>
      </c>
      <c r="DG249">
        <v>13742218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>"12/06/2022 03:16:19.977"</f>
        <v>12/06/2022 03:16:19.977</v>
      </c>
      <c r="C250" t="str">
        <f t="shared" si="51"/>
        <v>FFDDD3C0</v>
      </c>
      <c r="D250" t="s">
        <v>138</v>
      </c>
      <c r="E250">
        <v>31</v>
      </c>
      <c r="H250">
        <v>120</v>
      </c>
      <c r="I250" t="s">
        <v>141</v>
      </c>
      <c r="J250" t="s">
        <v>140</v>
      </c>
      <c r="K250">
        <v>0</v>
      </c>
      <c r="L250">
        <v>3</v>
      </c>
      <c r="M250">
        <v>0</v>
      </c>
      <c r="N250">
        <v>2</v>
      </c>
      <c r="O250">
        <v>0</v>
      </c>
      <c r="P250">
        <v>1</v>
      </c>
      <c r="Q250">
        <v>0</v>
      </c>
      <c r="S250" t="str">
        <f t="shared" si="65"/>
        <v>03:16:19.594</v>
      </c>
      <c r="T250" t="str">
        <f t="shared" si="65"/>
        <v>03:16:19.594</v>
      </c>
      <c r="U250" t="str">
        <f t="shared" si="52"/>
        <v>ACA834</v>
      </c>
      <c r="V250">
        <v>0</v>
      </c>
      <c r="W250">
        <v>0</v>
      </c>
      <c r="X250">
        <v>2</v>
      </c>
      <c r="Y250">
        <v>0</v>
      </c>
      <c r="AA250">
        <v>1</v>
      </c>
      <c r="AB250">
        <v>9</v>
      </c>
      <c r="AC250">
        <v>3</v>
      </c>
      <c r="AD250">
        <v>0</v>
      </c>
      <c r="AE250">
        <v>10</v>
      </c>
      <c r="AF250" t="s">
        <v>140</v>
      </c>
      <c r="AG250">
        <v>0</v>
      </c>
      <c r="AH250">
        <v>3</v>
      </c>
      <c r="AI250">
        <v>2</v>
      </c>
      <c r="AJ250">
        <v>0</v>
      </c>
      <c r="AK250" t="s">
        <v>212</v>
      </c>
      <c r="AL250">
        <v>35.492728</v>
      </c>
      <c r="AM250" t="s">
        <v>213</v>
      </c>
      <c r="AN250">
        <v>-97.824368000000007</v>
      </c>
      <c r="AO250">
        <v>25</v>
      </c>
      <c r="AP250">
        <v>1625</v>
      </c>
      <c r="AQ250" t="s">
        <v>129</v>
      </c>
      <c r="AR250">
        <v>62</v>
      </c>
      <c r="AS250">
        <v>-16</v>
      </c>
      <c r="AT250">
        <v>-5824</v>
      </c>
      <c r="BB250" t="str">
        <f t="shared" si="53"/>
        <v>1200</v>
      </c>
      <c r="BC250">
        <v>1</v>
      </c>
      <c r="BD250" t="str">
        <f t="shared" si="54"/>
        <v xml:space="preserve">N9142Q  </v>
      </c>
      <c r="BE250">
        <v>1</v>
      </c>
      <c r="BJ250">
        <v>1425</v>
      </c>
      <c r="BK250">
        <v>-200</v>
      </c>
      <c r="BL250" t="s">
        <v>181</v>
      </c>
      <c r="BM250">
        <v>0</v>
      </c>
      <c r="BN250">
        <v>1</v>
      </c>
      <c r="BO250">
        <v>1</v>
      </c>
      <c r="BP250">
        <v>0</v>
      </c>
      <c r="BS250">
        <v>0</v>
      </c>
      <c r="BT250">
        <v>0</v>
      </c>
      <c r="BU250">
        <v>0</v>
      </c>
      <c r="CE250" t="str">
        <f>"03:16:19.716"</f>
        <v>03:16:19.716</v>
      </c>
      <c r="CF250">
        <v>715805120</v>
      </c>
      <c r="CS250">
        <v>3</v>
      </c>
      <c r="CT250">
        <v>2</v>
      </c>
      <c r="CU250">
        <v>0</v>
      </c>
      <c r="CV250">
        <v>2</v>
      </c>
      <c r="CW250">
        <v>3</v>
      </c>
      <c r="CX250">
        <v>5</v>
      </c>
      <c r="CY250">
        <v>7</v>
      </c>
      <c r="CZ250" t="s">
        <v>131</v>
      </c>
      <c r="DA250">
        <v>474</v>
      </c>
      <c r="DB250">
        <v>0</v>
      </c>
      <c r="DC250" t="s">
        <v>132</v>
      </c>
      <c r="DD250" t="s">
        <v>133</v>
      </c>
      <c r="DG250">
        <v>13742218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>"12/06/2022 03:16:19.993"</f>
        <v>12/06/2022 03:16:19.993</v>
      </c>
      <c r="C251" t="str">
        <f t="shared" si="51"/>
        <v>FFDDD3C0</v>
      </c>
      <c r="D251" t="s">
        <v>134</v>
      </c>
      <c r="E251">
        <v>3</v>
      </c>
      <c r="H251">
        <v>160</v>
      </c>
      <c r="I251" t="s">
        <v>135</v>
      </c>
      <c r="J251" t="s">
        <v>136</v>
      </c>
      <c r="K251">
        <v>0</v>
      </c>
      <c r="L251">
        <v>3</v>
      </c>
      <c r="M251">
        <v>0</v>
      </c>
      <c r="N251">
        <v>2</v>
      </c>
      <c r="O251">
        <v>0</v>
      </c>
      <c r="P251">
        <v>1</v>
      </c>
      <c r="Q251">
        <v>0</v>
      </c>
      <c r="S251" t="str">
        <f t="shared" si="65"/>
        <v>03:16:19.594</v>
      </c>
      <c r="T251" t="str">
        <f t="shared" si="65"/>
        <v>03:16:19.594</v>
      </c>
      <c r="U251" t="str">
        <f t="shared" si="52"/>
        <v>ACA834</v>
      </c>
      <c r="V251">
        <v>0</v>
      </c>
      <c r="W251">
        <v>0</v>
      </c>
      <c r="X251">
        <v>2</v>
      </c>
      <c r="Y251">
        <v>0</v>
      </c>
      <c r="AA251">
        <v>1</v>
      </c>
      <c r="AB251">
        <v>9</v>
      </c>
      <c r="AC251">
        <v>3</v>
      </c>
      <c r="AD251">
        <v>0</v>
      </c>
      <c r="AE251">
        <v>10</v>
      </c>
      <c r="AF251" t="s">
        <v>140</v>
      </c>
      <c r="AG251">
        <v>0</v>
      </c>
      <c r="AH251">
        <v>3</v>
      </c>
      <c r="AI251">
        <v>2</v>
      </c>
      <c r="AJ251">
        <v>0</v>
      </c>
      <c r="AK251" t="s">
        <v>212</v>
      </c>
      <c r="AL251">
        <v>35.492728</v>
      </c>
      <c r="AM251" t="s">
        <v>213</v>
      </c>
      <c r="AN251">
        <v>-97.824368000000007</v>
      </c>
      <c r="AO251">
        <v>25</v>
      </c>
      <c r="AP251">
        <v>1625</v>
      </c>
      <c r="AQ251" t="s">
        <v>129</v>
      </c>
      <c r="AR251">
        <v>62</v>
      </c>
      <c r="AS251">
        <v>-16</v>
      </c>
      <c r="AT251">
        <v>-5824</v>
      </c>
      <c r="BB251" t="str">
        <f t="shared" si="53"/>
        <v>1200</v>
      </c>
      <c r="BC251">
        <v>1</v>
      </c>
      <c r="BD251" t="str">
        <f t="shared" si="54"/>
        <v xml:space="preserve">N9142Q  </v>
      </c>
      <c r="BE251">
        <v>1</v>
      </c>
      <c r="BJ251">
        <v>1425</v>
      </c>
      <c r="BK251">
        <v>-200</v>
      </c>
      <c r="BL251" t="s">
        <v>181</v>
      </c>
      <c r="BM251">
        <v>0</v>
      </c>
      <c r="BN251">
        <v>1</v>
      </c>
      <c r="BO251">
        <v>1</v>
      </c>
      <c r="BP251">
        <v>0</v>
      </c>
      <c r="BS251">
        <v>0</v>
      </c>
      <c r="BT251">
        <v>0</v>
      </c>
      <c r="BU251">
        <v>0</v>
      </c>
      <c r="CE251" t="str">
        <f>"03:16:19.716"</f>
        <v>03:16:19.716</v>
      </c>
      <c r="CF251">
        <v>715805120</v>
      </c>
      <c r="CS251">
        <v>3</v>
      </c>
      <c r="CT251">
        <v>2</v>
      </c>
      <c r="CU251">
        <v>0</v>
      </c>
      <c r="CV251">
        <v>2</v>
      </c>
      <c r="CW251">
        <v>3</v>
      </c>
      <c r="CX251">
        <v>5</v>
      </c>
      <c r="CY251">
        <v>7</v>
      </c>
      <c r="CZ251" t="s">
        <v>131</v>
      </c>
      <c r="DA251">
        <v>474</v>
      </c>
      <c r="DB251">
        <v>0</v>
      </c>
      <c r="DC251" t="s">
        <v>132</v>
      </c>
      <c r="DD251" t="s">
        <v>133</v>
      </c>
      <c r="DG251">
        <v>13742218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20221206_ACA834_502421253_ADSB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2024-05-02T15:20:13Z</dcterms:created>
  <dcterms:modified xsi:type="dcterms:W3CDTF">2024-05-02T15:20:13Z</dcterms:modified>
</cp:coreProperties>
</file>