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437 ADS-B N4400K\"/>
    </mc:Choice>
  </mc:AlternateContent>
  <bookViews>
    <workbookView xWindow="0" yWindow="0" windowWidth="23040" windowHeight="9192"/>
  </bookViews>
  <sheets>
    <sheet name="20220722_A54CFF_49025255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W200" i="1"/>
  <c r="A201" i="1"/>
  <c r="C201" i="1"/>
  <c r="S201" i="1"/>
  <c r="T201" i="1"/>
  <c r="U201" i="1"/>
  <c r="BW201" i="1"/>
  <c r="A202" i="1"/>
  <c r="C202" i="1"/>
  <c r="S202" i="1"/>
  <c r="T202" i="1"/>
  <c r="U202" i="1"/>
  <c r="BW202" i="1"/>
  <c r="A203" i="1"/>
  <c r="C203" i="1"/>
  <c r="S203" i="1"/>
  <c r="T203" i="1"/>
  <c r="U203" i="1"/>
  <c r="BW203" i="1"/>
  <c r="A204" i="1"/>
  <c r="C204" i="1"/>
  <c r="S204" i="1"/>
  <c r="T204" i="1"/>
  <c r="U204" i="1"/>
  <c r="BW204" i="1"/>
  <c r="A205" i="1"/>
  <c r="C205" i="1"/>
  <c r="S205" i="1"/>
  <c r="T205" i="1"/>
  <c r="U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W218" i="1"/>
  <c r="A219" i="1"/>
  <c r="C219" i="1"/>
  <c r="S219" i="1"/>
  <c r="T219" i="1"/>
  <c r="U219" i="1"/>
  <c r="BW219" i="1"/>
  <c r="A220" i="1"/>
  <c r="C220" i="1"/>
  <c r="S220" i="1"/>
  <c r="T220" i="1"/>
  <c r="U220" i="1"/>
  <c r="BW220" i="1"/>
  <c r="A221" i="1"/>
  <c r="C221" i="1"/>
  <c r="S221" i="1"/>
  <c r="T221" i="1"/>
  <c r="U221" i="1"/>
  <c r="BW221" i="1"/>
  <c r="A222" i="1"/>
  <c r="C222" i="1"/>
  <c r="S222" i="1"/>
  <c r="T222" i="1"/>
  <c r="U222" i="1"/>
  <c r="BW222" i="1"/>
  <c r="A223" i="1"/>
  <c r="C223" i="1"/>
  <c r="S223" i="1"/>
  <c r="T223" i="1"/>
  <c r="U223" i="1"/>
  <c r="BW223" i="1"/>
  <c r="A224" i="1"/>
  <c r="C224" i="1"/>
  <c r="S224" i="1"/>
  <c r="T224" i="1"/>
  <c r="U224" i="1"/>
  <c r="BW224" i="1"/>
  <c r="A225" i="1"/>
  <c r="C225" i="1"/>
  <c r="S225" i="1"/>
  <c r="T225" i="1"/>
  <c r="U225" i="1"/>
  <c r="BW225" i="1"/>
  <c r="A226" i="1"/>
  <c r="C226" i="1"/>
  <c r="S226" i="1"/>
  <c r="T226" i="1"/>
  <c r="U226" i="1"/>
  <c r="BW226" i="1"/>
  <c r="A227" i="1"/>
  <c r="C227" i="1"/>
  <c r="S227" i="1"/>
  <c r="T227" i="1"/>
  <c r="U227" i="1"/>
  <c r="BW227" i="1"/>
  <c r="A228" i="1"/>
  <c r="C228" i="1"/>
  <c r="S228" i="1"/>
  <c r="T228" i="1"/>
  <c r="U228" i="1"/>
  <c r="BW228" i="1"/>
  <c r="A229" i="1"/>
  <c r="C229" i="1"/>
  <c r="S229" i="1"/>
  <c r="T229" i="1"/>
  <c r="U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W236" i="1"/>
  <c r="A237" i="1"/>
  <c r="C237" i="1"/>
  <c r="S237" i="1"/>
  <c r="T237" i="1"/>
  <c r="U237" i="1"/>
  <c r="BW237" i="1"/>
  <c r="A238" i="1"/>
  <c r="C238" i="1"/>
  <c r="S238" i="1"/>
  <c r="T238" i="1"/>
  <c r="U238" i="1"/>
  <c r="BW238" i="1"/>
  <c r="A239" i="1"/>
  <c r="C239" i="1"/>
  <c r="S239" i="1"/>
  <c r="T239" i="1"/>
  <c r="U239" i="1"/>
  <c r="BW239" i="1"/>
  <c r="A240" i="1"/>
  <c r="C240" i="1"/>
  <c r="S240" i="1"/>
  <c r="T240" i="1"/>
  <c r="U240" i="1"/>
  <c r="BW240" i="1"/>
  <c r="A241" i="1"/>
  <c r="C241" i="1"/>
  <c r="S241" i="1"/>
  <c r="T241" i="1"/>
  <c r="U241" i="1"/>
  <c r="BW241" i="1"/>
  <c r="A242" i="1"/>
  <c r="C242" i="1"/>
  <c r="S242" i="1"/>
  <c r="T242" i="1"/>
  <c r="U242" i="1"/>
  <c r="BW242" i="1"/>
  <c r="A243" i="1"/>
  <c r="C243" i="1"/>
  <c r="S243" i="1"/>
  <c r="T243" i="1"/>
  <c r="U243" i="1"/>
  <c r="BW243" i="1"/>
  <c r="A244" i="1"/>
  <c r="C244" i="1"/>
  <c r="S244" i="1"/>
  <c r="T244" i="1"/>
  <c r="U244" i="1"/>
  <c r="BW244" i="1"/>
  <c r="A245" i="1"/>
  <c r="C245" i="1"/>
  <c r="S245" i="1"/>
  <c r="T245" i="1"/>
  <c r="U245" i="1"/>
  <c r="BW245" i="1"/>
  <c r="A246" i="1"/>
  <c r="C246" i="1"/>
  <c r="S246" i="1"/>
  <c r="T246" i="1"/>
  <c r="U246" i="1"/>
  <c r="BW246" i="1"/>
  <c r="A247" i="1"/>
  <c r="C247" i="1"/>
  <c r="S247" i="1"/>
  <c r="T247" i="1"/>
  <c r="U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W488" i="1"/>
  <c r="A489" i="1"/>
  <c r="C489" i="1"/>
  <c r="S489" i="1"/>
  <c r="T489" i="1"/>
  <c r="U489" i="1"/>
  <c r="BW489" i="1"/>
  <c r="A490" i="1"/>
  <c r="C490" i="1"/>
  <c r="S490" i="1"/>
  <c r="T490" i="1"/>
  <c r="U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</calcChain>
</file>

<file path=xl/sharedStrings.xml><?xml version="1.0" encoding="utf-8"?>
<sst xmlns="http://schemas.openxmlformats.org/spreadsheetml/2006/main" count="19496" uniqueCount="1018">
  <si>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</si>
  <si>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</si>
  <si>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</si>
  <si>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</si>
  <si>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</si>
  <si>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</si>
  <si>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</si>
  <si>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</si>
  <si>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</si>
  <si>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</si>
  <si>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</si>
  <si>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</si>
  <si>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</si>
  <si>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</si>
  <si>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</si>
  <si>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</si>
  <si>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</si>
  <si>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</si>
  <si>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</si>
  <si>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</si>
  <si>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</si>
  <si>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</si>
  <si>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</si>
  <si>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</si>
  <si>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</si>
  <si>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</si>
  <si>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</si>
  <si>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</si>
  <si>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</si>
  <si>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</si>
  <si>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</si>
  <si>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</si>
  <si>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</si>
  <si>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</si>
  <si>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</si>
  <si>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</si>
  <si>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</si>
  <si>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</si>
  <si>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</si>
  <si>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</si>
  <si>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</si>
  <si>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</si>
  <si>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</si>
  <si>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</si>
  <si>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</si>
  <si>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</si>
  <si>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</si>
  <si>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</si>
  <si>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</si>
  <si>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</si>
  <si>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</si>
  <si>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</si>
  <si>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</si>
  <si>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</si>
  <si>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</si>
  <si>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</si>
  <si>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</si>
  <si>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</si>
  <si>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</si>
  <si>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</si>
  <si>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</si>
  <si>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</si>
  <si>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</si>
  <si>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</si>
  <si>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</si>
  <si>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</si>
  <si>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</si>
  <si>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</si>
  <si>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</si>
  <si>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</si>
  <si>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</si>
  <si>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</si>
  <si>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</si>
  <si>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</si>
  <si>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</si>
  <si>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</si>
  <si>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</si>
  <si>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</si>
  <si>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</si>
  <si>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</si>
  <si>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</si>
  <si>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</si>
  <si>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</si>
  <si>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</si>
  <si>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</si>
  <si>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</si>
  <si>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</si>
  <si>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</si>
  <si>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</si>
  <si>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</si>
  <si>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</si>
  <si>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</si>
  <si>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</si>
  <si>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</si>
  <si>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</si>
  <si>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</si>
  <si>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</si>
  <si>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</si>
  <si>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</si>
  <si>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</si>
  <si>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</si>
  <si>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</si>
  <si>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</si>
  <si>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</si>
  <si>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</si>
  <si>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</si>
  <si>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</si>
  <si>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</si>
  <si>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</si>
  <si>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</si>
  <si>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</si>
  <si>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</si>
  <si>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</si>
  <si>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DC</t>
  </si>
  <si>
    <t>Madison</t>
  </si>
  <si>
    <t>Terminal</t>
  </si>
  <si>
    <t>043:25:42.54 N</t>
  </si>
  <si>
    <t>088:41:56.32 W</t>
  </si>
  <si>
    <t>BARO</t>
  </si>
  <si>
    <t>RS - HP 1090 Multi Chl Radio</t>
  </si>
  <si>
    <t>Milwaukee</t>
  </si>
  <si>
    <t>C1</t>
  </si>
  <si>
    <t>Minneapolis</t>
  </si>
  <si>
    <t>EnrouteCTV</t>
  </si>
  <si>
    <t>DA</t>
  </si>
  <si>
    <t>Chicago</t>
  </si>
  <si>
    <t>Enroute</t>
  </si>
  <si>
    <t>C2</t>
  </si>
  <si>
    <t>Chicago and Milwaukee TRACONs CTV</t>
  </si>
  <si>
    <t>TerminalCTV</t>
  </si>
  <si>
    <t>043:25:41.30 N</t>
  </si>
  <si>
    <t>088:41:56.71 W</t>
  </si>
  <si>
    <t>043:25:40.14 N</t>
  </si>
  <si>
    <t>088:41:57.17 W</t>
  </si>
  <si>
    <t>043:25:38.91 N</t>
  </si>
  <si>
    <t>088:41:57.71 W</t>
  </si>
  <si>
    <t>043:25:38.06 N</t>
  </si>
  <si>
    <t>088:41:58.18 W</t>
  </si>
  <si>
    <t>043:25:36.82 N</t>
  </si>
  <si>
    <t>088:41:58.49 W</t>
  </si>
  <si>
    <t>043:25:35.66 N</t>
  </si>
  <si>
    <t>088:41:59.10 W</t>
  </si>
  <si>
    <t>043:25:34.66 N</t>
  </si>
  <si>
    <t>088:41:59.57 W</t>
  </si>
  <si>
    <t>043:25:33.50 N</t>
  </si>
  <si>
    <t>088:41:59.80 W</t>
  </si>
  <si>
    <t>043:25:32.34 N</t>
  </si>
  <si>
    <t>088:42:00.26 W</t>
  </si>
  <si>
    <t>043:25:31.34 N</t>
  </si>
  <si>
    <t>088:42:00.80 W</t>
  </si>
  <si>
    <t>043:25:30.26 N</t>
  </si>
  <si>
    <t>088:42:01.27 W</t>
  </si>
  <si>
    <t>043:25:29.33 N</t>
  </si>
  <si>
    <t>088:42:01.73 W</t>
  </si>
  <si>
    <t>043:25:28.17 N</t>
  </si>
  <si>
    <t>088:42:02.19 W</t>
  </si>
  <si>
    <t>043:25:27.17 N</t>
  </si>
  <si>
    <t>088:42:02.42 W</t>
  </si>
  <si>
    <t>043:25:26.09 N</t>
  </si>
  <si>
    <t>088:42:02.89 W</t>
  </si>
  <si>
    <t>043:25:25.16 N</t>
  </si>
  <si>
    <t>088:42:03.35 W</t>
  </si>
  <si>
    <t>043:25:24.31 N</t>
  </si>
  <si>
    <t>088:42:03.58 W</t>
  </si>
  <si>
    <t>043:25:23.15 N</t>
  </si>
  <si>
    <t>088:42:04.05 W</t>
  </si>
  <si>
    <t>043:25:21.99 N</t>
  </si>
  <si>
    <t>088:42:04.51 W</t>
  </si>
  <si>
    <t>043:25:20.91 N</t>
  </si>
  <si>
    <t>088:42:04.97 W</t>
  </si>
  <si>
    <t>043:25:19.91 N</t>
  </si>
  <si>
    <t>088:42:05.21 W</t>
  </si>
  <si>
    <t>043:25:18.75 N</t>
  </si>
  <si>
    <t>088:42:05.75 W</t>
  </si>
  <si>
    <t>043:25:17.90 N</t>
  </si>
  <si>
    <t>088:42:06.13 W</t>
  </si>
  <si>
    <t>043:25:16.89 N</t>
  </si>
  <si>
    <t>088:42:06.36 W</t>
  </si>
  <si>
    <t>043:25:15.89 N</t>
  </si>
  <si>
    <t>088:42:06.83 W</t>
  </si>
  <si>
    <t>043:25:14.58 N</t>
  </si>
  <si>
    <t>088:42:07.14 W</t>
  </si>
  <si>
    <t>043:25:13.42 N</t>
  </si>
  <si>
    <t>088:42:07.75 W</t>
  </si>
  <si>
    <t>043:25:12.26 N</t>
  </si>
  <si>
    <t>088:42:07.99 W</t>
  </si>
  <si>
    <t>043:25:11.25 N</t>
  </si>
  <si>
    <t>088:42:08.37 W</t>
  </si>
  <si>
    <t>043:25:10.09 N</t>
  </si>
  <si>
    <t>088:42:08.60 W</t>
  </si>
  <si>
    <t>043:25:08.94 N</t>
  </si>
  <si>
    <t>088:42:09.07 W</t>
  </si>
  <si>
    <t>043:25:08.01 N</t>
  </si>
  <si>
    <t>088:42:09.30 W</t>
  </si>
  <si>
    <t>043:25:07.31 N</t>
  </si>
  <si>
    <t>088:42:09.53 W</t>
  </si>
  <si>
    <t>043:25:05.38 N</t>
  </si>
  <si>
    <t>088:42:10.15 W</t>
  </si>
  <si>
    <t>043:25:04.22 N</t>
  </si>
  <si>
    <t>088:42:10.69 W</t>
  </si>
  <si>
    <t>043:25:03.68 N</t>
  </si>
  <si>
    <t>088:42:10.92 W</t>
  </si>
  <si>
    <t>043:25:02.37 N</t>
  </si>
  <si>
    <t>088:42:11.15 W</t>
  </si>
  <si>
    <t>043:25:00.75 N</t>
  </si>
  <si>
    <t>088:42:11.85 W</t>
  </si>
  <si>
    <t>043:25:00.05 N</t>
  </si>
  <si>
    <t>043:24:58.82 N</t>
  </si>
  <si>
    <t>088:42:12.31 W</t>
  </si>
  <si>
    <t>043:24:57.35 N</t>
  </si>
  <si>
    <t>088:42:12.78 W</t>
  </si>
  <si>
    <t>043:24:56.34 N</t>
  </si>
  <si>
    <t>088:42:13.24 W</t>
  </si>
  <si>
    <t>043:24:55.50 N</t>
  </si>
  <si>
    <t>088:42:13.47 W</t>
  </si>
  <si>
    <t>043:24:54.34 N</t>
  </si>
  <si>
    <t>088:42:13.93 W</t>
  </si>
  <si>
    <t>043:24:53.33 N</t>
  </si>
  <si>
    <t>088:42:14.40 W</t>
  </si>
  <si>
    <t>043:24:52.33 N</t>
  </si>
  <si>
    <t>088:42:14.63 W</t>
  </si>
  <si>
    <t>043:24:51.09 N</t>
  </si>
  <si>
    <t>088:42:15.09 W</t>
  </si>
  <si>
    <t>043:24:50.16 N</t>
  </si>
  <si>
    <t>088:42:15.33 W</t>
  </si>
  <si>
    <t>043:24:49.08 N</t>
  </si>
  <si>
    <t>088:42:15.87 W</t>
  </si>
  <si>
    <t>043:24:45.76 N</t>
  </si>
  <si>
    <t>088:42:17.02 W</t>
  </si>
  <si>
    <t>043:24:47.85 N</t>
  </si>
  <si>
    <t>088:42:16.25 W</t>
  </si>
  <si>
    <t>043:24:46.92 N</t>
  </si>
  <si>
    <t>088:42:16.72 W</t>
  </si>
  <si>
    <t>043:24:44.76 N</t>
  </si>
  <si>
    <t>088:42:17.49 W</t>
  </si>
  <si>
    <t>043:24:43.75 N</t>
  </si>
  <si>
    <t>088:42:17.87 W</t>
  </si>
  <si>
    <t>043:24:42.75 N</t>
  </si>
  <si>
    <t>088:42:18.26 W</t>
  </si>
  <si>
    <t>043:24:41.74 N</t>
  </si>
  <si>
    <t>088:42:18.49 W</t>
  </si>
  <si>
    <t>043:24:40.82 N</t>
  </si>
  <si>
    <t>088:42:18.96 W</t>
  </si>
  <si>
    <t>043:24:39.81 N</t>
  </si>
  <si>
    <t>088:42:19.42 W</t>
  </si>
  <si>
    <t>043:24:38.89 N</t>
  </si>
  <si>
    <t>088:42:19.81 W</t>
  </si>
  <si>
    <t>043:24:37.81 N</t>
  </si>
  <si>
    <t>088:42:20.11 W</t>
  </si>
  <si>
    <t>043:24:36.80 N</t>
  </si>
  <si>
    <t>088:42:20.35 W</t>
  </si>
  <si>
    <t>043:24:35.87 N</t>
  </si>
  <si>
    <t>088:42:20.81 W</t>
  </si>
  <si>
    <t>043:24:34.87 N</t>
  </si>
  <si>
    <t>088:42:21.04 W</t>
  </si>
  <si>
    <t>043:24:33.71 N</t>
  </si>
  <si>
    <t>088:42:21.51 W</t>
  </si>
  <si>
    <t>043:24:32.71 N</t>
  </si>
  <si>
    <t>088:42:21.74 W</t>
  </si>
  <si>
    <t>043:24:31.47 N</t>
  </si>
  <si>
    <t>088:42:22.20 W</t>
  </si>
  <si>
    <t>043:24:30.54 N</t>
  </si>
  <si>
    <t>088:42:22.43 W</t>
  </si>
  <si>
    <t>043:24:29.46 N</t>
  </si>
  <si>
    <t>088:42:22.66 W</t>
  </si>
  <si>
    <t>043:24:28.69 N</t>
  </si>
  <si>
    <t>088:42:22.90 W</t>
  </si>
  <si>
    <t>043:24:27.69 N</t>
  </si>
  <si>
    <t>088:42:23.13 W</t>
  </si>
  <si>
    <t>043:24:26.68 N</t>
  </si>
  <si>
    <t>088:42:23.59 W</t>
  </si>
  <si>
    <t>043:24:25.45 N</t>
  </si>
  <si>
    <t>088:42:23.82 W</t>
  </si>
  <si>
    <t>043:24:24.44 N</t>
  </si>
  <si>
    <t>088:42:24.05 W</t>
  </si>
  <si>
    <t>043:24:23.28 N</t>
  </si>
  <si>
    <t>088:42:24.29 W</t>
  </si>
  <si>
    <t>043:24:22.51 N</t>
  </si>
  <si>
    <t>088:42:24.52 W</t>
  </si>
  <si>
    <t>043:24:21.35 N</t>
  </si>
  <si>
    <t>088:42:24.98 W</t>
  </si>
  <si>
    <t>043:24:21.04 N</t>
  </si>
  <si>
    <t>043:24:19.73 N</t>
  </si>
  <si>
    <t>088:42:25.21 W</t>
  </si>
  <si>
    <t>043:24:18.80 N</t>
  </si>
  <si>
    <t>088:42:25.52 W</t>
  </si>
  <si>
    <t>043:24:17.41 N</t>
  </si>
  <si>
    <t>088:42:25.91 W</t>
  </si>
  <si>
    <t>043:24:16.95 N</t>
  </si>
  <si>
    <t>088:42:25.99 W</t>
  </si>
  <si>
    <t>043:24:15.71 N</t>
  </si>
  <si>
    <t>088:42:26.37 W</t>
  </si>
  <si>
    <t>043:24:14.94 N</t>
  </si>
  <si>
    <t>043:24:13.70 N</t>
  </si>
  <si>
    <t>088:42:26.68 W</t>
  </si>
  <si>
    <t>043:24:12.08 N</t>
  </si>
  <si>
    <t>088:42:27.07 W</t>
  </si>
  <si>
    <t>043:24:11.08 N</t>
  </si>
  <si>
    <t>088:42:27.38 W</t>
  </si>
  <si>
    <t>043:24:09.84 N</t>
  </si>
  <si>
    <t>088:42:27.53 W</t>
  </si>
  <si>
    <t>043:24:08.84 N</t>
  </si>
  <si>
    <t>088:42:27.76 W</t>
  </si>
  <si>
    <t>043:24:07.68 N</t>
  </si>
  <si>
    <t>088:42:27.92 W</t>
  </si>
  <si>
    <t>043:24:06.37 N</t>
  </si>
  <si>
    <t>088:42:28.30 W</t>
  </si>
  <si>
    <t>043:24:05.21 N</t>
  </si>
  <si>
    <t>088:42:28.53 W</t>
  </si>
  <si>
    <t>043:24:04.67 N</t>
  </si>
  <si>
    <t>088:42:28.61 W</t>
  </si>
  <si>
    <t>043:24:03.58 N</t>
  </si>
  <si>
    <t>088:42:28.84 W</t>
  </si>
  <si>
    <t>043:24:02.43 N</t>
  </si>
  <si>
    <t>088:42:29.31 W</t>
  </si>
  <si>
    <t>043:24:01.27 N</t>
  </si>
  <si>
    <t>088:42:29.54 W</t>
  </si>
  <si>
    <t>043:24:00.11 N</t>
  </si>
  <si>
    <t>088:42:29.77 W</t>
  </si>
  <si>
    <t>043:23:58.64 N</t>
  </si>
  <si>
    <t>088:42:29.93 W</t>
  </si>
  <si>
    <t>043:23:57.02 N</t>
  </si>
  <si>
    <t>088:42:30.16 W</t>
  </si>
  <si>
    <t>043:23:55.63 N</t>
  </si>
  <si>
    <t>088:42:30.47 W</t>
  </si>
  <si>
    <t>043:23:54.62 N</t>
  </si>
  <si>
    <t>088:42:30.93 W</t>
  </si>
  <si>
    <t>043:23:53.47 N</t>
  </si>
  <si>
    <t>088:42:31.16 W</t>
  </si>
  <si>
    <t>043:23:50.92 N</t>
  </si>
  <si>
    <t>088:42:31.62 W</t>
  </si>
  <si>
    <t>043:23:52.15 N</t>
  </si>
  <si>
    <t>088:42:31.39 W</t>
  </si>
  <si>
    <t>043:23:49.68 N</t>
  </si>
  <si>
    <t>088:42:32.09 W</t>
  </si>
  <si>
    <t>043:23:48.60 N</t>
  </si>
  <si>
    <t>088:42:32.32 W</t>
  </si>
  <si>
    <t>043:23:47.29 N</t>
  </si>
  <si>
    <t>088:42:32.55 W</t>
  </si>
  <si>
    <t>043:23:46.13 N</t>
  </si>
  <si>
    <t>088:42:32.78 W</t>
  </si>
  <si>
    <t>043:23:44.58 N</t>
  </si>
  <si>
    <t>088:42:33.01 W</t>
  </si>
  <si>
    <t>043:23:43.11 N</t>
  </si>
  <si>
    <t>088:42:33.48 W</t>
  </si>
  <si>
    <t>043:23:42.03 N</t>
  </si>
  <si>
    <t>088:42:33.94 W</t>
  </si>
  <si>
    <t>043:23:40.64 N</t>
  </si>
  <si>
    <t>088:42:34.41 W</t>
  </si>
  <si>
    <t>043:23:39.41 N</t>
  </si>
  <si>
    <t>088:42:34.87 W</t>
  </si>
  <si>
    <t>043:23:38.02 N</t>
  </si>
  <si>
    <t>088:42:35.80 W</t>
  </si>
  <si>
    <t>043:23:36.86 N</t>
  </si>
  <si>
    <t>088:42:36.49 W</t>
  </si>
  <si>
    <t>043:23:35.85 N</t>
  </si>
  <si>
    <t>088:42:37.19 W</t>
  </si>
  <si>
    <t>043:23:34.69 N</t>
  </si>
  <si>
    <t>088:42:37.80 W</t>
  </si>
  <si>
    <t>043:23:33.54 N</t>
  </si>
  <si>
    <t>088:42:38.89 W</t>
  </si>
  <si>
    <t>043:23:32.53 N</t>
  </si>
  <si>
    <t>088:42:40.04 W</t>
  </si>
  <si>
    <t>043:23:31.60 N</t>
  </si>
  <si>
    <t>088:42:41.05 W</t>
  </si>
  <si>
    <t>043:23:30.68 N</t>
  </si>
  <si>
    <t>088:42:42.44 W</t>
  </si>
  <si>
    <t>043:23:29.83 N</t>
  </si>
  <si>
    <t>088:42:43.83 W</t>
  </si>
  <si>
    <t>043:23:28.98 N</t>
  </si>
  <si>
    <t>088:42:45.30 W</t>
  </si>
  <si>
    <t>043:23:28.28 N</t>
  </si>
  <si>
    <t>088:42:47.07 W</t>
  </si>
  <si>
    <t>043:23:27.59 N</t>
  </si>
  <si>
    <t>088:42:48.62 W</t>
  </si>
  <si>
    <t>043:23:27.12 N</t>
  </si>
  <si>
    <t>088:42:50.24 W</t>
  </si>
  <si>
    <t>043:23:26.81 N</t>
  </si>
  <si>
    <t>088:42:51.63 W</t>
  </si>
  <si>
    <t>043:23:26.35 N</t>
  </si>
  <si>
    <t>088:42:53.72 W</t>
  </si>
  <si>
    <t>043:23:25.97 N</t>
  </si>
  <si>
    <t>088:42:55.65 W</t>
  </si>
  <si>
    <t>043:23:25.81 N</t>
  </si>
  <si>
    <t>088:42:57.50 W</t>
  </si>
  <si>
    <t>043:23:25.66 N</t>
  </si>
  <si>
    <t>088:42:59.43 W</t>
  </si>
  <si>
    <t>088:43:01.75 W</t>
  </si>
  <si>
    <t>088:43:04.07 W</t>
  </si>
  <si>
    <t>088:43:06.15 W</t>
  </si>
  <si>
    <t>088:43:08.09 W</t>
  </si>
  <si>
    <t>088:43:10.48 W</t>
  </si>
  <si>
    <t>088:43:12.57 W</t>
  </si>
  <si>
    <t>043:23:26.12 N</t>
  </si>
  <si>
    <t>088:43:14.65 W</t>
  </si>
  <si>
    <t>043:23:26.27 N</t>
  </si>
  <si>
    <t>088:43:17.36 W</t>
  </si>
  <si>
    <t>043:23:26.66 N</t>
  </si>
  <si>
    <t>088:43:19.90 W</t>
  </si>
  <si>
    <t>088:43:22.45 W</t>
  </si>
  <si>
    <t>088:43:25.31 W</t>
  </si>
  <si>
    <t>043:23:27.43 N</t>
  </si>
  <si>
    <t>088:43:27.94 W</t>
  </si>
  <si>
    <t>088:43:30.49 W</t>
  </si>
  <si>
    <t>043:23:27.97 N</t>
  </si>
  <si>
    <t>088:43:33.27 W</t>
  </si>
  <si>
    <t>043:23:28.13 N</t>
  </si>
  <si>
    <t>088:43:35.43 W</t>
  </si>
  <si>
    <t>043:23:28.44 N</t>
  </si>
  <si>
    <t>088:43:37.83 W</t>
  </si>
  <si>
    <t>043:23:28.82 N</t>
  </si>
  <si>
    <t>088:43:40.61 W</t>
  </si>
  <si>
    <t>043:23:29.13 N</t>
  </si>
  <si>
    <t>088:43:42.92 W</t>
  </si>
  <si>
    <t>043:23:29.52 N</t>
  </si>
  <si>
    <t>088:43:45.32 W</t>
  </si>
  <si>
    <t>043:23:29.75 N</t>
  </si>
  <si>
    <t>088:43:47.71 W</t>
  </si>
  <si>
    <t>043:23:30.14 N</t>
  </si>
  <si>
    <t>088:43:50.73 W</t>
  </si>
  <si>
    <t>043:23:30.52 N</t>
  </si>
  <si>
    <t>088:43:53.28 W</t>
  </si>
  <si>
    <t>043:23:30.99 N</t>
  </si>
  <si>
    <t>088:43:56.13 W</t>
  </si>
  <si>
    <t>088:44:00.15 W</t>
  </si>
  <si>
    <t>043:23:32.07 N</t>
  </si>
  <si>
    <t>088:44:02.93 W</t>
  </si>
  <si>
    <t>088:44:06.02 W</t>
  </si>
  <si>
    <t>043:23:33.07 N</t>
  </si>
  <si>
    <t>088:44:08.88 W</t>
  </si>
  <si>
    <t>088:44:11.66 W</t>
  </si>
  <si>
    <t>043:23:34.15 N</t>
  </si>
  <si>
    <t>088:44:14.29 W</t>
  </si>
  <si>
    <t>088:44:17.07 W</t>
  </si>
  <si>
    <t>043:23:35.54 N</t>
  </si>
  <si>
    <t>088:44:19.69 W</t>
  </si>
  <si>
    <t>043:23:36.39 N</t>
  </si>
  <si>
    <t>088:44:22.47 W</t>
  </si>
  <si>
    <t>043:23:37.24 N</t>
  </si>
  <si>
    <t>088:44:25.10 W</t>
  </si>
  <si>
    <t>088:44:27.19 W</t>
  </si>
  <si>
    <t>043:23:39.02 N</t>
  </si>
  <si>
    <t>088:44:29.58 W</t>
  </si>
  <si>
    <t>043:23:39.87 N</t>
  </si>
  <si>
    <t>088:44:31.90 W</t>
  </si>
  <si>
    <t>043:23:40.95 N</t>
  </si>
  <si>
    <t>088:44:33.98 W</t>
  </si>
  <si>
    <t>043:23:42.26 N</t>
  </si>
  <si>
    <t>088:44:36.46 W</t>
  </si>
  <si>
    <t>043:23:43.58 N</t>
  </si>
  <si>
    <t>088:44:38.47 W</t>
  </si>
  <si>
    <t>043:23:45.05 N</t>
  </si>
  <si>
    <t>088:44:40.86 W</t>
  </si>
  <si>
    <t>043:23:46.59 N</t>
  </si>
  <si>
    <t>088:44:43.18 W</t>
  </si>
  <si>
    <t>043:23:48.29 N</t>
  </si>
  <si>
    <t>088:44:45.57 W</t>
  </si>
  <si>
    <t>043:23:50.38 N</t>
  </si>
  <si>
    <t>088:44:48.43 W</t>
  </si>
  <si>
    <t>043:23:51.77 N</t>
  </si>
  <si>
    <t>088:44:50.28 W</t>
  </si>
  <si>
    <t>043:23:53.31 N</t>
  </si>
  <si>
    <t>088:44:52.14 W</t>
  </si>
  <si>
    <t>043:23:55.01 N</t>
  </si>
  <si>
    <t>088:44:54.22 W</t>
  </si>
  <si>
    <t>043:23:56.94 N</t>
  </si>
  <si>
    <t>088:44:56.46 W</t>
  </si>
  <si>
    <t>043:23:58.80 N</t>
  </si>
  <si>
    <t>088:44:58.32 W</t>
  </si>
  <si>
    <t>043:24:00.42 N</t>
  </si>
  <si>
    <t>088:45:00.40 W</t>
  </si>
  <si>
    <t>043:24:02.19 N</t>
  </si>
  <si>
    <t>088:45:02.03 W</t>
  </si>
  <si>
    <t>043:24:04.20 N</t>
  </si>
  <si>
    <t>088:45:04.19 W</t>
  </si>
  <si>
    <t>043:24:06.06 N</t>
  </si>
  <si>
    <t>088:45:05.97 W</t>
  </si>
  <si>
    <t>088:45:07.43 W</t>
  </si>
  <si>
    <t>043:24:09.61 N</t>
  </si>
  <si>
    <t>088:45:09.36 W</t>
  </si>
  <si>
    <t>043:24:11.31 N</t>
  </si>
  <si>
    <t>088:45:10.99 W</t>
  </si>
  <si>
    <t>043:24:13.09 N</t>
  </si>
  <si>
    <t>088:45:12.61 W</t>
  </si>
  <si>
    <t>043:24:14.55 N</t>
  </si>
  <si>
    <t>088:45:14.08 W</t>
  </si>
  <si>
    <t>043:24:16.25 N</t>
  </si>
  <si>
    <t>088:45:15.47 W</t>
  </si>
  <si>
    <t>043:24:17.72 N</t>
  </si>
  <si>
    <t>088:45:16.70 W</t>
  </si>
  <si>
    <t>043:24:19.50 N</t>
  </si>
  <si>
    <t>088:45:18.32 W</t>
  </si>
  <si>
    <t>043:24:20.97 N</t>
  </si>
  <si>
    <t>088:45:19.72 W</t>
  </si>
  <si>
    <t>043:24:22.66 N</t>
  </si>
  <si>
    <t>088:45:21.11 W</t>
  </si>
  <si>
    <t>043:24:24.13 N</t>
  </si>
  <si>
    <t>088:45:22.50 W</t>
  </si>
  <si>
    <t>043:24:25.99 N</t>
  </si>
  <si>
    <t>088:45:23.89 W</t>
  </si>
  <si>
    <t>088:45:25.35 W</t>
  </si>
  <si>
    <t>043:24:29.15 N</t>
  </si>
  <si>
    <t>088:45:26.74 W</t>
  </si>
  <si>
    <t>043:24:30.39 N</t>
  </si>
  <si>
    <t>088:45:27.98 W</t>
  </si>
  <si>
    <t>043:24:31.86 N</t>
  </si>
  <si>
    <t>088:45:29.60 W</t>
  </si>
  <si>
    <t>043:24:33.25 N</t>
  </si>
  <si>
    <t>088:45:30.99 W</t>
  </si>
  <si>
    <t>088:45:32.62 W</t>
  </si>
  <si>
    <t>088:45:33.77 W</t>
  </si>
  <si>
    <t>043:24:37.34 N</t>
  </si>
  <si>
    <t>088:45:35.24 W</t>
  </si>
  <si>
    <t>043:24:39.04 N</t>
  </si>
  <si>
    <t>088:45:37.33 W</t>
  </si>
  <si>
    <t>043:24:40.12 N</t>
  </si>
  <si>
    <t>088:45:38.56 W</t>
  </si>
  <si>
    <t>043:24:41.59 N</t>
  </si>
  <si>
    <t>088:45:39.95 W</t>
  </si>
  <si>
    <t>088:45:41.34 W</t>
  </si>
  <si>
    <t>043:24:43.91 N</t>
  </si>
  <si>
    <t>088:45:42.74 W</t>
  </si>
  <si>
    <t>043:24:45.07 N</t>
  </si>
  <si>
    <t>088:45:43.89 W</t>
  </si>
  <si>
    <t>043:24:46.07 N</t>
  </si>
  <si>
    <t>088:45:45.05 W</t>
  </si>
  <si>
    <t>043:24:47.23 N</t>
  </si>
  <si>
    <t>088:45:46.52 W</t>
  </si>
  <si>
    <t>043:24:48.39 N</t>
  </si>
  <si>
    <t>088:45:47.76 W</t>
  </si>
  <si>
    <t>043:24:49.24 N</t>
  </si>
  <si>
    <t>088:45:48.91 W</t>
  </si>
  <si>
    <t>043:24:50.32 N</t>
  </si>
  <si>
    <t>088:45:50.07 W</t>
  </si>
  <si>
    <t>043:24:51.48 N</t>
  </si>
  <si>
    <t>088:45:51.23 W</t>
  </si>
  <si>
    <t>043:24:52.64 N</t>
  </si>
  <si>
    <t>088:45:52.39 W</t>
  </si>
  <si>
    <t>043:24:53.64 N</t>
  </si>
  <si>
    <t>088:45:53.63 W</t>
  </si>
  <si>
    <t>043:24:54.80 N</t>
  </si>
  <si>
    <t>088:45:54.71 W</t>
  </si>
  <si>
    <t>043:24:55.96 N</t>
  </si>
  <si>
    <t>088:45:56.02 W</t>
  </si>
  <si>
    <t>043:24:57.12 N</t>
  </si>
  <si>
    <t>088:45:57.18 W</t>
  </si>
  <si>
    <t>043:24:58.12 N</t>
  </si>
  <si>
    <t>088:45:58.34 W</t>
  </si>
  <si>
    <t>043:24:59.13 N</t>
  </si>
  <si>
    <t>088:45:59.27 W</t>
  </si>
  <si>
    <t>043:25:00.44 N</t>
  </si>
  <si>
    <t>088:46:00.66 W</t>
  </si>
  <si>
    <t>043:25:01.83 N</t>
  </si>
  <si>
    <t>088:46:01.82 W</t>
  </si>
  <si>
    <t>043:25:03.22 N</t>
  </si>
  <si>
    <t>088:46:03.21 W</t>
  </si>
  <si>
    <t>043:25:04.38 N</t>
  </si>
  <si>
    <t>088:46:04.36 W</t>
  </si>
  <si>
    <t>043:25:05.69 N</t>
  </si>
  <si>
    <t>088:46:05.45 W</t>
  </si>
  <si>
    <t>043:25:06.70 N</t>
  </si>
  <si>
    <t>088:46:06.53 W</t>
  </si>
  <si>
    <t>088:46:07.45 W</t>
  </si>
  <si>
    <t>043:25:09.32 N</t>
  </si>
  <si>
    <t>088:46:08.69 W</t>
  </si>
  <si>
    <t>043:25:10.64 N</t>
  </si>
  <si>
    <t>088:46:09.85 W</t>
  </si>
  <si>
    <t>043:25:11.95 N</t>
  </si>
  <si>
    <t>088:46:11.01 W</t>
  </si>
  <si>
    <t>043:25:13.26 N</t>
  </si>
  <si>
    <t>088:46:12.17 W</t>
  </si>
  <si>
    <t>088:46:13.40 W</t>
  </si>
  <si>
    <t>088:46:14.48 W</t>
  </si>
  <si>
    <t>043:25:17.43 N</t>
  </si>
  <si>
    <t>088:46:15.49 W</t>
  </si>
  <si>
    <t>043:25:18.82 N</t>
  </si>
  <si>
    <t>088:46:16.72 W</t>
  </si>
  <si>
    <t>043:25:20.29 N</t>
  </si>
  <si>
    <t>088:46:17.88 W</t>
  </si>
  <si>
    <t>043:25:21.53 N</t>
  </si>
  <si>
    <t>088:46:18.58 W</t>
  </si>
  <si>
    <t>043:25:22.61 N</t>
  </si>
  <si>
    <t>088:46:19.50 W</t>
  </si>
  <si>
    <t>043:25:23.77 N</t>
  </si>
  <si>
    <t>088:46:20.43 W</t>
  </si>
  <si>
    <t>043:25:25.31 N</t>
  </si>
  <si>
    <t>088:46:21.59 W</t>
  </si>
  <si>
    <t>043:25:26.63 N</t>
  </si>
  <si>
    <t>088:46:22.52 W</t>
  </si>
  <si>
    <t>043:25:28.02 N</t>
  </si>
  <si>
    <t>088:46:23.52 W</t>
  </si>
  <si>
    <t>043:25:29.56 N</t>
  </si>
  <si>
    <t>088:46:24.60 W</t>
  </si>
  <si>
    <t>043:25:30.80 N</t>
  </si>
  <si>
    <t>088:46:25.38 W</t>
  </si>
  <si>
    <t>088:46:26.38 W</t>
  </si>
  <si>
    <t>043:25:33.66 N</t>
  </si>
  <si>
    <t>088:46:27.31 W</t>
  </si>
  <si>
    <t>043:25:35.35 N</t>
  </si>
  <si>
    <t>088:46:28.23 W</t>
  </si>
  <si>
    <t>043:25:36.98 N</t>
  </si>
  <si>
    <t>088:46:29.39 W</t>
  </si>
  <si>
    <t>043:25:38.29 N</t>
  </si>
  <si>
    <t>088:46:30.09 W</t>
  </si>
  <si>
    <t>043:25:39.53 N</t>
  </si>
  <si>
    <t>088:46:31.01 W</t>
  </si>
  <si>
    <t>043:25:41.07 N</t>
  </si>
  <si>
    <t>088:46:31.94 W</t>
  </si>
  <si>
    <t>043:25:42.23 N</t>
  </si>
  <si>
    <t>088:46:32.64 W</t>
  </si>
  <si>
    <t>043:25:43.93 N</t>
  </si>
  <si>
    <t>088:46:33.64 W</t>
  </si>
  <si>
    <t>043:25:45.24 N</t>
  </si>
  <si>
    <t>088:46:34.57 W</t>
  </si>
  <si>
    <t>043:25:46.56 N</t>
  </si>
  <si>
    <t>088:46:35.34 W</t>
  </si>
  <si>
    <t>043:25:48.26 N</t>
  </si>
  <si>
    <t>088:46:36.42 W</t>
  </si>
  <si>
    <t>043:25:49.57 N</t>
  </si>
  <si>
    <t>088:46:37.35 W</t>
  </si>
  <si>
    <t>043:25:50.96 N</t>
  </si>
  <si>
    <t>088:46:38.12 W</t>
  </si>
  <si>
    <t>043:25:52.35 N</t>
  </si>
  <si>
    <t>088:46:39.05 W</t>
  </si>
  <si>
    <t>043:25:53.97 N</t>
  </si>
  <si>
    <t>088:46:39.98 W</t>
  </si>
  <si>
    <t>043:25:55.59 N</t>
  </si>
  <si>
    <t>088:46:40.90 W</t>
  </si>
  <si>
    <t>043:25:57.29 N</t>
  </si>
  <si>
    <t>088:46:42.06 W</t>
  </si>
  <si>
    <t>043:25:58.68 N</t>
  </si>
  <si>
    <t>088:46:42.83 W</t>
  </si>
  <si>
    <t>043:26:00.23 N</t>
  </si>
  <si>
    <t>088:46:43.68 W</t>
  </si>
  <si>
    <t>043:26:01.39 N</t>
  </si>
  <si>
    <t>088:46:44.38 W</t>
  </si>
  <si>
    <t>043:26:02.70 N</t>
  </si>
  <si>
    <t>088:46:45.15 W</t>
  </si>
  <si>
    <t>043:26:04.17 N</t>
  </si>
  <si>
    <t>088:46:46.16 W</t>
  </si>
  <si>
    <t>043:26:05.64 N</t>
  </si>
  <si>
    <t>088:46:47.08 W</t>
  </si>
  <si>
    <t>043:26:07.18 N</t>
  </si>
  <si>
    <t>088:46:48.01 W</t>
  </si>
  <si>
    <t>043:26:08.73 N</t>
  </si>
  <si>
    <t>088:46:48.94 W</t>
  </si>
  <si>
    <t>043:26:10.12 N</t>
  </si>
  <si>
    <t>088:46:49.86 W</t>
  </si>
  <si>
    <t>043:26:11.58 N</t>
  </si>
  <si>
    <t>088:46:50.79 W</t>
  </si>
  <si>
    <t>043:26:13.21 N</t>
  </si>
  <si>
    <t>088:46:51.72 W</t>
  </si>
  <si>
    <t>043:26:14.75 N</t>
  </si>
  <si>
    <t>088:46:52.72 W</t>
  </si>
  <si>
    <t>043:26:16.06 N</t>
  </si>
  <si>
    <t>088:46:53.80 W</t>
  </si>
  <si>
    <t>043:26:17.45 N</t>
  </si>
  <si>
    <t>088:46:54.58 W</t>
  </si>
  <si>
    <t>043:26:18.92 N</t>
  </si>
  <si>
    <t>088:46:55.50 W</t>
  </si>
  <si>
    <t>043:26:20.47 N</t>
  </si>
  <si>
    <t>088:46:56.66 W</t>
  </si>
  <si>
    <t>043:26:21.94 N</t>
  </si>
  <si>
    <t>088:46:57.90 W</t>
  </si>
  <si>
    <t>043:26:23.48 N</t>
  </si>
  <si>
    <t>088:46:59.06 W</t>
  </si>
  <si>
    <t>043:26:24.95 N</t>
  </si>
  <si>
    <t>088:46:59.98 W</t>
  </si>
  <si>
    <t>043:26:26.26 N</t>
  </si>
  <si>
    <t>088:47:01.14 W</t>
  </si>
  <si>
    <t>043:26:27.88 N</t>
  </si>
  <si>
    <t>088:47:02.30 W</t>
  </si>
  <si>
    <t>043:26:29.43 N</t>
  </si>
  <si>
    <t>088:47:03.69 W</t>
  </si>
  <si>
    <t>043:26:31.13 N</t>
  </si>
  <si>
    <t>088:47:04.93 W</t>
  </si>
  <si>
    <t>043:26:32.83 N</t>
  </si>
  <si>
    <t>088:47:06.39 W</t>
  </si>
  <si>
    <t>043:26:34.37 N</t>
  </si>
  <si>
    <t>088:47:07.78 W</t>
  </si>
  <si>
    <t>043:26:36.69 N</t>
  </si>
  <si>
    <t>088:47:09.87 W</t>
  </si>
  <si>
    <t>043:26:38.23 N</t>
  </si>
  <si>
    <t>088:47:11.26 W</t>
  </si>
  <si>
    <t>043:26:39.62 N</t>
  </si>
  <si>
    <t>088:47:12.42 W</t>
  </si>
  <si>
    <t>043:26:41.25 N</t>
  </si>
  <si>
    <t>088:47:13.81 W</t>
  </si>
  <si>
    <t>043:26:43.10 N</t>
  </si>
  <si>
    <t>088:47:15.35 W</t>
  </si>
  <si>
    <t>043:26:44.72 N</t>
  </si>
  <si>
    <t>088:47:16.75 W</t>
  </si>
  <si>
    <t>043:26:46.11 N</t>
  </si>
  <si>
    <t>088:47:17.90 W</t>
  </si>
  <si>
    <t>043:26:47.58 N</t>
  </si>
  <si>
    <t>088:47:19.29 W</t>
  </si>
  <si>
    <t>043:26:48.97 N</t>
  </si>
  <si>
    <t>088:47:20.22 W</t>
  </si>
  <si>
    <t>043:26:50.67 N</t>
  </si>
  <si>
    <t>088:47:21.61 W</t>
  </si>
  <si>
    <t>043:26:52.14 N</t>
  </si>
  <si>
    <t>088:47:22.77 W</t>
  </si>
  <si>
    <t>043:26:54.15 N</t>
  </si>
  <si>
    <t>088:47:24.16 W</t>
  </si>
  <si>
    <t>043:26:55.62 N</t>
  </si>
  <si>
    <t>088:47:25.24 W</t>
  </si>
  <si>
    <t>043:26:57.01 N</t>
  </si>
  <si>
    <t>088:47:26.32 W</t>
  </si>
  <si>
    <t>043:26:58.40 N</t>
  </si>
  <si>
    <t>088:47:27.33 W</t>
  </si>
  <si>
    <t>043:27:00.17 N</t>
  </si>
  <si>
    <t>088:47:28.72 W</t>
  </si>
  <si>
    <t>043:27:02.03 N</t>
  </si>
  <si>
    <t>088:47:30.11 W</t>
  </si>
  <si>
    <t>043:27:03.49 N</t>
  </si>
  <si>
    <t>088:47:31.27 W</t>
  </si>
  <si>
    <t>043:27:05.04 N</t>
  </si>
  <si>
    <t>088:47:32.27 W</t>
  </si>
  <si>
    <t>043:27:06.66 N</t>
  </si>
  <si>
    <t>088:47:33.59 W</t>
  </si>
  <si>
    <t>043:27:08.36 N</t>
  </si>
  <si>
    <t>088:47:34.82 W</t>
  </si>
  <si>
    <t>043:27:09.91 N</t>
  </si>
  <si>
    <t>088:47:35.83 W</t>
  </si>
  <si>
    <t>043:27:11.45 N</t>
  </si>
  <si>
    <t>088:47:36.98 W</t>
  </si>
  <si>
    <t>043:27:12.92 N</t>
  </si>
  <si>
    <t>088:47:38.14 W</t>
  </si>
  <si>
    <t>043:27:14.39 N</t>
  </si>
  <si>
    <t>088:47:39.07 W</t>
  </si>
  <si>
    <t>043:27:15.85 N</t>
  </si>
  <si>
    <t>088:47:40.23 W</t>
  </si>
  <si>
    <t>043:27:17.32 N</t>
  </si>
  <si>
    <t>088:47:41.16 W</t>
  </si>
  <si>
    <t>043:27:18.87 N</t>
  </si>
  <si>
    <t>088:47:42.31 W</t>
  </si>
  <si>
    <t>043:27:20.33 N</t>
  </si>
  <si>
    <t>088:47:43.24 W</t>
  </si>
  <si>
    <t>043:27:21.65 N</t>
  </si>
  <si>
    <t>088:47:44.17 W</t>
  </si>
  <si>
    <t>043:27:23.42 N</t>
  </si>
  <si>
    <t>088:47:45.48 W</t>
  </si>
  <si>
    <t>043:27:24.89 N</t>
  </si>
  <si>
    <t>088:47:46.41 W</t>
  </si>
  <si>
    <t>043:27:26.28 N</t>
  </si>
  <si>
    <t>088:47:47.34 W</t>
  </si>
  <si>
    <t>043:27:27.60 N</t>
  </si>
  <si>
    <t>088:47:48.03 W</t>
  </si>
  <si>
    <t>043:27:28.91 N</t>
  </si>
  <si>
    <t>088:47:48.96 W</t>
  </si>
  <si>
    <t>043:27:30.38 N</t>
  </si>
  <si>
    <t>088:47:50.12 W</t>
  </si>
  <si>
    <t>043:27:32.00 N</t>
  </si>
  <si>
    <t>088:47:51.04 W</t>
  </si>
  <si>
    <t>043:27:33.31 N</t>
  </si>
  <si>
    <t>088:47:52.20 W</t>
  </si>
  <si>
    <t>043:27:34.86 N</t>
  </si>
  <si>
    <t>088:47:53.21 W</t>
  </si>
  <si>
    <t>043:27:36.17 N</t>
  </si>
  <si>
    <t>088:47:54.13 W</t>
  </si>
  <si>
    <t>043:27:37.64 N</t>
  </si>
  <si>
    <t>088:47:55.14 W</t>
  </si>
  <si>
    <t>043:27:39.57 N</t>
  </si>
  <si>
    <t>088:47:56.53 W</t>
  </si>
  <si>
    <t>043:27:40.88 N</t>
  </si>
  <si>
    <t>088:47:57.69 W</t>
  </si>
  <si>
    <t>043:27:42.20 N</t>
  </si>
  <si>
    <t>088:47:58.61 W</t>
  </si>
  <si>
    <t>043:27:43.59 N</t>
  </si>
  <si>
    <t>088:47:59.54 W</t>
  </si>
  <si>
    <t>043:27:44.90 N</t>
  </si>
  <si>
    <t>088:48:00.70 W</t>
  </si>
  <si>
    <t>043:27:46.44 N</t>
  </si>
  <si>
    <t>088:48:01.94 W</t>
  </si>
  <si>
    <t>043:27:47.76 N</t>
  </si>
  <si>
    <t>088:48:03.09 W</t>
  </si>
  <si>
    <t>043:27:49.15 N</t>
  </si>
  <si>
    <t>088:48:04.33 W</t>
  </si>
  <si>
    <t>043:27:50.77 N</t>
  </si>
  <si>
    <t>088:48:05.64 W</t>
  </si>
  <si>
    <t>043:27:52.08 N</t>
  </si>
  <si>
    <t>088:48:06.65 W</t>
  </si>
  <si>
    <t>043:27:53.47 N</t>
  </si>
  <si>
    <t>088:48:07.81 W</t>
  </si>
  <si>
    <t>043:27:54.63 N</t>
  </si>
  <si>
    <t>088:48:08.50 W</t>
  </si>
  <si>
    <t>043:27:55.95 N</t>
  </si>
  <si>
    <t>088:48:09.43 W</t>
  </si>
  <si>
    <t>043:27:57.41 N</t>
  </si>
  <si>
    <t>088:48:10.59 W</t>
  </si>
  <si>
    <t>043:27:58.80 N</t>
  </si>
  <si>
    <t>088:48:11.59 W</t>
  </si>
  <si>
    <t>043:28:00.04 N</t>
  </si>
  <si>
    <t>088:48:12.44 W</t>
  </si>
  <si>
    <t>043:28:01.35 N</t>
  </si>
  <si>
    <t>088:48:13.21 W</t>
  </si>
  <si>
    <t>043:28:02.82 N</t>
  </si>
  <si>
    <t>088:48:14.45 W</t>
  </si>
  <si>
    <t>043:28:04.13 N</t>
  </si>
  <si>
    <t>088:48:15.38 W</t>
  </si>
  <si>
    <t>043:28:05.60 N</t>
  </si>
  <si>
    <t>088:48:16.30 W</t>
  </si>
  <si>
    <t>043:28:07.22 N</t>
  </si>
  <si>
    <t>088:48:17.46 W</t>
  </si>
  <si>
    <t>043:28:08.54 N</t>
  </si>
  <si>
    <t>088:48:18.62 W</t>
  </si>
  <si>
    <t>043:28:09.77 N</t>
  </si>
  <si>
    <t>088:48:19.32 W</t>
  </si>
  <si>
    <t>043:28:11.39 N</t>
  </si>
  <si>
    <t>088:48:20.47 W</t>
  </si>
  <si>
    <t>043:28:12.71 N</t>
  </si>
  <si>
    <t>088:48:21.48 W</t>
  </si>
  <si>
    <t>043:28:14.25 N</t>
  </si>
  <si>
    <t>088:48:22.41 W</t>
  </si>
  <si>
    <t>043:28:15.49 N</t>
  </si>
  <si>
    <t>088:48:23.26 W</t>
  </si>
  <si>
    <t>043:28:17.11 N</t>
  </si>
  <si>
    <t>088:48:24.26 W</t>
  </si>
  <si>
    <t>043:28:18.35 N</t>
  </si>
  <si>
    <t>088:48:25.03 W</t>
  </si>
  <si>
    <t>043:28:19.89 N</t>
  </si>
  <si>
    <t>088:48:26.11 W</t>
  </si>
  <si>
    <t>043:28:21.28 N</t>
  </si>
  <si>
    <t>088:48:27.12 W</t>
  </si>
  <si>
    <t>043:28:22.44 N</t>
  </si>
  <si>
    <t>088:48:28.05 W</t>
  </si>
  <si>
    <t>043:28:23.60 N</t>
  </si>
  <si>
    <t>088:48:28.74 W</t>
  </si>
  <si>
    <t>043:28:25.07 N</t>
  </si>
  <si>
    <t>088:48:29.90 W</t>
  </si>
  <si>
    <t>043:28:26.61 N</t>
  </si>
  <si>
    <t>088:48:30.83 W</t>
  </si>
  <si>
    <t>043:28:27.77 N</t>
  </si>
  <si>
    <t>088:48:31.83 W</t>
  </si>
  <si>
    <t>043:28:29.16 N</t>
  </si>
  <si>
    <t>088:48:32.68 W</t>
  </si>
  <si>
    <t>043:28:30.78 N</t>
  </si>
  <si>
    <t>088:48:33.92 W</t>
  </si>
  <si>
    <t>043:28:32.48 N</t>
  </si>
  <si>
    <t>088:48:34.92 W</t>
  </si>
  <si>
    <t>043:28:33.95 N</t>
  </si>
  <si>
    <t>088:48:36.08 W</t>
  </si>
  <si>
    <t>043:28:35.19 N</t>
  </si>
  <si>
    <t>088:48:37.01 W</t>
  </si>
  <si>
    <t>043:28:36.58 N</t>
  </si>
  <si>
    <t>088:48:37.93 W</t>
  </si>
  <si>
    <t>043:28:37.89 N</t>
  </si>
  <si>
    <t>088:48:38.86 W</t>
  </si>
  <si>
    <t>043:28:40.21 N</t>
  </si>
  <si>
    <t>088:48:40.71 W</t>
  </si>
  <si>
    <t>043:28:41.68 N</t>
  </si>
  <si>
    <t>088:48:41.72 W</t>
  </si>
  <si>
    <t>043:28:43.22 N</t>
  </si>
  <si>
    <t>088:48:42.80 W</t>
  </si>
  <si>
    <t>043:28:44.69 N</t>
  </si>
  <si>
    <t>088:48:43.88 W</t>
  </si>
  <si>
    <t>043:28:46.16 N</t>
  </si>
  <si>
    <t>088:48:44.81 W</t>
  </si>
  <si>
    <t>043:28:47.78 N</t>
  </si>
  <si>
    <t>088:48:46.20 W</t>
  </si>
  <si>
    <t>043:28:49.17 N</t>
  </si>
  <si>
    <t>088:48:47.36 W</t>
  </si>
  <si>
    <t>043:28:50.64 N</t>
  </si>
  <si>
    <t>088:48:48.52 W</t>
  </si>
  <si>
    <t>043:28:52.57 N</t>
  </si>
  <si>
    <t>088:48:49.91 W</t>
  </si>
  <si>
    <t>043:28:53.96 N</t>
  </si>
  <si>
    <t>088:48:51.14 W</t>
  </si>
  <si>
    <t>043:28:55.27 N</t>
  </si>
  <si>
    <t>088:48:52.22 W</t>
  </si>
  <si>
    <t>043:28:56.58 N</t>
  </si>
  <si>
    <t>088:48:53.38 W</t>
  </si>
  <si>
    <t>043:28:57.82 N</t>
  </si>
  <si>
    <t>088:48:54.39 W</t>
  </si>
  <si>
    <t>043:28:58.83 N</t>
  </si>
  <si>
    <t>088:48:55.39 W</t>
  </si>
  <si>
    <t>043:29:00.22 N</t>
  </si>
  <si>
    <t>088:48:56.55 W</t>
  </si>
  <si>
    <t>043:29:01.68 N</t>
  </si>
  <si>
    <t>088:48:57.71 W</t>
  </si>
  <si>
    <t>043:29:02.84 N</t>
  </si>
  <si>
    <t>088:48:58.87 W</t>
  </si>
  <si>
    <t>043:29:04.16 N</t>
  </si>
  <si>
    <t>088:48:59.79 W</t>
  </si>
  <si>
    <t>043:29:05.31 N</t>
  </si>
  <si>
    <t>088:49:01.03 W</t>
  </si>
  <si>
    <t>043:29:06.55 N</t>
  </si>
  <si>
    <t>088:49:02.19 W</t>
  </si>
  <si>
    <t>043:29:07.71 N</t>
  </si>
  <si>
    <t>088:49:03.35 W</t>
  </si>
  <si>
    <t>043:29:08.87 N</t>
  </si>
  <si>
    <t>088:49:04.74 W</t>
  </si>
  <si>
    <t>043:29:09.87 N</t>
  </si>
  <si>
    <t>088:49:05.97 W</t>
  </si>
  <si>
    <t>043:29:11.03 N</t>
  </si>
  <si>
    <t>088:49:07.60 W</t>
  </si>
  <si>
    <t>043:29:11.88 N</t>
  </si>
  <si>
    <t>088:49:08.75 W</t>
  </si>
  <si>
    <t>043:29:13.19 N</t>
  </si>
  <si>
    <t>088:49:11.07 W</t>
  </si>
  <si>
    <t>043:29:13.89 N</t>
  </si>
  <si>
    <t>088:49:12.46 W</t>
  </si>
  <si>
    <t>043:29:14.58 N</t>
  </si>
  <si>
    <t>088:49:13.70 W</t>
  </si>
  <si>
    <t>043:29:15.36 N</t>
  </si>
  <si>
    <t>088:49:15.40 W</t>
  </si>
  <si>
    <t>043:29:15.90 N</t>
  </si>
  <si>
    <t>088:49:16.79 W</t>
  </si>
  <si>
    <t>043:29:16.59 N</t>
  </si>
  <si>
    <t>088:49:18.41 W</t>
  </si>
  <si>
    <t>043:29:17.13 N</t>
  </si>
  <si>
    <t>088:49:19.80 W</t>
  </si>
  <si>
    <t>043:29:17.60 N</t>
  </si>
  <si>
    <t>088:49:21.27 W</t>
  </si>
  <si>
    <t>043:29:18.14 N</t>
  </si>
  <si>
    <t>088:49:22.81 W</t>
  </si>
  <si>
    <t>043:29:18.60 N</t>
  </si>
  <si>
    <t>088:49:24.28 W</t>
  </si>
  <si>
    <t>043:29:18.83 N</t>
  </si>
  <si>
    <t>088:49:25.75 W</t>
  </si>
  <si>
    <t>043:29:23.24 N</t>
  </si>
  <si>
    <t>088:49:49.23 W</t>
  </si>
  <si>
    <t>043:29:23.31 N</t>
  </si>
  <si>
    <t>088:49:50.70 W</t>
  </si>
  <si>
    <t>088:49:52.55 W</t>
  </si>
  <si>
    <t>088:49:54.18 W</t>
  </si>
  <si>
    <t>088:49:55.88 W</t>
  </si>
  <si>
    <t>088:49:57.50 W</t>
  </si>
  <si>
    <t>088:49:59.35 W</t>
  </si>
  <si>
    <t>043:29:23.08 N</t>
  </si>
  <si>
    <t>088:50:00.97 W</t>
  </si>
  <si>
    <t>088:50:02.98 W</t>
  </si>
  <si>
    <t>043:29:22.77 N</t>
  </si>
  <si>
    <t>088:50:04.76 W</t>
  </si>
  <si>
    <t>043:29:22.62 N</t>
  </si>
  <si>
    <t>088:50:06.46 W</t>
  </si>
  <si>
    <t>043:29:22.46 N</t>
  </si>
  <si>
    <t>088:50:07.85 W</t>
  </si>
  <si>
    <t>043:29:22.23 N</t>
  </si>
  <si>
    <t>088:50:09.70 W</t>
  </si>
  <si>
    <t>043:29:21.92 N</t>
  </si>
  <si>
    <t>088:50:10.94 W</t>
  </si>
  <si>
    <t>043:29:21.77 N</t>
  </si>
  <si>
    <t>088:50:12.64 W</t>
  </si>
  <si>
    <t>043:29:21.46 N</t>
  </si>
  <si>
    <t>088:50:14.26 W</t>
  </si>
  <si>
    <t>043:29:20.92 N</t>
  </si>
  <si>
    <t>088:50:16.58 W</t>
  </si>
  <si>
    <t>043:29:20.45 N</t>
  </si>
  <si>
    <t>088:50:18.20 W</t>
  </si>
  <si>
    <t>043:29:20.07 N</t>
  </si>
  <si>
    <t>088:50:19.59 W</t>
  </si>
  <si>
    <t>043:29:19.45 N</t>
  </si>
  <si>
    <t>088:50:20.98 W</t>
  </si>
  <si>
    <t>043:29:18.75 N</t>
  </si>
  <si>
    <t>088:50:22.45 W</t>
  </si>
  <si>
    <t>043:29:18.06 N</t>
  </si>
  <si>
    <t>088:50:23.61 W</t>
  </si>
  <si>
    <t>088:50:24.61 W</t>
  </si>
  <si>
    <t>043:29:16.36 N</t>
  </si>
  <si>
    <t>088:50:25.31 W</t>
  </si>
  <si>
    <t>043:29:15.51 N</t>
  </si>
  <si>
    <t>088:50:25.77 W</t>
  </si>
  <si>
    <t>043:29:14.51 N</t>
  </si>
  <si>
    <t>088:50:26.00 W</t>
  </si>
  <si>
    <t>043:29:13.50 N</t>
  </si>
  <si>
    <t>088:50:26.23 W</t>
  </si>
  <si>
    <t>043:29:12.58 N</t>
  </si>
  <si>
    <t>043:29:11.57 N</t>
  </si>
  <si>
    <t>043:29:10.57 N</t>
  </si>
  <si>
    <t>043:29:09.33 N</t>
  </si>
  <si>
    <t>043:29:08.71 N</t>
  </si>
  <si>
    <t>088:50:25.54 W</t>
  </si>
  <si>
    <t>088:50:25.08 W</t>
  </si>
  <si>
    <t>043:29:06.63 N</t>
  </si>
  <si>
    <t>088:50:24.38 W</t>
  </si>
  <si>
    <t>043:29:05.70 N</t>
  </si>
  <si>
    <t>043:29:04.85 N</t>
  </si>
  <si>
    <t>088:50:21.29 W</t>
  </si>
  <si>
    <t>043:29:03.54 N</t>
  </si>
  <si>
    <t>088:50:20.36 W</t>
  </si>
  <si>
    <t>088:50:18.90 W</t>
  </si>
  <si>
    <t>043:29:02.53 N</t>
  </si>
  <si>
    <t>088:50:17.97 W</t>
  </si>
  <si>
    <t>043:29:01.99 N</t>
  </si>
  <si>
    <t>088:50:16.81 W</t>
  </si>
  <si>
    <t>088:50:14.96 W</t>
  </si>
  <si>
    <t>043:29:01.30 N</t>
  </si>
  <si>
    <t>088:50:13.26 W</t>
  </si>
  <si>
    <t>043:29:01.14 N</t>
  </si>
  <si>
    <t>088:50:11.79 W</t>
  </si>
  <si>
    <t>043:29:00.99 N</t>
  </si>
  <si>
    <t>088:50:10.24 W</t>
  </si>
  <si>
    <t>043:29:00.83 N</t>
  </si>
  <si>
    <t>088:50:08.54 W</t>
  </si>
  <si>
    <t>088:50:07.15 W</t>
  </si>
  <si>
    <t>088:50:05.30 W</t>
  </si>
  <si>
    <t>088:50:03.68 W</t>
  </si>
  <si>
    <t>088:50:02.21 W</t>
  </si>
  <si>
    <t>088:50:00.59 W</t>
  </si>
  <si>
    <t>088:49:58.89 W</t>
  </si>
  <si>
    <t>043:29:00.52 N</t>
  </si>
  <si>
    <t>088:49:51.32 W</t>
  </si>
  <si>
    <t>088:49:50.16 W</t>
  </si>
  <si>
    <t>043:29:00.29 N</t>
  </si>
  <si>
    <t>088:49:48.54 W</t>
  </si>
  <si>
    <t>043:29:00.14 N</t>
  </si>
  <si>
    <t>088:49:47.38 W</t>
  </si>
  <si>
    <t>043:28:59.98 N</t>
  </si>
  <si>
    <t>088:49:45.99 W</t>
  </si>
  <si>
    <t>088:49:44.83 W</t>
  </si>
  <si>
    <t>043:28:59.67 N</t>
  </si>
  <si>
    <t>088:49:43.36 W</t>
  </si>
  <si>
    <t>043:28:59.21 N</t>
  </si>
  <si>
    <t>088:49:42.13 W</t>
  </si>
  <si>
    <t>043:28:59.13 N</t>
  </si>
  <si>
    <t>088:49:41.51 W</t>
  </si>
  <si>
    <t>043:28:59.29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</si>
</sst>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770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"07/22/2022 21:37:45.235"</f>
        <v>07/22/2022 21:37:45.235</v>
      </c>
      <c r="C2" t="str">
        <f t="shared" ref="C2:C33" si="0">"FFDFD3C0"</f>
        <v>FFDFD3C0</v>
      </c>
      <c r="D2" t="s">
        <v>113</v>
      </c>
      <c r="E2">
        <v>44</v>
      </c>
      <c r="H2">
        <v>151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 t="shared" ref="S2:S7" si="1">"21:37:45.000"</f>
        <v>21:37:45.000</v>
      </c>
      <c r="T2" t="str">
        <f t="shared" ref="T2:T7" si="2">"21:37:44.500"</f>
        <v>21:37:44.500</v>
      </c>
      <c r="U2" t="str">
        <f t="shared" ref="U2:U65" si="3">"A54CFF"</f>
        <v>A54CFF</v>
      </c>
      <c r="V2">
        <v>0</v>
      </c>
      <c r="W2">
        <v>0</v>
      </c>
      <c r="X2">
        <v>2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1</v>
      </c>
      <c r="AI2" t="s">
        <v>116</v>
      </c>
      <c r="AJ2">
        <v>43.428483</v>
      </c>
      <c r="AK2" t="s">
        <v>117</v>
      </c>
      <c r="AL2">
        <v>-88.698977999999997</v>
      </c>
      <c r="AM2">
        <v>25</v>
      </c>
      <c r="AN2">
        <v>950</v>
      </c>
      <c r="AO2" t="s">
        <v>118</v>
      </c>
      <c r="AP2">
        <v>-22</v>
      </c>
      <c r="AQ2">
        <v>-66</v>
      </c>
      <c r="AR2">
        <v>320</v>
      </c>
      <c r="AZ2">
        <v>1200</v>
      </c>
      <c r="BA2">
        <v>1</v>
      </c>
      <c r="BB2" t="str">
        <f t="shared" ref="BB2:BB33" si="4">"N4400K  "</f>
        <v xml:space="preserve">N4400K  </v>
      </c>
      <c r="BC2">
        <v>1</v>
      </c>
      <c r="BE2">
        <v>0</v>
      </c>
      <c r="BF2">
        <v>0</v>
      </c>
      <c r="BG2">
        <v>0</v>
      </c>
      <c r="BH2">
        <v>825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 t="shared" ref="BW2:BW7" si="5">"21:37:45.002"</f>
        <v>21:37:45.002</v>
      </c>
      <c r="CJ2">
        <v>0</v>
      </c>
      <c r="CK2">
        <v>2</v>
      </c>
      <c r="CL2">
        <v>0</v>
      </c>
      <c r="CM2">
        <v>2</v>
      </c>
      <c r="CN2">
        <v>0</v>
      </c>
      <c r="CO2">
        <v>5</v>
      </c>
      <c r="CP2" t="s">
        <v>119</v>
      </c>
      <c r="CQ2">
        <v>168</v>
      </c>
      <c r="CR2">
        <v>1</v>
      </c>
      <c r="CW2">
        <v>12730173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</row>
    <row r="3" spans="1:113" x14ac:dyDescent="0.3">
      <c r="A3" t="str">
        <f>"07/22/2022 21:37:45.235"</f>
        <v>07/22/2022 21:37:45.235</v>
      </c>
      <c r="C3" t="str">
        <f t="shared" si="0"/>
        <v>FFDFD3C0</v>
      </c>
      <c r="D3" t="s">
        <v>113</v>
      </c>
      <c r="E3">
        <v>45</v>
      </c>
      <c r="H3">
        <v>152</v>
      </c>
      <c r="I3" t="s">
        <v>120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si="1"/>
        <v>21:37:45.000</v>
      </c>
      <c r="T3" t="str">
        <f t="shared" si="2"/>
        <v>21:37:44.500</v>
      </c>
      <c r="U3" t="str">
        <f t="shared" si="3"/>
        <v>A54CFF</v>
      </c>
      <c r="V3">
        <v>0</v>
      </c>
      <c r="W3">
        <v>0</v>
      </c>
      <c r="X3">
        <v>2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1</v>
      </c>
      <c r="AI3" t="s">
        <v>116</v>
      </c>
      <c r="AJ3">
        <v>43.428483</v>
      </c>
      <c r="AK3" t="s">
        <v>117</v>
      </c>
      <c r="AL3">
        <v>-88.698977999999997</v>
      </c>
      <c r="AM3">
        <v>25</v>
      </c>
      <c r="AN3">
        <v>950</v>
      </c>
      <c r="AO3" t="s">
        <v>118</v>
      </c>
      <c r="AP3">
        <v>-22</v>
      </c>
      <c r="AQ3">
        <v>-66</v>
      </c>
      <c r="AR3">
        <v>320</v>
      </c>
      <c r="AZ3">
        <v>1200</v>
      </c>
      <c r="BA3">
        <v>1</v>
      </c>
      <c r="BB3" t="str">
        <f t="shared" si="4"/>
        <v xml:space="preserve">N4400K  </v>
      </c>
      <c r="BC3">
        <v>1</v>
      </c>
      <c r="BE3">
        <v>0</v>
      </c>
      <c r="BF3">
        <v>0</v>
      </c>
      <c r="BG3">
        <v>0</v>
      </c>
      <c r="BH3">
        <v>825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 t="shared" si="5"/>
        <v>21:37:45.002</v>
      </c>
      <c r="CJ3">
        <v>0</v>
      </c>
      <c r="CK3">
        <v>2</v>
      </c>
      <c r="CL3">
        <v>0</v>
      </c>
      <c r="CM3">
        <v>2</v>
      </c>
      <c r="CN3">
        <v>0</v>
      </c>
      <c r="CO3">
        <v>5</v>
      </c>
      <c r="CP3" t="s">
        <v>119</v>
      </c>
      <c r="CQ3">
        <v>168</v>
      </c>
      <c r="CR3">
        <v>1</v>
      </c>
      <c r="CW3">
        <v>12730173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</row>
    <row r="4" spans="1:113" x14ac:dyDescent="0.3">
      <c r="A4" t="str">
        <f>"07/22/2022 21:37:45.235"</f>
        <v>07/22/2022 21:37:45.235</v>
      </c>
      <c r="C4" t="str">
        <f t="shared" si="0"/>
        <v>FFDFD3C0</v>
      </c>
      <c r="D4" t="s">
        <v>121</v>
      </c>
      <c r="E4">
        <v>12</v>
      </c>
      <c r="F4">
        <v>1012</v>
      </c>
      <c r="G4" t="s">
        <v>122</v>
      </c>
      <c r="J4" t="s">
        <v>123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1"/>
        <v>21:37:45.000</v>
      </c>
      <c r="T4" t="str">
        <f t="shared" si="2"/>
        <v>21:37:44.500</v>
      </c>
      <c r="U4" t="str">
        <f t="shared" si="3"/>
        <v>A54CFF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1</v>
      </c>
      <c r="AI4" t="s">
        <v>116</v>
      </c>
      <c r="AJ4">
        <v>43.428483</v>
      </c>
      <c r="AK4" t="s">
        <v>117</v>
      </c>
      <c r="AL4">
        <v>-88.698977999999997</v>
      </c>
      <c r="AM4">
        <v>25</v>
      </c>
      <c r="AN4">
        <v>950</v>
      </c>
      <c r="AO4" t="s">
        <v>118</v>
      </c>
      <c r="AP4">
        <v>-22</v>
      </c>
      <c r="AQ4">
        <v>-66</v>
      </c>
      <c r="AR4">
        <v>320</v>
      </c>
      <c r="AZ4">
        <v>1200</v>
      </c>
      <c r="BA4">
        <v>1</v>
      </c>
      <c r="BB4" t="str">
        <f t="shared" si="4"/>
        <v xml:space="preserve">N4400K  </v>
      </c>
      <c r="BC4">
        <v>1</v>
      </c>
      <c r="BE4">
        <v>0</v>
      </c>
      <c r="BF4">
        <v>0</v>
      </c>
      <c r="BG4">
        <v>0</v>
      </c>
      <c r="BH4">
        <v>825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 t="shared" si="5"/>
        <v>21:37:45.002</v>
      </c>
      <c r="CJ4">
        <v>0</v>
      </c>
      <c r="CK4">
        <v>2</v>
      </c>
      <c r="CL4">
        <v>0</v>
      </c>
      <c r="CM4">
        <v>2</v>
      </c>
      <c r="CN4">
        <v>0</v>
      </c>
      <c r="CO4">
        <v>5</v>
      </c>
      <c r="CP4" t="s">
        <v>119</v>
      </c>
      <c r="CQ4">
        <v>168</v>
      </c>
      <c r="CR4">
        <v>1</v>
      </c>
      <c r="CW4">
        <v>12730173</v>
      </c>
      <c r="CY4">
        <v>0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"07/22/2022 21:37:45.235"</f>
        <v>07/22/2022 21:37:45.235</v>
      </c>
      <c r="C5" t="str">
        <f t="shared" si="0"/>
        <v>FFDFD3C0</v>
      </c>
      <c r="D5" t="s">
        <v>124</v>
      </c>
      <c r="E5">
        <v>2</v>
      </c>
      <c r="H5">
        <v>156</v>
      </c>
      <c r="I5" t="s">
        <v>125</v>
      </c>
      <c r="J5" t="s">
        <v>126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1"/>
        <v>21:37:45.000</v>
      </c>
      <c r="T5" t="str">
        <f t="shared" si="2"/>
        <v>21:37:44.500</v>
      </c>
      <c r="U5" t="str">
        <f t="shared" si="3"/>
        <v>A54CFF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1</v>
      </c>
      <c r="AI5" t="s">
        <v>116</v>
      </c>
      <c r="AJ5">
        <v>43.428483</v>
      </c>
      <c r="AK5" t="s">
        <v>117</v>
      </c>
      <c r="AL5">
        <v>-88.698977999999997</v>
      </c>
      <c r="AM5">
        <v>25</v>
      </c>
      <c r="AN5">
        <v>950</v>
      </c>
      <c r="AO5" t="s">
        <v>118</v>
      </c>
      <c r="AP5">
        <v>-22</v>
      </c>
      <c r="AQ5">
        <v>-66</v>
      </c>
      <c r="AR5">
        <v>320</v>
      </c>
      <c r="AZ5">
        <v>1200</v>
      </c>
      <c r="BA5">
        <v>1</v>
      </c>
      <c r="BB5" t="str">
        <f t="shared" si="4"/>
        <v xml:space="preserve">N4400K  </v>
      </c>
      <c r="BC5">
        <v>1</v>
      </c>
      <c r="BE5">
        <v>0</v>
      </c>
      <c r="BF5">
        <v>0</v>
      </c>
      <c r="BG5">
        <v>0</v>
      </c>
      <c r="BH5">
        <v>825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 t="shared" si="5"/>
        <v>21:37:45.002</v>
      </c>
      <c r="CJ5">
        <v>0</v>
      </c>
      <c r="CK5">
        <v>2</v>
      </c>
      <c r="CL5">
        <v>0</v>
      </c>
      <c r="CM5">
        <v>2</v>
      </c>
      <c r="CN5">
        <v>0</v>
      </c>
      <c r="CO5">
        <v>5</v>
      </c>
      <c r="CP5" t="s">
        <v>119</v>
      </c>
      <c r="CQ5">
        <v>168</v>
      </c>
      <c r="CR5">
        <v>1</v>
      </c>
      <c r="CW5">
        <v>12730173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"07/22/2022 21:37:45.235"</f>
        <v>07/22/2022 21:37:45.235</v>
      </c>
      <c r="C6" t="str">
        <f t="shared" si="0"/>
        <v>FFDFD3C0</v>
      </c>
      <c r="D6" t="s">
        <v>121</v>
      </c>
      <c r="E6">
        <v>11</v>
      </c>
      <c r="F6">
        <v>1011</v>
      </c>
      <c r="G6" t="s">
        <v>125</v>
      </c>
      <c r="J6" t="s">
        <v>123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 t="shared" si="1"/>
        <v>21:37:45.000</v>
      </c>
      <c r="T6" t="str">
        <f t="shared" si="2"/>
        <v>21:37:44.500</v>
      </c>
      <c r="U6" t="str">
        <f t="shared" si="3"/>
        <v>A54CFF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1</v>
      </c>
      <c r="AI6" t="s">
        <v>116</v>
      </c>
      <c r="AJ6">
        <v>43.428483</v>
      </c>
      <c r="AK6" t="s">
        <v>117</v>
      </c>
      <c r="AL6">
        <v>-88.698977999999997</v>
      </c>
      <c r="AM6">
        <v>25</v>
      </c>
      <c r="AN6">
        <v>950</v>
      </c>
      <c r="AO6" t="s">
        <v>118</v>
      </c>
      <c r="AP6">
        <v>-22</v>
      </c>
      <c r="AQ6">
        <v>-66</v>
      </c>
      <c r="AR6">
        <v>320</v>
      </c>
      <c r="AZ6">
        <v>1200</v>
      </c>
      <c r="BA6">
        <v>1</v>
      </c>
      <c r="BB6" t="str">
        <f t="shared" si="4"/>
        <v xml:space="preserve">N4400K  </v>
      </c>
      <c r="BC6">
        <v>1</v>
      </c>
      <c r="BE6">
        <v>0</v>
      </c>
      <c r="BF6">
        <v>0</v>
      </c>
      <c r="BG6">
        <v>0</v>
      </c>
      <c r="BH6">
        <v>825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 t="shared" si="5"/>
        <v>21:37:45.002</v>
      </c>
      <c r="CJ6">
        <v>0</v>
      </c>
      <c r="CK6">
        <v>2</v>
      </c>
      <c r="CL6">
        <v>0</v>
      </c>
      <c r="CM6">
        <v>2</v>
      </c>
      <c r="CN6">
        <v>0</v>
      </c>
      <c r="CO6">
        <v>5</v>
      </c>
      <c r="CP6" t="s">
        <v>119</v>
      </c>
      <c r="CQ6">
        <v>168</v>
      </c>
      <c r="CR6">
        <v>1</v>
      </c>
      <c r="CW6">
        <v>12730173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"07/22/2022 21:37:45.297"</f>
        <v>07/22/2022 21:37:45.297</v>
      </c>
      <c r="C7" t="str">
        <f t="shared" si="0"/>
        <v>FFDFD3C0</v>
      </c>
      <c r="D7" t="s">
        <v>127</v>
      </c>
      <c r="E7">
        <v>8</v>
      </c>
      <c r="F7">
        <v>2008</v>
      </c>
      <c r="G7" t="s">
        <v>128</v>
      </c>
      <c r="J7" t="s">
        <v>129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si="1"/>
        <v>21:37:45.000</v>
      </c>
      <c r="T7" t="str">
        <f t="shared" si="2"/>
        <v>21:37:44.500</v>
      </c>
      <c r="U7" t="str">
        <f t="shared" si="3"/>
        <v>A54CFF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1</v>
      </c>
      <c r="AI7" t="s">
        <v>116</v>
      </c>
      <c r="AJ7">
        <v>43.428483</v>
      </c>
      <c r="AK7" t="s">
        <v>117</v>
      </c>
      <c r="AL7">
        <v>-88.698977999999997</v>
      </c>
      <c r="AM7">
        <v>25</v>
      </c>
      <c r="AN7">
        <v>950</v>
      </c>
      <c r="AO7" t="s">
        <v>118</v>
      </c>
      <c r="AP7">
        <v>-22</v>
      </c>
      <c r="AQ7">
        <v>-66</v>
      </c>
      <c r="AR7">
        <v>320</v>
      </c>
      <c r="AZ7">
        <v>1200</v>
      </c>
      <c r="BA7">
        <v>1</v>
      </c>
      <c r="BB7" t="str">
        <f t="shared" si="4"/>
        <v xml:space="preserve">N4400K  </v>
      </c>
      <c r="BC7">
        <v>1</v>
      </c>
      <c r="BE7">
        <v>0</v>
      </c>
      <c r="BF7">
        <v>0</v>
      </c>
      <c r="BG7">
        <v>0</v>
      </c>
      <c r="BH7">
        <v>825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 t="shared" si="5"/>
        <v>21:37:45.002</v>
      </c>
      <c r="CJ7">
        <v>0</v>
      </c>
      <c r="CK7">
        <v>2</v>
      </c>
      <c r="CL7">
        <v>0</v>
      </c>
      <c r="CM7">
        <v>2</v>
      </c>
      <c r="CN7">
        <v>0</v>
      </c>
      <c r="CO7">
        <v>5</v>
      </c>
      <c r="CP7" t="s">
        <v>119</v>
      </c>
      <c r="CQ7">
        <v>168</v>
      </c>
      <c r="CR7">
        <v>1</v>
      </c>
      <c r="CW7">
        <v>12730173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"07/22/2022 21:37:46.251"</f>
        <v>07/22/2022 21:37:46.251</v>
      </c>
      <c r="C8" t="str">
        <f t="shared" si="0"/>
        <v>FFDFD3C0</v>
      </c>
      <c r="D8" t="s">
        <v>121</v>
      </c>
      <c r="E8">
        <v>12</v>
      </c>
      <c r="F8">
        <v>1012</v>
      </c>
      <c r="G8" t="s">
        <v>122</v>
      </c>
      <c r="J8" t="s">
        <v>123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ref="S8:S13" si="6">"21:37:46.055"</f>
        <v>21:37:46.055</v>
      </c>
      <c r="T8" t="str">
        <f t="shared" ref="T8:T13" si="7">"21:37:45.555"</f>
        <v>21:37:45.555</v>
      </c>
      <c r="U8" t="str">
        <f t="shared" si="3"/>
        <v>A54CFF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130</v>
      </c>
      <c r="AJ8">
        <v>43.428139999999999</v>
      </c>
      <c r="AK8" t="s">
        <v>131</v>
      </c>
      <c r="AL8">
        <v>-88.699085999999994</v>
      </c>
      <c r="AM8">
        <v>25</v>
      </c>
      <c r="AN8">
        <v>975</v>
      </c>
      <c r="AO8" t="s">
        <v>118</v>
      </c>
      <c r="AP8">
        <v>-20</v>
      </c>
      <c r="AQ8">
        <v>-68</v>
      </c>
      <c r="AR8">
        <v>320</v>
      </c>
      <c r="AZ8">
        <v>1200</v>
      </c>
      <c r="BA8">
        <v>1</v>
      </c>
      <c r="BB8" t="str">
        <f t="shared" si="4"/>
        <v xml:space="preserve">N4400K  </v>
      </c>
      <c r="BC8">
        <v>1</v>
      </c>
      <c r="BE8">
        <v>0</v>
      </c>
      <c r="BF8">
        <v>0</v>
      </c>
      <c r="BG8">
        <v>0</v>
      </c>
      <c r="BH8">
        <v>825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 t="shared" ref="BW8:BW13" si="8">"21:37:46.055"</f>
        <v>21:37:46.055</v>
      </c>
      <c r="CJ8">
        <v>0</v>
      </c>
      <c r="CK8">
        <v>2</v>
      </c>
      <c r="CL8">
        <v>0</v>
      </c>
      <c r="CM8">
        <v>2</v>
      </c>
      <c r="CN8">
        <v>0</v>
      </c>
      <c r="CO8">
        <v>6</v>
      </c>
      <c r="CP8" t="s">
        <v>119</v>
      </c>
      <c r="CQ8">
        <v>168</v>
      </c>
      <c r="CR8">
        <v>1</v>
      </c>
      <c r="CW8">
        <v>12732129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"07/22/2022 21:37:46.251"</f>
        <v>07/22/2022 21:37:46.251</v>
      </c>
      <c r="C9" t="str">
        <f t="shared" si="0"/>
        <v>FFDFD3C0</v>
      </c>
      <c r="D9" t="s">
        <v>121</v>
      </c>
      <c r="E9">
        <v>11</v>
      </c>
      <c r="F9">
        <v>1011</v>
      </c>
      <c r="G9" t="s">
        <v>125</v>
      </c>
      <c r="J9" t="s">
        <v>123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6"/>
        <v>21:37:46.055</v>
      </c>
      <c r="T9" t="str">
        <f t="shared" si="7"/>
        <v>21:37:45.555</v>
      </c>
      <c r="U9" t="str">
        <f t="shared" si="3"/>
        <v>A54CFF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1</v>
      </c>
      <c r="AI9" t="s">
        <v>130</v>
      </c>
      <c r="AJ9">
        <v>43.428139999999999</v>
      </c>
      <c r="AK9" t="s">
        <v>131</v>
      </c>
      <c r="AL9">
        <v>-88.699085999999994</v>
      </c>
      <c r="AM9">
        <v>25</v>
      </c>
      <c r="AN9">
        <v>975</v>
      </c>
      <c r="AO9" t="s">
        <v>118</v>
      </c>
      <c r="AP9">
        <v>-20</v>
      </c>
      <c r="AQ9">
        <v>-68</v>
      </c>
      <c r="AR9">
        <v>320</v>
      </c>
      <c r="AZ9">
        <v>1200</v>
      </c>
      <c r="BA9">
        <v>1</v>
      </c>
      <c r="BB9" t="str">
        <f t="shared" si="4"/>
        <v xml:space="preserve">N4400K  </v>
      </c>
      <c r="BC9">
        <v>1</v>
      </c>
      <c r="BE9">
        <v>0</v>
      </c>
      <c r="BF9">
        <v>0</v>
      </c>
      <c r="BG9">
        <v>0</v>
      </c>
      <c r="BH9">
        <v>825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 t="shared" si="8"/>
        <v>21:37:46.055</v>
      </c>
      <c r="CJ9">
        <v>0</v>
      </c>
      <c r="CK9">
        <v>2</v>
      </c>
      <c r="CL9">
        <v>0</v>
      </c>
      <c r="CM9">
        <v>2</v>
      </c>
      <c r="CN9">
        <v>0</v>
      </c>
      <c r="CO9">
        <v>6</v>
      </c>
      <c r="CP9" t="s">
        <v>119</v>
      </c>
      <c r="CQ9">
        <v>168</v>
      </c>
      <c r="CR9">
        <v>1</v>
      </c>
      <c r="CW9">
        <v>12732129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"07/22/2022 21:37:46.251"</f>
        <v>07/22/2022 21:37:46.251</v>
      </c>
      <c r="C10" t="str">
        <f t="shared" si="0"/>
        <v>FFDFD3C0</v>
      </c>
      <c r="D10" t="s">
        <v>124</v>
      </c>
      <c r="E10">
        <v>2</v>
      </c>
      <c r="H10">
        <v>156</v>
      </c>
      <c r="I10" t="s">
        <v>125</v>
      </c>
      <c r="J10" t="s">
        <v>126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si="6"/>
        <v>21:37:46.055</v>
      </c>
      <c r="T10" t="str">
        <f t="shared" si="7"/>
        <v>21:37:45.555</v>
      </c>
      <c r="U10" t="str">
        <f t="shared" si="3"/>
        <v>A54CFF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130</v>
      </c>
      <c r="AJ10">
        <v>43.428139999999999</v>
      </c>
      <c r="AK10" t="s">
        <v>131</v>
      </c>
      <c r="AL10">
        <v>-88.699085999999994</v>
      </c>
      <c r="AM10">
        <v>25</v>
      </c>
      <c r="AN10">
        <v>975</v>
      </c>
      <c r="AO10" t="s">
        <v>118</v>
      </c>
      <c r="AP10">
        <v>-20</v>
      </c>
      <c r="AQ10">
        <v>-68</v>
      </c>
      <c r="AR10">
        <v>320</v>
      </c>
      <c r="AZ10">
        <v>1200</v>
      </c>
      <c r="BA10">
        <v>1</v>
      </c>
      <c r="BB10" t="str">
        <f t="shared" si="4"/>
        <v xml:space="preserve">N4400K  </v>
      </c>
      <c r="BC10">
        <v>1</v>
      </c>
      <c r="BE10">
        <v>0</v>
      </c>
      <c r="BF10">
        <v>0</v>
      </c>
      <c r="BG10">
        <v>0</v>
      </c>
      <c r="BH10">
        <v>825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 t="shared" si="8"/>
        <v>21:37:46.055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6</v>
      </c>
      <c r="CP10" t="s">
        <v>119</v>
      </c>
      <c r="CQ10">
        <v>168</v>
      </c>
      <c r="CR10">
        <v>1</v>
      </c>
      <c r="CW10">
        <v>12732129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"07/22/2022 21:37:46.266"</f>
        <v>07/22/2022 21:37:46.266</v>
      </c>
      <c r="C11" t="str">
        <f t="shared" si="0"/>
        <v>FFDFD3C0</v>
      </c>
      <c r="D11" t="s">
        <v>127</v>
      </c>
      <c r="E11">
        <v>8</v>
      </c>
      <c r="F11">
        <v>2008</v>
      </c>
      <c r="G11" t="s">
        <v>128</v>
      </c>
      <c r="J11" t="s">
        <v>129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6"/>
        <v>21:37:46.055</v>
      </c>
      <c r="T11" t="str">
        <f t="shared" si="7"/>
        <v>21:37:45.555</v>
      </c>
      <c r="U11" t="str">
        <f t="shared" si="3"/>
        <v>A54CFF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130</v>
      </c>
      <c r="AJ11">
        <v>43.428139999999999</v>
      </c>
      <c r="AK11" t="s">
        <v>131</v>
      </c>
      <c r="AL11">
        <v>-88.699085999999994</v>
      </c>
      <c r="AM11">
        <v>25</v>
      </c>
      <c r="AN11">
        <v>975</v>
      </c>
      <c r="AO11" t="s">
        <v>118</v>
      </c>
      <c r="AP11">
        <v>-20</v>
      </c>
      <c r="AQ11">
        <v>-68</v>
      </c>
      <c r="AR11">
        <v>320</v>
      </c>
      <c r="AZ11">
        <v>1200</v>
      </c>
      <c r="BA11">
        <v>1</v>
      </c>
      <c r="BB11" t="str">
        <f t="shared" si="4"/>
        <v xml:space="preserve">N4400K  </v>
      </c>
      <c r="BC11">
        <v>1</v>
      </c>
      <c r="BE11">
        <v>0</v>
      </c>
      <c r="BF11">
        <v>0</v>
      </c>
      <c r="BG11">
        <v>0</v>
      </c>
      <c r="BH11">
        <v>825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 t="shared" si="8"/>
        <v>21:37:46.055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6</v>
      </c>
      <c r="CP11" t="s">
        <v>119</v>
      </c>
      <c r="CQ11">
        <v>168</v>
      </c>
      <c r="CR11">
        <v>1</v>
      </c>
      <c r="CW11">
        <v>12732129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"07/22/2022 21:37:46.266"</f>
        <v>07/22/2022 21:37:46.266</v>
      </c>
      <c r="C12" t="str">
        <f t="shared" si="0"/>
        <v>FFDFD3C0</v>
      </c>
      <c r="D12" t="s">
        <v>113</v>
      </c>
      <c r="E12">
        <v>44</v>
      </c>
      <c r="H12">
        <v>151</v>
      </c>
      <c r="I12" t="s">
        <v>114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6"/>
        <v>21:37:46.055</v>
      </c>
      <c r="T12" t="str">
        <f t="shared" si="7"/>
        <v>21:37:45.555</v>
      </c>
      <c r="U12" t="str">
        <f t="shared" si="3"/>
        <v>A54CFF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130</v>
      </c>
      <c r="AJ12">
        <v>43.428139999999999</v>
      </c>
      <c r="AK12" t="s">
        <v>131</v>
      </c>
      <c r="AL12">
        <v>-88.699085999999994</v>
      </c>
      <c r="AM12">
        <v>25</v>
      </c>
      <c r="AN12">
        <v>975</v>
      </c>
      <c r="AO12" t="s">
        <v>118</v>
      </c>
      <c r="AP12">
        <v>-20</v>
      </c>
      <c r="AQ12">
        <v>-68</v>
      </c>
      <c r="AR12">
        <v>320</v>
      </c>
      <c r="AZ12">
        <v>1200</v>
      </c>
      <c r="BA12">
        <v>1</v>
      </c>
      <c r="BB12" t="str">
        <f t="shared" si="4"/>
        <v xml:space="preserve">N4400K  </v>
      </c>
      <c r="BC12">
        <v>1</v>
      </c>
      <c r="BE12">
        <v>0</v>
      </c>
      <c r="BF12">
        <v>0</v>
      </c>
      <c r="BG12">
        <v>0</v>
      </c>
      <c r="BH12">
        <v>825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 t="shared" si="8"/>
        <v>21:37:46.055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6</v>
      </c>
      <c r="CP12" t="s">
        <v>119</v>
      </c>
      <c r="CQ12">
        <v>168</v>
      </c>
      <c r="CR12">
        <v>1</v>
      </c>
      <c r="CW12">
        <v>12732129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"07/22/2022 21:37:46.266"</f>
        <v>07/22/2022 21:37:46.266</v>
      </c>
      <c r="C13" t="str">
        <f t="shared" si="0"/>
        <v>FFDFD3C0</v>
      </c>
      <c r="D13" t="s">
        <v>113</v>
      </c>
      <c r="E13">
        <v>45</v>
      </c>
      <c r="H13">
        <v>152</v>
      </c>
      <c r="I13" t="s">
        <v>120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6"/>
        <v>21:37:46.055</v>
      </c>
      <c r="T13" t="str">
        <f t="shared" si="7"/>
        <v>21:37:45.555</v>
      </c>
      <c r="U13" t="str">
        <f t="shared" si="3"/>
        <v>A54CFF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130</v>
      </c>
      <c r="AJ13">
        <v>43.428139999999999</v>
      </c>
      <c r="AK13" t="s">
        <v>131</v>
      </c>
      <c r="AL13">
        <v>-88.699085999999994</v>
      </c>
      <c r="AM13">
        <v>25</v>
      </c>
      <c r="AN13">
        <v>975</v>
      </c>
      <c r="AO13" t="s">
        <v>118</v>
      </c>
      <c r="AP13">
        <v>-20</v>
      </c>
      <c r="AQ13">
        <v>-68</v>
      </c>
      <c r="AR13">
        <v>320</v>
      </c>
      <c r="AZ13">
        <v>1200</v>
      </c>
      <c r="BA13">
        <v>1</v>
      </c>
      <c r="BB13" t="str">
        <f t="shared" si="4"/>
        <v xml:space="preserve">N4400K  </v>
      </c>
      <c r="BC13">
        <v>1</v>
      </c>
      <c r="BE13">
        <v>0</v>
      </c>
      <c r="BF13">
        <v>0</v>
      </c>
      <c r="BG13">
        <v>0</v>
      </c>
      <c r="BH13">
        <v>825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 t="shared" si="8"/>
        <v>21:37:46.055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6</v>
      </c>
      <c r="CP13" t="s">
        <v>119</v>
      </c>
      <c r="CQ13">
        <v>168</v>
      </c>
      <c r="CR13">
        <v>1</v>
      </c>
      <c r="CW13">
        <v>12732129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 t="shared" ref="A14:A19" si="9">"07/22/2022 21:37:47.282"</f>
        <v>07/22/2022 21:37:47.282</v>
      </c>
      <c r="C14" t="str">
        <f t="shared" si="0"/>
        <v>FFDFD3C0</v>
      </c>
      <c r="D14" t="s">
        <v>121</v>
      </c>
      <c r="E14">
        <v>12</v>
      </c>
      <c r="F14">
        <v>1012</v>
      </c>
      <c r="G14" t="s">
        <v>122</v>
      </c>
      <c r="J14" t="s">
        <v>123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S19" si="10">"21:37:47.039"</f>
        <v>21:37:47.039</v>
      </c>
      <c r="T14" t="str">
        <f t="shared" ref="T14:T19" si="11">"21:37:46.639"</f>
        <v>21:37:46.639</v>
      </c>
      <c r="U14" t="str">
        <f t="shared" si="3"/>
        <v>A54CFF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132</v>
      </c>
      <c r="AJ14">
        <v>43.427818000000002</v>
      </c>
      <c r="AK14" t="s">
        <v>133</v>
      </c>
      <c r="AL14">
        <v>-88.699213999999998</v>
      </c>
      <c r="AM14">
        <v>25</v>
      </c>
      <c r="AN14">
        <v>975</v>
      </c>
      <c r="AO14" t="s">
        <v>118</v>
      </c>
      <c r="AP14">
        <v>-21</v>
      </c>
      <c r="AQ14">
        <v>-68</v>
      </c>
      <c r="AR14">
        <v>256</v>
      </c>
      <c r="AZ14">
        <v>1200</v>
      </c>
      <c r="BA14">
        <v>1</v>
      </c>
      <c r="BB14" t="str">
        <f t="shared" si="4"/>
        <v xml:space="preserve">N4400K  </v>
      </c>
      <c r="BC14">
        <v>1</v>
      </c>
      <c r="BE14">
        <v>0</v>
      </c>
      <c r="BF14">
        <v>0</v>
      </c>
      <c r="BG14">
        <v>0</v>
      </c>
      <c r="BH14">
        <v>850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 t="shared" ref="BW14:BW19" si="12">"21:37:47.047"</f>
        <v>21:37:47.047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5</v>
      </c>
      <c r="CP14" t="s">
        <v>119</v>
      </c>
      <c r="CQ14">
        <v>168</v>
      </c>
      <c r="CR14">
        <v>1</v>
      </c>
      <c r="CW14">
        <v>12734064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 t="shared" si="9"/>
        <v>07/22/2022 21:37:47.282</v>
      </c>
      <c r="C15" t="str">
        <f t="shared" si="0"/>
        <v>FFDFD3C0</v>
      </c>
      <c r="D15" t="s">
        <v>124</v>
      </c>
      <c r="E15">
        <v>2</v>
      </c>
      <c r="H15">
        <v>156</v>
      </c>
      <c r="I15" t="s">
        <v>125</v>
      </c>
      <c r="J15" t="s">
        <v>126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10"/>
        <v>21:37:47.039</v>
      </c>
      <c r="T15" t="str">
        <f t="shared" si="11"/>
        <v>21:37:46.639</v>
      </c>
      <c r="U15" t="str">
        <f t="shared" si="3"/>
        <v>A54CFF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132</v>
      </c>
      <c r="AJ15">
        <v>43.427818000000002</v>
      </c>
      <c r="AK15" t="s">
        <v>133</v>
      </c>
      <c r="AL15">
        <v>-88.699213999999998</v>
      </c>
      <c r="AM15">
        <v>25</v>
      </c>
      <c r="AN15">
        <v>975</v>
      </c>
      <c r="AO15" t="s">
        <v>118</v>
      </c>
      <c r="AP15">
        <v>-21</v>
      </c>
      <c r="AQ15">
        <v>-68</v>
      </c>
      <c r="AR15">
        <v>256</v>
      </c>
      <c r="AZ15">
        <v>1200</v>
      </c>
      <c r="BA15">
        <v>1</v>
      </c>
      <c r="BB15" t="str">
        <f t="shared" si="4"/>
        <v xml:space="preserve">N4400K  </v>
      </c>
      <c r="BC15">
        <v>1</v>
      </c>
      <c r="BE15">
        <v>0</v>
      </c>
      <c r="BF15">
        <v>0</v>
      </c>
      <c r="BG15">
        <v>0</v>
      </c>
      <c r="BH15">
        <v>850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 t="shared" si="12"/>
        <v>21:37:47.047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5</v>
      </c>
      <c r="CP15" t="s">
        <v>119</v>
      </c>
      <c r="CQ15">
        <v>168</v>
      </c>
      <c r="CR15">
        <v>1</v>
      </c>
      <c r="CW15">
        <v>12734064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 t="shared" si="9"/>
        <v>07/22/2022 21:37:47.282</v>
      </c>
      <c r="C16" t="str">
        <f t="shared" si="0"/>
        <v>FFDFD3C0</v>
      </c>
      <c r="D16" t="s">
        <v>121</v>
      </c>
      <c r="E16">
        <v>11</v>
      </c>
      <c r="F16">
        <v>1011</v>
      </c>
      <c r="G16" t="s">
        <v>125</v>
      </c>
      <c r="J16" t="s">
        <v>123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10"/>
        <v>21:37:47.039</v>
      </c>
      <c r="T16" t="str">
        <f t="shared" si="11"/>
        <v>21:37:46.639</v>
      </c>
      <c r="U16" t="str">
        <f t="shared" si="3"/>
        <v>A54CFF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132</v>
      </c>
      <c r="AJ16">
        <v>43.427818000000002</v>
      </c>
      <c r="AK16" t="s">
        <v>133</v>
      </c>
      <c r="AL16">
        <v>-88.699213999999998</v>
      </c>
      <c r="AM16">
        <v>25</v>
      </c>
      <c r="AN16">
        <v>975</v>
      </c>
      <c r="AO16" t="s">
        <v>118</v>
      </c>
      <c r="AP16">
        <v>-21</v>
      </c>
      <c r="AQ16">
        <v>-68</v>
      </c>
      <c r="AR16">
        <v>256</v>
      </c>
      <c r="AZ16">
        <v>1200</v>
      </c>
      <c r="BA16">
        <v>1</v>
      </c>
      <c r="BB16" t="str">
        <f t="shared" si="4"/>
        <v xml:space="preserve">N4400K  </v>
      </c>
      <c r="BC16">
        <v>1</v>
      </c>
      <c r="BE16">
        <v>0</v>
      </c>
      <c r="BF16">
        <v>0</v>
      </c>
      <c r="BG16">
        <v>0</v>
      </c>
      <c r="BH16">
        <v>850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 t="shared" si="12"/>
        <v>21:37:47.047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5</v>
      </c>
      <c r="CP16" t="s">
        <v>119</v>
      </c>
      <c r="CQ16">
        <v>168</v>
      </c>
      <c r="CR16">
        <v>1</v>
      </c>
      <c r="CW16">
        <v>12734064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 t="shared" si="9"/>
        <v>07/22/2022 21:37:47.282</v>
      </c>
      <c r="C17" t="str">
        <f t="shared" si="0"/>
        <v>FFDFD3C0</v>
      </c>
      <c r="D17" t="s">
        <v>127</v>
      </c>
      <c r="E17">
        <v>8</v>
      </c>
      <c r="F17">
        <v>2008</v>
      </c>
      <c r="G17" t="s">
        <v>128</v>
      </c>
      <c r="J17" t="s">
        <v>129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10"/>
        <v>21:37:47.039</v>
      </c>
      <c r="T17" t="str">
        <f t="shared" si="11"/>
        <v>21:37:46.639</v>
      </c>
      <c r="U17" t="str">
        <f t="shared" si="3"/>
        <v>A54CFF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132</v>
      </c>
      <c r="AJ17">
        <v>43.427818000000002</v>
      </c>
      <c r="AK17" t="s">
        <v>133</v>
      </c>
      <c r="AL17">
        <v>-88.699213999999998</v>
      </c>
      <c r="AM17">
        <v>25</v>
      </c>
      <c r="AN17">
        <v>975</v>
      </c>
      <c r="AO17" t="s">
        <v>118</v>
      </c>
      <c r="AP17">
        <v>-21</v>
      </c>
      <c r="AQ17">
        <v>-68</v>
      </c>
      <c r="AR17">
        <v>256</v>
      </c>
      <c r="AZ17">
        <v>1200</v>
      </c>
      <c r="BA17">
        <v>1</v>
      </c>
      <c r="BB17" t="str">
        <f t="shared" si="4"/>
        <v xml:space="preserve">N4400K  </v>
      </c>
      <c r="BC17">
        <v>1</v>
      </c>
      <c r="BE17">
        <v>0</v>
      </c>
      <c r="BF17">
        <v>0</v>
      </c>
      <c r="BG17">
        <v>0</v>
      </c>
      <c r="BH17">
        <v>850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 t="shared" si="12"/>
        <v>21:37:47.047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5</v>
      </c>
      <c r="CP17" t="s">
        <v>119</v>
      </c>
      <c r="CQ17">
        <v>168</v>
      </c>
      <c r="CR17">
        <v>1</v>
      </c>
      <c r="CW17">
        <v>12734064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 t="shared" si="9"/>
        <v>07/22/2022 21:37:47.282</v>
      </c>
      <c r="C18" t="str">
        <f t="shared" si="0"/>
        <v>FFDFD3C0</v>
      </c>
      <c r="D18" t="s">
        <v>113</v>
      </c>
      <c r="E18">
        <v>44</v>
      </c>
      <c r="H18">
        <v>151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10"/>
        <v>21:37:47.039</v>
      </c>
      <c r="T18" t="str">
        <f t="shared" si="11"/>
        <v>21:37:46.639</v>
      </c>
      <c r="U18" t="str">
        <f t="shared" si="3"/>
        <v>A54CFF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132</v>
      </c>
      <c r="AJ18">
        <v>43.427818000000002</v>
      </c>
      <c r="AK18" t="s">
        <v>133</v>
      </c>
      <c r="AL18">
        <v>-88.699213999999998</v>
      </c>
      <c r="AM18">
        <v>25</v>
      </c>
      <c r="AN18">
        <v>975</v>
      </c>
      <c r="AO18" t="s">
        <v>118</v>
      </c>
      <c r="AP18">
        <v>-21</v>
      </c>
      <c r="AQ18">
        <v>-68</v>
      </c>
      <c r="AR18">
        <v>256</v>
      </c>
      <c r="AZ18">
        <v>1200</v>
      </c>
      <c r="BA18">
        <v>1</v>
      </c>
      <c r="BB18" t="str">
        <f t="shared" si="4"/>
        <v xml:space="preserve">N4400K  </v>
      </c>
      <c r="BC18">
        <v>1</v>
      </c>
      <c r="BE18">
        <v>0</v>
      </c>
      <c r="BF18">
        <v>0</v>
      </c>
      <c r="BG18">
        <v>0</v>
      </c>
      <c r="BH18">
        <v>850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 t="shared" si="12"/>
        <v>21:37:47.047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119</v>
      </c>
      <c r="CQ18">
        <v>168</v>
      </c>
      <c r="CR18">
        <v>1</v>
      </c>
      <c r="CW18">
        <v>12734064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 t="shared" si="9"/>
        <v>07/22/2022 21:37:47.282</v>
      </c>
      <c r="C19" t="str">
        <f t="shared" si="0"/>
        <v>FFDFD3C0</v>
      </c>
      <c r="D19" t="s">
        <v>113</v>
      </c>
      <c r="E19">
        <v>45</v>
      </c>
      <c r="H19">
        <v>152</v>
      </c>
      <c r="I19" t="s">
        <v>120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10"/>
        <v>21:37:47.039</v>
      </c>
      <c r="T19" t="str">
        <f t="shared" si="11"/>
        <v>21:37:46.639</v>
      </c>
      <c r="U19" t="str">
        <f t="shared" si="3"/>
        <v>A54CFF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132</v>
      </c>
      <c r="AJ19">
        <v>43.427818000000002</v>
      </c>
      <c r="AK19" t="s">
        <v>133</v>
      </c>
      <c r="AL19">
        <v>-88.699213999999998</v>
      </c>
      <c r="AM19">
        <v>25</v>
      </c>
      <c r="AN19">
        <v>975</v>
      </c>
      <c r="AO19" t="s">
        <v>118</v>
      </c>
      <c r="AP19">
        <v>-21</v>
      </c>
      <c r="AQ19">
        <v>-68</v>
      </c>
      <c r="AR19">
        <v>256</v>
      </c>
      <c r="AZ19">
        <v>1200</v>
      </c>
      <c r="BA19">
        <v>1</v>
      </c>
      <c r="BB19" t="str">
        <f t="shared" si="4"/>
        <v xml:space="preserve">N4400K  </v>
      </c>
      <c r="BC19">
        <v>1</v>
      </c>
      <c r="BE19">
        <v>0</v>
      </c>
      <c r="BF19">
        <v>0</v>
      </c>
      <c r="BG19">
        <v>0</v>
      </c>
      <c r="BH19">
        <v>850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 t="shared" si="12"/>
        <v>21:37:47.047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168</v>
      </c>
      <c r="CR19">
        <v>1</v>
      </c>
      <c r="CW19">
        <v>12734064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"07/22/2022 21:37:48.423"</f>
        <v>07/22/2022 21:37:48.423</v>
      </c>
      <c r="C20" t="str">
        <f t="shared" si="0"/>
        <v>FFDFD3C0</v>
      </c>
      <c r="D20" t="s">
        <v>113</v>
      </c>
      <c r="E20">
        <v>44</v>
      </c>
      <c r="H20">
        <v>151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ref="S20:S25" si="13">"21:37:48.156"</f>
        <v>21:37:48.156</v>
      </c>
      <c r="T20" t="str">
        <f t="shared" ref="T20:T25" si="14">"21:37:47.656"</f>
        <v>21:37:47.656</v>
      </c>
      <c r="U20" t="str">
        <f t="shared" si="3"/>
        <v>A54CFF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134</v>
      </c>
      <c r="AJ20">
        <v>43.427473999999997</v>
      </c>
      <c r="AK20" t="s">
        <v>135</v>
      </c>
      <c r="AL20">
        <v>-88.699365</v>
      </c>
      <c r="AM20">
        <v>25</v>
      </c>
      <c r="AN20">
        <v>975</v>
      </c>
      <c r="AO20" t="s">
        <v>118</v>
      </c>
      <c r="AP20">
        <v>-20</v>
      </c>
      <c r="AQ20">
        <v>-68</v>
      </c>
      <c r="AR20">
        <v>256</v>
      </c>
      <c r="AZ20">
        <v>1200</v>
      </c>
      <c r="BA20">
        <v>1</v>
      </c>
      <c r="BB20" t="str">
        <f t="shared" si="4"/>
        <v xml:space="preserve">N4400K  </v>
      </c>
      <c r="BC20">
        <v>1</v>
      </c>
      <c r="BE20">
        <v>0</v>
      </c>
      <c r="BF20">
        <v>0</v>
      </c>
      <c r="BG20">
        <v>0</v>
      </c>
      <c r="BH20">
        <v>850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 t="shared" ref="BW20:BW25" si="15">"21:37:48.157"</f>
        <v>21:37:48.157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7</v>
      </c>
      <c r="CP20" t="s">
        <v>119</v>
      </c>
      <c r="CQ20">
        <v>168</v>
      </c>
      <c r="CR20">
        <v>1</v>
      </c>
      <c r="CW20">
        <v>12736159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"07/22/2022 21:37:48.423"</f>
        <v>07/22/2022 21:37:48.423</v>
      </c>
      <c r="C21" t="str">
        <f t="shared" si="0"/>
        <v>FFDFD3C0</v>
      </c>
      <c r="D21" t="s">
        <v>113</v>
      </c>
      <c r="E21">
        <v>45</v>
      </c>
      <c r="H21">
        <v>152</v>
      </c>
      <c r="I21" t="s">
        <v>120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13"/>
        <v>21:37:48.156</v>
      </c>
      <c r="T21" t="str">
        <f t="shared" si="14"/>
        <v>21:37:47.656</v>
      </c>
      <c r="U21" t="str">
        <f t="shared" si="3"/>
        <v>A54CFF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134</v>
      </c>
      <c r="AJ21">
        <v>43.427473999999997</v>
      </c>
      <c r="AK21" t="s">
        <v>135</v>
      </c>
      <c r="AL21">
        <v>-88.699365</v>
      </c>
      <c r="AM21">
        <v>25</v>
      </c>
      <c r="AN21">
        <v>975</v>
      </c>
      <c r="AO21" t="s">
        <v>118</v>
      </c>
      <c r="AP21">
        <v>-20</v>
      </c>
      <c r="AQ21">
        <v>-68</v>
      </c>
      <c r="AR21">
        <v>256</v>
      </c>
      <c r="AZ21">
        <v>1200</v>
      </c>
      <c r="BA21">
        <v>1</v>
      </c>
      <c r="BB21" t="str">
        <f t="shared" si="4"/>
        <v xml:space="preserve">N4400K  </v>
      </c>
      <c r="BC21">
        <v>1</v>
      </c>
      <c r="BE21">
        <v>0</v>
      </c>
      <c r="BF21">
        <v>0</v>
      </c>
      <c r="BG21">
        <v>0</v>
      </c>
      <c r="BH21">
        <v>850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 t="shared" si="15"/>
        <v>21:37:48.157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7</v>
      </c>
      <c r="CP21" t="s">
        <v>119</v>
      </c>
      <c r="CQ21">
        <v>168</v>
      </c>
      <c r="CR21">
        <v>1</v>
      </c>
      <c r="CW21">
        <v>12736159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"07/22/2022 21:37:48.423"</f>
        <v>07/22/2022 21:37:48.423</v>
      </c>
      <c r="C22" t="str">
        <f t="shared" si="0"/>
        <v>FFDFD3C0</v>
      </c>
      <c r="D22" t="s">
        <v>121</v>
      </c>
      <c r="E22">
        <v>11</v>
      </c>
      <c r="F22">
        <v>1011</v>
      </c>
      <c r="G22" t="s">
        <v>125</v>
      </c>
      <c r="J22" t="s">
        <v>123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13"/>
        <v>21:37:48.156</v>
      </c>
      <c r="T22" t="str">
        <f t="shared" si="14"/>
        <v>21:37:47.656</v>
      </c>
      <c r="U22" t="str">
        <f t="shared" si="3"/>
        <v>A54CFF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134</v>
      </c>
      <c r="AJ22">
        <v>43.427473999999997</v>
      </c>
      <c r="AK22" t="s">
        <v>135</v>
      </c>
      <c r="AL22">
        <v>-88.699365</v>
      </c>
      <c r="AM22">
        <v>25</v>
      </c>
      <c r="AN22">
        <v>975</v>
      </c>
      <c r="AO22" t="s">
        <v>118</v>
      </c>
      <c r="AP22">
        <v>-20</v>
      </c>
      <c r="AQ22">
        <v>-68</v>
      </c>
      <c r="AR22">
        <v>256</v>
      </c>
      <c r="AZ22">
        <v>1200</v>
      </c>
      <c r="BA22">
        <v>1</v>
      </c>
      <c r="BB22" t="str">
        <f t="shared" si="4"/>
        <v xml:space="preserve">N4400K  </v>
      </c>
      <c r="BC22">
        <v>1</v>
      </c>
      <c r="BE22">
        <v>0</v>
      </c>
      <c r="BF22">
        <v>0</v>
      </c>
      <c r="BG22">
        <v>0</v>
      </c>
      <c r="BH22">
        <v>850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 t="shared" si="15"/>
        <v>21:37:48.157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7</v>
      </c>
      <c r="CP22" t="s">
        <v>119</v>
      </c>
      <c r="CQ22">
        <v>168</v>
      </c>
      <c r="CR22">
        <v>1</v>
      </c>
      <c r="CW22">
        <v>12736159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"07/22/2022 21:37:48.423"</f>
        <v>07/22/2022 21:37:48.423</v>
      </c>
      <c r="C23" t="str">
        <f t="shared" si="0"/>
        <v>FFDFD3C0</v>
      </c>
      <c r="D23" t="s">
        <v>121</v>
      </c>
      <c r="E23">
        <v>12</v>
      </c>
      <c r="F23">
        <v>1012</v>
      </c>
      <c r="G23" t="s">
        <v>122</v>
      </c>
      <c r="J23" t="s">
        <v>123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3"/>
        <v>21:37:48.156</v>
      </c>
      <c r="T23" t="str">
        <f t="shared" si="14"/>
        <v>21:37:47.656</v>
      </c>
      <c r="U23" t="str">
        <f t="shared" si="3"/>
        <v>A54CFF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134</v>
      </c>
      <c r="AJ23">
        <v>43.427473999999997</v>
      </c>
      <c r="AK23" t="s">
        <v>135</v>
      </c>
      <c r="AL23">
        <v>-88.699365</v>
      </c>
      <c r="AM23">
        <v>25</v>
      </c>
      <c r="AN23">
        <v>975</v>
      </c>
      <c r="AO23" t="s">
        <v>118</v>
      </c>
      <c r="AP23">
        <v>-20</v>
      </c>
      <c r="AQ23">
        <v>-68</v>
      </c>
      <c r="AR23">
        <v>256</v>
      </c>
      <c r="AZ23">
        <v>1200</v>
      </c>
      <c r="BA23">
        <v>1</v>
      </c>
      <c r="BB23" t="str">
        <f t="shared" si="4"/>
        <v xml:space="preserve">N4400K  </v>
      </c>
      <c r="BC23">
        <v>1</v>
      </c>
      <c r="BE23">
        <v>0</v>
      </c>
      <c r="BF23">
        <v>0</v>
      </c>
      <c r="BG23">
        <v>0</v>
      </c>
      <c r="BH23">
        <v>850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 t="shared" si="15"/>
        <v>21:37:48.157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7</v>
      </c>
      <c r="CP23" t="s">
        <v>119</v>
      </c>
      <c r="CQ23">
        <v>168</v>
      </c>
      <c r="CR23">
        <v>1</v>
      </c>
      <c r="CW23">
        <v>12736159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"07/22/2022 21:37:48.423"</f>
        <v>07/22/2022 21:37:48.423</v>
      </c>
      <c r="C24" t="str">
        <f t="shared" si="0"/>
        <v>FFDFD3C0</v>
      </c>
      <c r="D24" t="s">
        <v>124</v>
      </c>
      <c r="E24">
        <v>2</v>
      </c>
      <c r="H24">
        <v>156</v>
      </c>
      <c r="I24" t="s">
        <v>125</v>
      </c>
      <c r="J24" t="s">
        <v>126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3"/>
        <v>21:37:48.156</v>
      </c>
      <c r="T24" t="str">
        <f t="shared" si="14"/>
        <v>21:37:47.656</v>
      </c>
      <c r="U24" t="str">
        <f t="shared" si="3"/>
        <v>A54CFF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134</v>
      </c>
      <c r="AJ24">
        <v>43.427473999999997</v>
      </c>
      <c r="AK24" t="s">
        <v>135</v>
      </c>
      <c r="AL24">
        <v>-88.699365</v>
      </c>
      <c r="AM24">
        <v>25</v>
      </c>
      <c r="AN24">
        <v>975</v>
      </c>
      <c r="AO24" t="s">
        <v>118</v>
      </c>
      <c r="AP24">
        <v>-20</v>
      </c>
      <c r="AQ24">
        <v>-68</v>
      </c>
      <c r="AR24">
        <v>256</v>
      </c>
      <c r="AZ24">
        <v>1200</v>
      </c>
      <c r="BA24">
        <v>1</v>
      </c>
      <c r="BB24" t="str">
        <f t="shared" si="4"/>
        <v xml:space="preserve">N4400K  </v>
      </c>
      <c r="BC24">
        <v>1</v>
      </c>
      <c r="BE24">
        <v>0</v>
      </c>
      <c r="BF24">
        <v>0</v>
      </c>
      <c r="BG24">
        <v>0</v>
      </c>
      <c r="BH24">
        <v>850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 t="shared" si="15"/>
        <v>21:37:48.157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7</v>
      </c>
      <c r="CP24" t="s">
        <v>119</v>
      </c>
      <c r="CQ24">
        <v>168</v>
      </c>
      <c r="CR24">
        <v>1</v>
      </c>
      <c r="CW24">
        <v>12736159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"07/22/2022 21:37:48.438"</f>
        <v>07/22/2022 21:37:48.438</v>
      </c>
      <c r="C25" t="str">
        <f t="shared" si="0"/>
        <v>FFDFD3C0</v>
      </c>
      <c r="D25" t="s">
        <v>127</v>
      </c>
      <c r="E25">
        <v>8</v>
      </c>
      <c r="F25">
        <v>2008</v>
      </c>
      <c r="G25" t="s">
        <v>128</v>
      </c>
      <c r="J25" t="s">
        <v>129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3"/>
        <v>21:37:48.156</v>
      </c>
      <c r="T25" t="str">
        <f t="shared" si="14"/>
        <v>21:37:47.656</v>
      </c>
      <c r="U25" t="str">
        <f t="shared" si="3"/>
        <v>A54CFF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134</v>
      </c>
      <c r="AJ25">
        <v>43.427473999999997</v>
      </c>
      <c r="AK25" t="s">
        <v>135</v>
      </c>
      <c r="AL25">
        <v>-88.699365</v>
      </c>
      <c r="AM25">
        <v>25</v>
      </c>
      <c r="AN25">
        <v>975</v>
      </c>
      <c r="AO25" t="s">
        <v>118</v>
      </c>
      <c r="AP25">
        <v>-20</v>
      </c>
      <c r="AQ25">
        <v>-68</v>
      </c>
      <c r="AR25">
        <v>256</v>
      </c>
      <c r="AZ25">
        <v>1200</v>
      </c>
      <c r="BA25">
        <v>1</v>
      </c>
      <c r="BB25" t="str">
        <f t="shared" si="4"/>
        <v xml:space="preserve">N4400K  </v>
      </c>
      <c r="BC25">
        <v>1</v>
      </c>
      <c r="BE25">
        <v>0</v>
      </c>
      <c r="BF25">
        <v>0</v>
      </c>
      <c r="BG25">
        <v>0</v>
      </c>
      <c r="BH25">
        <v>850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 t="shared" si="15"/>
        <v>21:37:48.157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7</v>
      </c>
      <c r="CP25" t="s">
        <v>119</v>
      </c>
      <c r="CQ25">
        <v>168</v>
      </c>
      <c r="CR25">
        <v>1</v>
      </c>
      <c r="CW25">
        <v>12736159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"07/22/2022 21:37:49.219"</f>
        <v>07/22/2022 21:37:49.219</v>
      </c>
      <c r="C26" t="str">
        <f t="shared" si="0"/>
        <v>FFDFD3C0</v>
      </c>
      <c r="D26" t="s">
        <v>124</v>
      </c>
      <c r="E26">
        <v>2</v>
      </c>
      <c r="H26">
        <v>156</v>
      </c>
      <c r="I26" t="s">
        <v>125</v>
      </c>
      <c r="J26" t="s">
        <v>126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ref="S26:S31" si="16">"21:37:48.984"</f>
        <v>21:37:48.984</v>
      </c>
      <c r="T26" t="str">
        <f t="shared" ref="T26:T31" si="17">"21:37:48.584"</f>
        <v>21:37:48.584</v>
      </c>
      <c r="U26" t="str">
        <f t="shared" si="3"/>
        <v>A54CFF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136</v>
      </c>
      <c r="AJ26">
        <v>43.427238000000003</v>
      </c>
      <c r="AK26" t="s">
        <v>137</v>
      </c>
      <c r="AL26">
        <v>-88.699493000000004</v>
      </c>
      <c r="AM26">
        <v>25</v>
      </c>
      <c r="AN26">
        <v>975</v>
      </c>
      <c r="AO26" t="s">
        <v>118</v>
      </c>
      <c r="AP26">
        <v>-19</v>
      </c>
      <c r="AQ26">
        <v>-68</v>
      </c>
      <c r="AR26">
        <v>384</v>
      </c>
      <c r="AZ26">
        <v>1200</v>
      </c>
      <c r="BA26">
        <v>1</v>
      </c>
      <c r="BB26" t="str">
        <f t="shared" si="4"/>
        <v xml:space="preserve">N4400K  </v>
      </c>
      <c r="BC26">
        <v>1</v>
      </c>
      <c r="BE26">
        <v>0</v>
      </c>
      <c r="BF26">
        <v>0</v>
      </c>
      <c r="BG26">
        <v>0</v>
      </c>
      <c r="BH26">
        <v>875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 t="shared" ref="BW26:BW31" si="18">"21:37:48.990"</f>
        <v>21:37:48.990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7</v>
      </c>
      <c r="CP26" t="s">
        <v>119</v>
      </c>
      <c r="CQ26">
        <v>168</v>
      </c>
      <c r="CR26">
        <v>1</v>
      </c>
      <c r="CW26">
        <v>12737696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"07/22/2022 21:37:49.219"</f>
        <v>07/22/2022 21:37:49.219</v>
      </c>
      <c r="C27" t="str">
        <f t="shared" si="0"/>
        <v>FFDFD3C0</v>
      </c>
      <c r="D27" t="s">
        <v>127</v>
      </c>
      <c r="E27">
        <v>8</v>
      </c>
      <c r="F27">
        <v>2008</v>
      </c>
      <c r="G27" t="s">
        <v>128</v>
      </c>
      <c r="J27" t="s">
        <v>129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6"/>
        <v>21:37:48.984</v>
      </c>
      <c r="T27" t="str">
        <f t="shared" si="17"/>
        <v>21:37:48.584</v>
      </c>
      <c r="U27" t="str">
        <f t="shared" si="3"/>
        <v>A54CFF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136</v>
      </c>
      <c r="AJ27">
        <v>43.427238000000003</v>
      </c>
      <c r="AK27" t="s">
        <v>137</v>
      </c>
      <c r="AL27">
        <v>-88.699493000000004</v>
      </c>
      <c r="AM27">
        <v>25</v>
      </c>
      <c r="AN27">
        <v>975</v>
      </c>
      <c r="AO27" t="s">
        <v>118</v>
      </c>
      <c r="AP27">
        <v>-19</v>
      </c>
      <c r="AQ27">
        <v>-68</v>
      </c>
      <c r="AR27">
        <v>384</v>
      </c>
      <c r="AZ27">
        <v>1200</v>
      </c>
      <c r="BA27">
        <v>1</v>
      </c>
      <c r="BB27" t="str">
        <f t="shared" si="4"/>
        <v xml:space="preserve">N4400K  </v>
      </c>
      <c r="BC27">
        <v>1</v>
      </c>
      <c r="BE27">
        <v>0</v>
      </c>
      <c r="BF27">
        <v>0</v>
      </c>
      <c r="BG27">
        <v>0</v>
      </c>
      <c r="BH27">
        <v>875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 t="shared" si="18"/>
        <v>21:37:48.990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7</v>
      </c>
      <c r="CP27" t="s">
        <v>119</v>
      </c>
      <c r="CQ27">
        <v>168</v>
      </c>
      <c r="CR27">
        <v>1</v>
      </c>
      <c r="CW27">
        <v>12737696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"07/22/2022 21:37:49.219"</f>
        <v>07/22/2022 21:37:49.219</v>
      </c>
      <c r="C28" t="str">
        <f t="shared" si="0"/>
        <v>FFDFD3C0</v>
      </c>
      <c r="D28" t="s">
        <v>113</v>
      </c>
      <c r="E28">
        <v>44</v>
      </c>
      <c r="H28">
        <v>151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si="16"/>
        <v>21:37:48.984</v>
      </c>
      <c r="T28" t="str">
        <f t="shared" si="17"/>
        <v>21:37:48.584</v>
      </c>
      <c r="U28" t="str">
        <f t="shared" si="3"/>
        <v>A54CFF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136</v>
      </c>
      <c r="AJ28">
        <v>43.427238000000003</v>
      </c>
      <c r="AK28" t="s">
        <v>137</v>
      </c>
      <c r="AL28">
        <v>-88.699493000000004</v>
      </c>
      <c r="AM28">
        <v>25</v>
      </c>
      <c r="AN28">
        <v>975</v>
      </c>
      <c r="AO28" t="s">
        <v>118</v>
      </c>
      <c r="AP28">
        <v>-19</v>
      </c>
      <c r="AQ28">
        <v>-68</v>
      </c>
      <c r="AR28">
        <v>384</v>
      </c>
      <c r="AZ28">
        <v>1200</v>
      </c>
      <c r="BA28">
        <v>1</v>
      </c>
      <c r="BB28" t="str">
        <f t="shared" si="4"/>
        <v xml:space="preserve">N4400K  </v>
      </c>
      <c r="BC28">
        <v>1</v>
      </c>
      <c r="BE28">
        <v>0</v>
      </c>
      <c r="BF28">
        <v>0</v>
      </c>
      <c r="BG28">
        <v>0</v>
      </c>
      <c r="BH28">
        <v>875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 t="shared" si="18"/>
        <v>21:37:48.990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7</v>
      </c>
      <c r="CP28" t="s">
        <v>119</v>
      </c>
      <c r="CQ28">
        <v>168</v>
      </c>
      <c r="CR28">
        <v>1</v>
      </c>
      <c r="CW28">
        <v>12737696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"07/22/2022 21:37:49.219"</f>
        <v>07/22/2022 21:37:49.219</v>
      </c>
      <c r="C29" t="str">
        <f t="shared" si="0"/>
        <v>FFDFD3C0</v>
      </c>
      <c r="D29" t="s">
        <v>113</v>
      </c>
      <c r="E29">
        <v>45</v>
      </c>
      <c r="H29">
        <v>152</v>
      </c>
      <c r="I29" t="s">
        <v>120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16"/>
        <v>21:37:48.984</v>
      </c>
      <c r="T29" t="str">
        <f t="shared" si="17"/>
        <v>21:37:48.584</v>
      </c>
      <c r="U29" t="str">
        <f t="shared" si="3"/>
        <v>A54CFF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136</v>
      </c>
      <c r="AJ29">
        <v>43.427238000000003</v>
      </c>
      <c r="AK29" t="s">
        <v>137</v>
      </c>
      <c r="AL29">
        <v>-88.699493000000004</v>
      </c>
      <c r="AM29">
        <v>25</v>
      </c>
      <c r="AN29">
        <v>975</v>
      </c>
      <c r="AO29" t="s">
        <v>118</v>
      </c>
      <c r="AP29">
        <v>-19</v>
      </c>
      <c r="AQ29">
        <v>-68</v>
      </c>
      <c r="AR29">
        <v>384</v>
      </c>
      <c r="AZ29">
        <v>1200</v>
      </c>
      <c r="BA29">
        <v>1</v>
      </c>
      <c r="BB29" t="str">
        <f t="shared" si="4"/>
        <v xml:space="preserve">N4400K  </v>
      </c>
      <c r="BC29">
        <v>1</v>
      </c>
      <c r="BE29">
        <v>0</v>
      </c>
      <c r="BF29">
        <v>0</v>
      </c>
      <c r="BG29">
        <v>0</v>
      </c>
      <c r="BH29">
        <v>875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 t="shared" si="18"/>
        <v>21:37:48.990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7</v>
      </c>
      <c r="CP29" t="s">
        <v>119</v>
      </c>
      <c r="CQ29">
        <v>168</v>
      </c>
      <c r="CR29">
        <v>1</v>
      </c>
      <c r="CW29">
        <v>12737696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"07/22/2022 21:37:49.282"</f>
        <v>07/22/2022 21:37:49.282</v>
      </c>
      <c r="C30" t="str">
        <f t="shared" si="0"/>
        <v>FFDFD3C0</v>
      </c>
      <c r="D30" t="s">
        <v>121</v>
      </c>
      <c r="E30">
        <v>11</v>
      </c>
      <c r="F30">
        <v>1011</v>
      </c>
      <c r="G30" t="s">
        <v>125</v>
      </c>
      <c r="J30" t="s">
        <v>123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16"/>
        <v>21:37:48.984</v>
      </c>
      <c r="T30" t="str">
        <f t="shared" si="17"/>
        <v>21:37:48.584</v>
      </c>
      <c r="U30" t="str">
        <f t="shared" si="3"/>
        <v>A54CFF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136</v>
      </c>
      <c r="AJ30">
        <v>43.427238000000003</v>
      </c>
      <c r="AK30" t="s">
        <v>137</v>
      </c>
      <c r="AL30">
        <v>-88.699493000000004</v>
      </c>
      <c r="AM30">
        <v>25</v>
      </c>
      <c r="AN30">
        <v>975</v>
      </c>
      <c r="AO30" t="s">
        <v>118</v>
      </c>
      <c r="AP30">
        <v>-19</v>
      </c>
      <c r="AQ30">
        <v>-68</v>
      </c>
      <c r="AR30">
        <v>384</v>
      </c>
      <c r="AZ30">
        <v>1200</v>
      </c>
      <c r="BA30">
        <v>1</v>
      </c>
      <c r="BB30" t="str">
        <f t="shared" si="4"/>
        <v xml:space="preserve">N4400K  </v>
      </c>
      <c r="BC30">
        <v>1</v>
      </c>
      <c r="BE30">
        <v>0</v>
      </c>
      <c r="BF30">
        <v>0</v>
      </c>
      <c r="BG30">
        <v>0</v>
      </c>
      <c r="BH30">
        <v>875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 t="shared" si="18"/>
        <v>21:37:48.990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7</v>
      </c>
      <c r="CP30" t="s">
        <v>119</v>
      </c>
      <c r="CQ30">
        <v>168</v>
      </c>
      <c r="CR30">
        <v>1</v>
      </c>
      <c r="CW30">
        <v>12737696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"07/22/2022 21:37:49.282"</f>
        <v>07/22/2022 21:37:49.282</v>
      </c>
      <c r="C31" t="str">
        <f t="shared" si="0"/>
        <v>FFDFD3C0</v>
      </c>
      <c r="D31" t="s">
        <v>121</v>
      </c>
      <c r="E31">
        <v>12</v>
      </c>
      <c r="F31">
        <v>1012</v>
      </c>
      <c r="G31" t="s">
        <v>122</v>
      </c>
      <c r="J31" t="s">
        <v>123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16"/>
        <v>21:37:48.984</v>
      </c>
      <c r="T31" t="str">
        <f t="shared" si="17"/>
        <v>21:37:48.584</v>
      </c>
      <c r="U31" t="str">
        <f t="shared" si="3"/>
        <v>A54CFF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136</v>
      </c>
      <c r="AJ31">
        <v>43.427238000000003</v>
      </c>
      <c r="AK31" t="s">
        <v>137</v>
      </c>
      <c r="AL31">
        <v>-88.699493000000004</v>
      </c>
      <c r="AM31">
        <v>25</v>
      </c>
      <c r="AN31">
        <v>975</v>
      </c>
      <c r="AO31" t="s">
        <v>118</v>
      </c>
      <c r="AP31">
        <v>-19</v>
      </c>
      <c r="AQ31">
        <v>-68</v>
      </c>
      <c r="AR31">
        <v>384</v>
      </c>
      <c r="AZ31">
        <v>1200</v>
      </c>
      <c r="BA31">
        <v>1</v>
      </c>
      <c r="BB31" t="str">
        <f t="shared" si="4"/>
        <v xml:space="preserve">N4400K  </v>
      </c>
      <c r="BC31">
        <v>1</v>
      </c>
      <c r="BE31">
        <v>0</v>
      </c>
      <c r="BF31">
        <v>0</v>
      </c>
      <c r="BG31">
        <v>0</v>
      </c>
      <c r="BH31">
        <v>875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 t="shared" si="18"/>
        <v>21:37:48.990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7</v>
      </c>
      <c r="CP31" t="s">
        <v>119</v>
      </c>
      <c r="CQ31">
        <v>168</v>
      </c>
      <c r="CR31">
        <v>1</v>
      </c>
      <c r="CW31">
        <v>12737696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"07/22/2022 21:37:50.235"</f>
        <v>07/22/2022 21:37:50.235</v>
      </c>
      <c r="C32" t="str">
        <f t="shared" si="0"/>
        <v>FFDFD3C0</v>
      </c>
      <c r="D32" t="s">
        <v>124</v>
      </c>
      <c r="E32">
        <v>2</v>
      </c>
      <c r="H32">
        <v>156</v>
      </c>
      <c r="I32" t="s">
        <v>125</v>
      </c>
      <c r="J32" t="s">
        <v>126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ref="S32:S37" si="19">"21:37:50.070"</f>
        <v>21:37:50.070</v>
      </c>
      <c r="T32" t="str">
        <f t="shared" ref="T32:T37" si="20">"21:37:49.570"</f>
        <v>21:37:49.570</v>
      </c>
      <c r="U32" t="str">
        <f t="shared" si="3"/>
        <v>A54CFF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138</v>
      </c>
      <c r="AJ32">
        <v>43.426895000000002</v>
      </c>
      <c r="AK32" t="s">
        <v>139</v>
      </c>
      <c r="AL32">
        <v>-88.699579</v>
      </c>
      <c r="AM32">
        <v>25</v>
      </c>
      <c r="AN32">
        <v>1000</v>
      </c>
      <c r="AO32" t="s">
        <v>118</v>
      </c>
      <c r="AP32">
        <v>-19</v>
      </c>
      <c r="AQ32">
        <v>-68</v>
      </c>
      <c r="AR32">
        <v>512</v>
      </c>
      <c r="AZ32">
        <v>1200</v>
      </c>
      <c r="BA32">
        <v>1</v>
      </c>
      <c r="BB32" t="str">
        <f t="shared" si="4"/>
        <v xml:space="preserve">N4400K  </v>
      </c>
      <c r="BC32">
        <v>1</v>
      </c>
      <c r="BE32">
        <v>0</v>
      </c>
      <c r="BF32">
        <v>0</v>
      </c>
      <c r="BG32">
        <v>0</v>
      </c>
      <c r="BH32">
        <v>900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 t="shared" ref="BW32:BW37" si="21">"21:37:50.071"</f>
        <v>21:37:50.071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7</v>
      </c>
      <c r="CP32" t="s">
        <v>119</v>
      </c>
      <c r="CQ32">
        <v>168</v>
      </c>
      <c r="CR32">
        <v>1</v>
      </c>
      <c r="CW32">
        <v>12739725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"07/22/2022 21:37:50.313"</f>
        <v>07/22/2022 21:37:50.313</v>
      </c>
      <c r="C33" t="str">
        <f t="shared" si="0"/>
        <v>FFDFD3C0</v>
      </c>
      <c r="D33" t="s">
        <v>113</v>
      </c>
      <c r="E33">
        <v>44</v>
      </c>
      <c r="H33">
        <v>151</v>
      </c>
      <c r="I33" t="s">
        <v>114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9"/>
        <v>21:37:50.070</v>
      </c>
      <c r="T33" t="str">
        <f t="shared" si="20"/>
        <v>21:37:49.570</v>
      </c>
      <c r="U33" t="str">
        <f t="shared" si="3"/>
        <v>A54CFF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138</v>
      </c>
      <c r="AJ33">
        <v>43.426895000000002</v>
      </c>
      <c r="AK33" t="s">
        <v>139</v>
      </c>
      <c r="AL33">
        <v>-88.699579</v>
      </c>
      <c r="AM33">
        <v>25</v>
      </c>
      <c r="AN33">
        <v>1000</v>
      </c>
      <c r="AO33" t="s">
        <v>118</v>
      </c>
      <c r="AP33">
        <v>-19</v>
      </c>
      <c r="AQ33">
        <v>-68</v>
      </c>
      <c r="AR33">
        <v>512</v>
      </c>
      <c r="AZ33">
        <v>1200</v>
      </c>
      <c r="BA33">
        <v>1</v>
      </c>
      <c r="BB33" t="str">
        <f t="shared" si="4"/>
        <v xml:space="preserve">N4400K  </v>
      </c>
      <c r="BC33">
        <v>1</v>
      </c>
      <c r="BE33">
        <v>0</v>
      </c>
      <c r="BF33">
        <v>0</v>
      </c>
      <c r="BG33">
        <v>0</v>
      </c>
      <c r="BH33">
        <v>900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 t="shared" si="21"/>
        <v>21:37:50.071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7</v>
      </c>
      <c r="CP33" t="s">
        <v>119</v>
      </c>
      <c r="CQ33">
        <v>168</v>
      </c>
      <c r="CR33">
        <v>1</v>
      </c>
      <c r="CW33">
        <v>12739725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"07/22/2022 21:37:50.313"</f>
        <v>07/22/2022 21:37:50.313</v>
      </c>
      <c r="C34" t="str">
        <f t="shared" ref="C34:C65" si="22">"FFDFD3C0"</f>
        <v>FFDFD3C0</v>
      </c>
      <c r="D34" t="s">
        <v>127</v>
      </c>
      <c r="E34">
        <v>8</v>
      </c>
      <c r="F34">
        <v>2008</v>
      </c>
      <c r="G34" t="s">
        <v>128</v>
      </c>
      <c r="J34" t="s">
        <v>129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19"/>
        <v>21:37:50.070</v>
      </c>
      <c r="T34" t="str">
        <f t="shared" si="20"/>
        <v>21:37:49.570</v>
      </c>
      <c r="U34" t="str">
        <f t="shared" si="3"/>
        <v>A54CFF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138</v>
      </c>
      <c r="AJ34">
        <v>43.426895000000002</v>
      </c>
      <c r="AK34" t="s">
        <v>139</v>
      </c>
      <c r="AL34">
        <v>-88.699579</v>
      </c>
      <c r="AM34">
        <v>25</v>
      </c>
      <c r="AN34">
        <v>1000</v>
      </c>
      <c r="AO34" t="s">
        <v>118</v>
      </c>
      <c r="AP34">
        <v>-19</v>
      </c>
      <c r="AQ34">
        <v>-68</v>
      </c>
      <c r="AR34">
        <v>512</v>
      </c>
      <c r="AZ34">
        <v>1200</v>
      </c>
      <c r="BA34">
        <v>1</v>
      </c>
      <c r="BB34" t="str">
        <f t="shared" ref="BB34:BB65" si="23">"N4400K  "</f>
        <v xml:space="preserve">N4400K  </v>
      </c>
      <c r="BC34">
        <v>1</v>
      </c>
      <c r="BE34">
        <v>0</v>
      </c>
      <c r="BF34">
        <v>0</v>
      </c>
      <c r="BG34">
        <v>0</v>
      </c>
      <c r="BH34">
        <v>900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 t="shared" si="21"/>
        <v>21:37:50.071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7</v>
      </c>
      <c r="CP34" t="s">
        <v>119</v>
      </c>
      <c r="CQ34">
        <v>168</v>
      </c>
      <c r="CR34">
        <v>1</v>
      </c>
      <c r="CW34">
        <v>12739725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"07/22/2022 21:37:50.313"</f>
        <v>07/22/2022 21:37:50.313</v>
      </c>
      <c r="C35" t="str">
        <f t="shared" si="22"/>
        <v>FFDFD3C0</v>
      </c>
      <c r="D35" t="s">
        <v>113</v>
      </c>
      <c r="E35">
        <v>45</v>
      </c>
      <c r="H35">
        <v>152</v>
      </c>
      <c r="I35" t="s">
        <v>120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19"/>
        <v>21:37:50.070</v>
      </c>
      <c r="T35" t="str">
        <f t="shared" si="20"/>
        <v>21:37:49.570</v>
      </c>
      <c r="U35" t="str">
        <f t="shared" si="3"/>
        <v>A54CFF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138</v>
      </c>
      <c r="AJ35">
        <v>43.426895000000002</v>
      </c>
      <c r="AK35" t="s">
        <v>139</v>
      </c>
      <c r="AL35">
        <v>-88.699579</v>
      </c>
      <c r="AM35">
        <v>25</v>
      </c>
      <c r="AN35">
        <v>1000</v>
      </c>
      <c r="AO35" t="s">
        <v>118</v>
      </c>
      <c r="AP35">
        <v>-19</v>
      </c>
      <c r="AQ35">
        <v>-68</v>
      </c>
      <c r="AR35">
        <v>512</v>
      </c>
      <c r="AZ35">
        <v>1200</v>
      </c>
      <c r="BA35">
        <v>1</v>
      </c>
      <c r="BB35" t="str">
        <f t="shared" si="23"/>
        <v xml:space="preserve">N4400K  </v>
      </c>
      <c r="BC35">
        <v>1</v>
      </c>
      <c r="BE35">
        <v>0</v>
      </c>
      <c r="BF35">
        <v>0</v>
      </c>
      <c r="BG35">
        <v>0</v>
      </c>
      <c r="BH35">
        <v>900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 t="shared" si="21"/>
        <v>21:37:50.071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119</v>
      </c>
      <c r="CQ35">
        <v>168</v>
      </c>
      <c r="CR35">
        <v>1</v>
      </c>
      <c r="CW35">
        <v>12739725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"07/22/2022 21:37:50.313"</f>
        <v>07/22/2022 21:37:50.313</v>
      </c>
      <c r="C36" t="str">
        <f t="shared" si="22"/>
        <v>FFDFD3C0</v>
      </c>
      <c r="D36" t="s">
        <v>121</v>
      </c>
      <c r="E36">
        <v>11</v>
      </c>
      <c r="F36">
        <v>1011</v>
      </c>
      <c r="G36" t="s">
        <v>125</v>
      </c>
      <c r="J36" t="s">
        <v>123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19"/>
        <v>21:37:50.070</v>
      </c>
      <c r="T36" t="str">
        <f t="shared" si="20"/>
        <v>21:37:49.570</v>
      </c>
      <c r="U36" t="str">
        <f t="shared" si="3"/>
        <v>A54CFF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138</v>
      </c>
      <c r="AJ36">
        <v>43.426895000000002</v>
      </c>
      <c r="AK36" t="s">
        <v>139</v>
      </c>
      <c r="AL36">
        <v>-88.699579</v>
      </c>
      <c r="AM36">
        <v>25</v>
      </c>
      <c r="AN36">
        <v>1000</v>
      </c>
      <c r="AO36" t="s">
        <v>118</v>
      </c>
      <c r="AP36">
        <v>-19</v>
      </c>
      <c r="AQ36">
        <v>-68</v>
      </c>
      <c r="AR36">
        <v>512</v>
      </c>
      <c r="AZ36">
        <v>1200</v>
      </c>
      <c r="BA36">
        <v>1</v>
      </c>
      <c r="BB36" t="str">
        <f t="shared" si="23"/>
        <v xml:space="preserve">N4400K  </v>
      </c>
      <c r="BC36">
        <v>1</v>
      </c>
      <c r="BE36">
        <v>0</v>
      </c>
      <c r="BF36">
        <v>0</v>
      </c>
      <c r="BG36">
        <v>0</v>
      </c>
      <c r="BH36">
        <v>900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 t="shared" si="21"/>
        <v>21:37:50.071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7</v>
      </c>
      <c r="CP36" t="s">
        <v>119</v>
      </c>
      <c r="CQ36">
        <v>168</v>
      </c>
      <c r="CR36">
        <v>1</v>
      </c>
      <c r="CW36">
        <v>12739725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"07/22/2022 21:37:50.313"</f>
        <v>07/22/2022 21:37:50.313</v>
      </c>
      <c r="C37" t="str">
        <f t="shared" si="22"/>
        <v>FFDFD3C0</v>
      </c>
      <c r="D37" t="s">
        <v>121</v>
      </c>
      <c r="E37">
        <v>12</v>
      </c>
      <c r="F37">
        <v>1012</v>
      </c>
      <c r="G37" t="s">
        <v>122</v>
      </c>
      <c r="J37" t="s">
        <v>123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19"/>
        <v>21:37:50.070</v>
      </c>
      <c r="T37" t="str">
        <f t="shared" si="20"/>
        <v>21:37:49.570</v>
      </c>
      <c r="U37" t="str">
        <f t="shared" si="3"/>
        <v>A54CFF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138</v>
      </c>
      <c r="AJ37">
        <v>43.426895000000002</v>
      </c>
      <c r="AK37" t="s">
        <v>139</v>
      </c>
      <c r="AL37">
        <v>-88.699579</v>
      </c>
      <c r="AM37">
        <v>25</v>
      </c>
      <c r="AN37">
        <v>1000</v>
      </c>
      <c r="AO37" t="s">
        <v>118</v>
      </c>
      <c r="AP37">
        <v>-19</v>
      </c>
      <c r="AQ37">
        <v>-68</v>
      </c>
      <c r="AR37">
        <v>512</v>
      </c>
      <c r="AZ37">
        <v>1200</v>
      </c>
      <c r="BA37">
        <v>1</v>
      </c>
      <c r="BB37" t="str">
        <f t="shared" si="23"/>
        <v xml:space="preserve">N4400K  </v>
      </c>
      <c r="BC37">
        <v>1</v>
      </c>
      <c r="BE37">
        <v>0</v>
      </c>
      <c r="BF37">
        <v>0</v>
      </c>
      <c r="BG37">
        <v>0</v>
      </c>
      <c r="BH37">
        <v>900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 t="shared" si="21"/>
        <v>21:37:50.071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7</v>
      </c>
      <c r="CP37" t="s">
        <v>119</v>
      </c>
      <c r="CQ37">
        <v>168</v>
      </c>
      <c r="CR37">
        <v>1</v>
      </c>
      <c r="CW37">
        <v>12739725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"07/22/2022 21:37:51.157"</f>
        <v>07/22/2022 21:37:51.157</v>
      </c>
      <c r="C38" t="str">
        <f t="shared" si="22"/>
        <v>FFDFD3C0</v>
      </c>
      <c r="D38" t="s">
        <v>124</v>
      </c>
      <c r="E38">
        <v>2</v>
      </c>
      <c r="H38">
        <v>156</v>
      </c>
      <c r="I38" t="s">
        <v>125</v>
      </c>
      <c r="J38" t="s">
        <v>126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ref="S38:S43" si="24">"21:37:50.961"</f>
        <v>21:37:50.961</v>
      </c>
      <c r="T38" t="str">
        <f t="shared" ref="T38:T43" si="25">"21:37:50.561"</f>
        <v>21:37:50.561</v>
      </c>
      <c r="U38" t="str">
        <f t="shared" si="3"/>
        <v>A54CFF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140</v>
      </c>
      <c r="AJ38">
        <v>43.426572999999998</v>
      </c>
      <c r="AK38" t="s">
        <v>141</v>
      </c>
      <c r="AL38">
        <v>-88.699751000000006</v>
      </c>
      <c r="AM38">
        <v>25</v>
      </c>
      <c r="AN38">
        <v>1000</v>
      </c>
      <c r="AO38" t="s">
        <v>118</v>
      </c>
      <c r="AP38">
        <v>-20</v>
      </c>
      <c r="AQ38">
        <v>-67</v>
      </c>
      <c r="AR38">
        <v>512</v>
      </c>
      <c r="AZ38">
        <v>1200</v>
      </c>
      <c r="BA38">
        <v>1</v>
      </c>
      <c r="BB38" t="str">
        <f t="shared" si="23"/>
        <v xml:space="preserve">N4400K  </v>
      </c>
      <c r="BC38">
        <v>1</v>
      </c>
      <c r="BE38">
        <v>0</v>
      </c>
      <c r="BF38">
        <v>0</v>
      </c>
      <c r="BG38">
        <v>0</v>
      </c>
      <c r="BH38">
        <v>900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 t="shared" ref="BW38:BW43" si="26">"21:37:50.964"</f>
        <v>21:37:50.964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119</v>
      </c>
      <c r="CQ38">
        <v>168</v>
      </c>
      <c r="CR38">
        <v>1</v>
      </c>
      <c r="CW38">
        <v>12741413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"07/22/2022 21:37:51.220"</f>
        <v>07/22/2022 21:37:51.220</v>
      </c>
      <c r="C39" t="str">
        <f t="shared" si="22"/>
        <v>FFDFD3C0</v>
      </c>
      <c r="D39" t="s">
        <v>113</v>
      </c>
      <c r="E39">
        <v>45</v>
      </c>
      <c r="H39">
        <v>152</v>
      </c>
      <c r="I39" t="s">
        <v>120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24"/>
        <v>21:37:50.961</v>
      </c>
      <c r="T39" t="str">
        <f t="shared" si="25"/>
        <v>21:37:50.561</v>
      </c>
      <c r="U39" t="str">
        <f t="shared" si="3"/>
        <v>A54CFF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140</v>
      </c>
      <c r="AJ39">
        <v>43.426572999999998</v>
      </c>
      <c r="AK39" t="s">
        <v>141</v>
      </c>
      <c r="AL39">
        <v>-88.699751000000006</v>
      </c>
      <c r="AM39">
        <v>25</v>
      </c>
      <c r="AN39">
        <v>1000</v>
      </c>
      <c r="AO39" t="s">
        <v>118</v>
      </c>
      <c r="AP39">
        <v>-20</v>
      </c>
      <c r="AQ39">
        <v>-67</v>
      </c>
      <c r="AR39">
        <v>512</v>
      </c>
      <c r="AZ39">
        <v>1200</v>
      </c>
      <c r="BA39">
        <v>1</v>
      </c>
      <c r="BB39" t="str">
        <f t="shared" si="23"/>
        <v xml:space="preserve">N4400K  </v>
      </c>
      <c r="BC39">
        <v>1</v>
      </c>
      <c r="BE39">
        <v>0</v>
      </c>
      <c r="BF39">
        <v>0</v>
      </c>
      <c r="BG39">
        <v>0</v>
      </c>
      <c r="BH39">
        <v>900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 t="shared" si="26"/>
        <v>21:37:50.964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119</v>
      </c>
      <c r="CQ39">
        <v>168</v>
      </c>
      <c r="CR39">
        <v>1</v>
      </c>
      <c r="CW39">
        <v>12741413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"07/22/2022 21:37:51.220"</f>
        <v>07/22/2022 21:37:51.220</v>
      </c>
      <c r="C40" t="str">
        <f t="shared" si="22"/>
        <v>FFDFD3C0</v>
      </c>
      <c r="D40" t="s">
        <v>113</v>
      </c>
      <c r="E40">
        <v>44</v>
      </c>
      <c r="H40">
        <v>151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24"/>
        <v>21:37:50.961</v>
      </c>
      <c r="T40" t="str">
        <f t="shared" si="25"/>
        <v>21:37:50.561</v>
      </c>
      <c r="U40" t="str">
        <f t="shared" si="3"/>
        <v>A54CFF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140</v>
      </c>
      <c r="AJ40">
        <v>43.426572999999998</v>
      </c>
      <c r="AK40" t="s">
        <v>141</v>
      </c>
      <c r="AL40">
        <v>-88.699751000000006</v>
      </c>
      <c r="AM40">
        <v>25</v>
      </c>
      <c r="AN40">
        <v>1000</v>
      </c>
      <c r="AO40" t="s">
        <v>118</v>
      </c>
      <c r="AP40">
        <v>-20</v>
      </c>
      <c r="AQ40">
        <v>-67</v>
      </c>
      <c r="AR40">
        <v>512</v>
      </c>
      <c r="AZ40">
        <v>1200</v>
      </c>
      <c r="BA40">
        <v>1</v>
      </c>
      <c r="BB40" t="str">
        <f t="shared" si="23"/>
        <v xml:space="preserve">N4400K  </v>
      </c>
      <c r="BC40">
        <v>1</v>
      </c>
      <c r="BE40">
        <v>0</v>
      </c>
      <c r="BF40">
        <v>0</v>
      </c>
      <c r="BG40">
        <v>0</v>
      </c>
      <c r="BH40">
        <v>900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 t="shared" si="26"/>
        <v>21:37:50.964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119</v>
      </c>
      <c r="CQ40">
        <v>168</v>
      </c>
      <c r="CR40">
        <v>1</v>
      </c>
      <c r="CW40">
        <v>12741413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"07/22/2022 21:37:51.220"</f>
        <v>07/22/2022 21:37:51.220</v>
      </c>
      <c r="C41" t="str">
        <f t="shared" si="22"/>
        <v>FFDFD3C0</v>
      </c>
      <c r="D41" t="s">
        <v>127</v>
      </c>
      <c r="E41">
        <v>8</v>
      </c>
      <c r="F41">
        <v>2008</v>
      </c>
      <c r="G41" t="s">
        <v>128</v>
      </c>
      <c r="J41" t="s">
        <v>129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4"/>
        <v>21:37:50.961</v>
      </c>
      <c r="T41" t="str">
        <f t="shared" si="25"/>
        <v>21:37:50.561</v>
      </c>
      <c r="U41" t="str">
        <f t="shared" si="3"/>
        <v>A54CFF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140</v>
      </c>
      <c r="AJ41">
        <v>43.426572999999998</v>
      </c>
      <c r="AK41" t="s">
        <v>141</v>
      </c>
      <c r="AL41">
        <v>-88.699751000000006</v>
      </c>
      <c r="AM41">
        <v>25</v>
      </c>
      <c r="AN41">
        <v>1000</v>
      </c>
      <c r="AO41" t="s">
        <v>118</v>
      </c>
      <c r="AP41">
        <v>-20</v>
      </c>
      <c r="AQ41">
        <v>-67</v>
      </c>
      <c r="AR41">
        <v>512</v>
      </c>
      <c r="AZ41">
        <v>1200</v>
      </c>
      <c r="BA41">
        <v>1</v>
      </c>
      <c r="BB41" t="str">
        <f t="shared" si="23"/>
        <v xml:space="preserve">N4400K  </v>
      </c>
      <c r="BC41">
        <v>1</v>
      </c>
      <c r="BE41">
        <v>0</v>
      </c>
      <c r="BF41">
        <v>0</v>
      </c>
      <c r="BG41">
        <v>0</v>
      </c>
      <c r="BH41">
        <v>900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 t="shared" si="26"/>
        <v>21:37:50.964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119</v>
      </c>
      <c r="CQ41">
        <v>168</v>
      </c>
      <c r="CR41">
        <v>1</v>
      </c>
      <c r="CW41">
        <v>12741413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"07/22/2022 21:37:51.220"</f>
        <v>07/22/2022 21:37:51.220</v>
      </c>
      <c r="C42" t="str">
        <f t="shared" si="22"/>
        <v>FFDFD3C0</v>
      </c>
      <c r="D42" t="s">
        <v>121</v>
      </c>
      <c r="E42">
        <v>11</v>
      </c>
      <c r="F42">
        <v>1011</v>
      </c>
      <c r="G42" t="s">
        <v>125</v>
      </c>
      <c r="J42" t="s">
        <v>123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4"/>
        <v>21:37:50.961</v>
      </c>
      <c r="T42" t="str">
        <f t="shared" si="25"/>
        <v>21:37:50.561</v>
      </c>
      <c r="U42" t="str">
        <f t="shared" si="3"/>
        <v>A54CFF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140</v>
      </c>
      <c r="AJ42">
        <v>43.426572999999998</v>
      </c>
      <c r="AK42" t="s">
        <v>141</v>
      </c>
      <c r="AL42">
        <v>-88.699751000000006</v>
      </c>
      <c r="AM42">
        <v>25</v>
      </c>
      <c r="AN42">
        <v>1000</v>
      </c>
      <c r="AO42" t="s">
        <v>118</v>
      </c>
      <c r="AP42">
        <v>-20</v>
      </c>
      <c r="AQ42">
        <v>-67</v>
      </c>
      <c r="AR42">
        <v>512</v>
      </c>
      <c r="AZ42">
        <v>1200</v>
      </c>
      <c r="BA42">
        <v>1</v>
      </c>
      <c r="BB42" t="str">
        <f t="shared" si="23"/>
        <v xml:space="preserve">N4400K  </v>
      </c>
      <c r="BC42">
        <v>1</v>
      </c>
      <c r="BE42">
        <v>0</v>
      </c>
      <c r="BF42">
        <v>0</v>
      </c>
      <c r="BG42">
        <v>0</v>
      </c>
      <c r="BH42">
        <v>900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 t="shared" si="26"/>
        <v>21:37:50.964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168</v>
      </c>
      <c r="CR42">
        <v>1</v>
      </c>
      <c r="CW42">
        <v>12741413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"07/22/2022 21:37:51.220"</f>
        <v>07/22/2022 21:37:51.220</v>
      </c>
      <c r="C43" t="str">
        <f t="shared" si="22"/>
        <v>FFDFD3C0</v>
      </c>
      <c r="D43" t="s">
        <v>121</v>
      </c>
      <c r="E43">
        <v>12</v>
      </c>
      <c r="F43">
        <v>1012</v>
      </c>
      <c r="G43" t="s">
        <v>122</v>
      </c>
      <c r="J43" t="s">
        <v>123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4"/>
        <v>21:37:50.961</v>
      </c>
      <c r="T43" t="str">
        <f t="shared" si="25"/>
        <v>21:37:50.561</v>
      </c>
      <c r="U43" t="str">
        <f t="shared" si="3"/>
        <v>A54CFF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140</v>
      </c>
      <c r="AJ43">
        <v>43.426572999999998</v>
      </c>
      <c r="AK43" t="s">
        <v>141</v>
      </c>
      <c r="AL43">
        <v>-88.699751000000006</v>
      </c>
      <c r="AM43">
        <v>25</v>
      </c>
      <c r="AN43">
        <v>1000</v>
      </c>
      <c r="AO43" t="s">
        <v>118</v>
      </c>
      <c r="AP43">
        <v>-20</v>
      </c>
      <c r="AQ43">
        <v>-67</v>
      </c>
      <c r="AR43">
        <v>512</v>
      </c>
      <c r="AZ43">
        <v>1200</v>
      </c>
      <c r="BA43">
        <v>1</v>
      </c>
      <c r="BB43" t="str">
        <f t="shared" si="23"/>
        <v xml:space="preserve">N4400K  </v>
      </c>
      <c r="BC43">
        <v>1</v>
      </c>
      <c r="BE43">
        <v>0</v>
      </c>
      <c r="BF43">
        <v>0</v>
      </c>
      <c r="BG43">
        <v>0</v>
      </c>
      <c r="BH43">
        <v>900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 t="shared" si="26"/>
        <v>21:37:50.964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168</v>
      </c>
      <c r="CR43">
        <v>1</v>
      </c>
      <c r="CW43">
        <v>12741413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"07/22/2022 21:37:52.173"</f>
        <v>07/22/2022 21:37:52.173</v>
      </c>
      <c r="C44" t="str">
        <f t="shared" si="22"/>
        <v>FFDFD3C0</v>
      </c>
      <c r="D44" t="s">
        <v>124</v>
      </c>
      <c r="E44">
        <v>2</v>
      </c>
      <c r="H44">
        <v>156</v>
      </c>
      <c r="I44" t="s">
        <v>125</v>
      </c>
      <c r="J44" t="s">
        <v>126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ref="S44:S49" si="27">"21:37:51.984"</f>
        <v>21:37:51.984</v>
      </c>
      <c r="T44" t="str">
        <f t="shared" ref="T44:T49" si="28">"21:37:51.484"</f>
        <v>21:37:51.484</v>
      </c>
      <c r="U44" t="str">
        <f t="shared" si="3"/>
        <v>A54CFF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142</v>
      </c>
      <c r="AJ44">
        <v>43.426293999999999</v>
      </c>
      <c r="AK44" t="s">
        <v>143</v>
      </c>
      <c r="AL44">
        <v>-88.699879999999993</v>
      </c>
      <c r="AM44">
        <v>25</v>
      </c>
      <c r="AN44">
        <v>1025</v>
      </c>
      <c r="AO44" t="s">
        <v>118</v>
      </c>
      <c r="AP44">
        <v>-20</v>
      </c>
      <c r="AQ44">
        <v>-67</v>
      </c>
      <c r="AR44">
        <v>576</v>
      </c>
      <c r="AZ44">
        <v>1200</v>
      </c>
      <c r="BA44">
        <v>1</v>
      </c>
      <c r="BB44" t="str">
        <f t="shared" si="23"/>
        <v xml:space="preserve">N4400K  </v>
      </c>
      <c r="BC44">
        <v>1</v>
      </c>
      <c r="BE44">
        <v>0</v>
      </c>
      <c r="BF44">
        <v>0</v>
      </c>
      <c r="BG44">
        <v>0</v>
      </c>
      <c r="BH44">
        <v>875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 t="shared" ref="BW44:BW49" si="29">"21:37:51.991"</f>
        <v>21:37:51.991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168</v>
      </c>
      <c r="CR44">
        <v>1</v>
      </c>
      <c r="CW44">
        <v>12743407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"07/22/2022 21:37:52.204"</f>
        <v>07/22/2022 21:37:52.204</v>
      </c>
      <c r="C45" t="str">
        <f t="shared" si="22"/>
        <v>FFDFD3C0</v>
      </c>
      <c r="D45" t="s">
        <v>113</v>
      </c>
      <c r="E45">
        <v>44</v>
      </c>
      <c r="H45">
        <v>151</v>
      </c>
      <c r="I45" t="s">
        <v>114</v>
      </c>
      <c r="J45" t="s">
        <v>115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7"/>
        <v>21:37:51.984</v>
      </c>
      <c r="T45" t="str">
        <f t="shared" si="28"/>
        <v>21:37:51.484</v>
      </c>
      <c r="U45" t="str">
        <f t="shared" si="3"/>
        <v>A54CFF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142</v>
      </c>
      <c r="AJ45">
        <v>43.426293999999999</v>
      </c>
      <c r="AK45" t="s">
        <v>143</v>
      </c>
      <c r="AL45">
        <v>-88.699879999999993</v>
      </c>
      <c r="AM45">
        <v>25</v>
      </c>
      <c r="AN45">
        <v>1025</v>
      </c>
      <c r="AO45" t="s">
        <v>118</v>
      </c>
      <c r="AP45">
        <v>-20</v>
      </c>
      <c r="AQ45">
        <v>-67</v>
      </c>
      <c r="AR45">
        <v>576</v>
      </c>
      <c r="AZ45">
        <v>1200</v>
      </c>
      <c r="BA45">
        <v>1</v>
      </c>
      <c r="BB45" t="str">
        <f t="shared" si="23"/>
        <v xml:space="preserve">N4400K  </v>
      </c>
      <c r="BC45">
        <v>1</v>
      </c>
      <c r="BE45">
        <v>0</v>
      </c>
      <c r="BF45">
        <v>0</v>
      </c>
      <c r="BG45">
        <v>0</v>
      </c>
      <c r="BH45">
        <v>875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 t="shared" si="29"/>
        <v>21:37:51.991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119</v>
      </c>
      <c r="CQ45">
        <v>168</v>
      </c>
      <c r="CR45">
        <v>1</v>
      </c>
      <c r="CW45">
        <v>12743407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"07/22/2022 21:37:52.204"</f>
        <v>07/22/2022 21:37:52.204</v>
      </c>
      <c r="C46" t="str">
        <f t="shared" si="22"/>
        <v>FFDFD3C0</v>
      </c>
      <c r="D46" t="s">
        <v>113</v>
      </c>
      <c r="E46">
        <v>45</v>
      </c>
      <c r="H46">
        <v>152</v>
      </c>
      <c r="I46" t="s">
        <v>120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27"/>
        <v>21:37:51.984</v>
      </c>
      <c r="T46" t="str">
        <f t="shared" si="28"/>
        <v>21:37:51.484</v>
      </c>
      <c r="U46" t="str">
        <f t="shared" si="3"/>
        <v>A54CFF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142</v>
      </c>
      <c r="AJ46">
        <v>43.426293999999999</v>
      </c>
      <c r="AK46" t="s">
        <v>143</v>
      </c>
      <c r="AL46">
        <v>-88.699879999999993</v>
      </c>
      <c r="AM46">
        <v>25</v>
      </c>
      <c r="AN46">
        <v>1025</v>
      </c>
      <c r="AO46" t="s">
        <v>118</v>
      </c>
      <c r="AP46">
        <v>-20</v>
      </c>
      <c r="AQ46">
        <v>-67</v>
      </c>
      <c r="AR46">
        <v>576</v>
      </c>
      <c r="AZ46">
        <v>1200</v>
      </c>
      <c r="BA46">
        <v>1</v>
      </c>
      <c r="BB46" t="str">
        <f t="shared" si="23"/>
        <v xml:space="preserve">N4400K  </v>
      </c>
      <c r="BC46">
        <v>1</v>
      </c>
      <c r="BE46">
        <v>0</v>
      </c>
      <c r="BF46">
        <v>0</v>
      </c>
      <c r="BG46">
        <v>0</v>
      </c>
      <c r="BH46">
        <v>875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 t="shared" si="29"/>
        <v>21:37:51.991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168</v>
      </c>
      <c r="CR46">
        <v>1</v>
      </c>
      <c r="CW46">
        <v>12743407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"07/22/2022 21:37:52.204"</f>
        <v>07/22/2022 21:37:52.204</v>
      </c>
      <c r="C47" t="str">
        <f t="shared" si="22"/>
        <v>FFDFD3C0</v>
      </c>
      <c r="D47" t="s">
        <v>121</v>
      </c>
      <c r="E47">
        <v>11</v>
      </c>
      <c r="F47">
        <v>1011</v>
      </c>
      <c r="G47" t="s">
        <v>125</v>
      </c>
      <c r="J47" t="s">
        <v>123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27"/>
        <v>21:37:51.984</v>
      </c>
      <c r="T47" t="str">
        <f t="shared" si="28"/>
        <v>21:37:51.484</v>
      </c>
      <c r="U47" t="str">
        <f t="shared" si="3"/>
        <v>A54CFF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142</v>
      </c>
      <c r="AJ47">
        <v>43.426293999999999</v>
      </c>
      <c r="AK47" t="s">
        <v>143</v>
      </c>
      <c r="AL47">
        <v>-88.699879999999993</v>
      </c>
      <c r="AM47">
        <v>25</v>
      </c>
      <c r="AN47">
        <v>1025</v>
      </c>
      <c r="AO47" t="s">
        <v>118</v>
      </c>
      <c r="AP47">
        <v>-20</v>
      </c>
      <c r="AQ47">
        <v>-67</v>
      </c>
      <c r="AR47">
        <v>576</v>
      </c>
      <c r="AZ47">
        <v>1200</v>
      </c>
      <c r="BA47">
        <v>1</v>
      </c>
      <c r="BB47" t="str">
        <f t="shared" si="23"/>
        <v xml:space="preserve">N4400K  </v>
      </c>
      <c r="BC47">
        <v>1</v>
      </c>
      <c r="BE47">
        <v>0</v>
      </c>
      <c r="BF47">
        <v>0</v>
      </c>
      <c r="BG47">
        <v>0</v>
      </c>
      <c r="BH47">
        <v>875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 t="shared" si="29"/>
        <v>21:37:51.991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168</v>
      </c>
      <c r="CR47">
        <v>1</v>
      </c>
      <c r="CW47">
        <v>12743407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"07/22/2022 21:37:52.204"</f>
        <v>07/22/2022 21:37:52.204</v>
      </c>
      <c r="C48" t="str">
        <f t="shared" si="22"/>
        <v>FFDFD3C0</v>
      </c>
      <c r="D48" t="s">
        <v>127</v>
      </c>
      <c r="E48">
        <v>8</v>
      </c>
      <c r="F48">
        <v>2008</v>
      </c>
      <c r="G48" t="s">
        <v>128</v>
      </c>
      <c r="J48" t="s">
        <v>129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7"/>
        <v>21:37:51.984</v>
      </c>
      <c r="T48" t="str">
        <f t="shared" si="28"/>
        <v>21:37:51.484</v>
      </c>
      <c r="U48" t="str">
        <f t="shared" si="3"/>
        <v>A54CFF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142</v>
      </c>
      <c r="AJ48">
        <v>43.426293999999999</v>
      </c>
      <c r="AK48" t="s">
        <v>143</v>
      </c>
      <c r="AL48">
        <v>-88.699879999999993</v>
      </c>
      <c r="AM48">
        <v>25</v>
      </c>
      <c r="AN48">
        <v>1025</v>
      </c>
      <c r="AO48" t="s">
        <v>118</v>
      </c>
      <c r="AP48">
        <v>-20</v>
      </c>
      <c r="AQ48">
        <v>-67</v>
      </c>
      <c r="AR48">
        <v>576</v>
      </c>
      <c r="AZ48">
        <v>1200</v>
      </c>
      <c r="BA48">
        <v>1</v>
      </c>
      <c r="BB48" t="str">
        <f t="shared" si="23"/>
        <v xml:space="preserve">N4400K  </v>
      </c>
      <c r="BC48">
        <v>1</v>
      </c>
      <c r="BE48">
        <v>0</v>
      </c>
      <c r="BF48">
        <v>0</v>
      </c>
      <c r="BG48">
        <v>0</v>
      </c>
      <c r="BH48">
        <v>875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 t="shared" si="29"/>
        <v>21:37:51.991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168</v>
      </c>
      <c r="CR48">
        <v>1</v>
      </c>
      <c r="CW48">
        <v>12743407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"07/22/2022 21:37:52.235"</f>
        <v>07/22/2022 21:37:52.235</v>
      </c>
      <c r="C49" t="str">
        <f t="shared" si="22"/>
        <v>FFDFD3C0</v>
      </c>
      <c r="D49" t="s">
        <v>121</v>
      </c>
      <c r="E49">
        <v>12</v>
      </c>
      <c r="F49">
        <v>1012</v>
      </c>
      <c r="G49" t="s">
        <v>122</v>
      </c>
      <c r="J49" t="s">
        <v>123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7"/>
        <v>21:37:51.984</v>
      </c>
      <c r="T49" t="str">
        <f t="shared" si="28"/>
        <v>21:37:51.484</v>
      </c>
      <c r="U49" t="str">
        <f t="shared" si="3"/>
        <v>A54CFF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142</v>
      </c>
      <c r="AJ49">
        <v>43.426293999999999</v>
      </c>
      <c r="AK49" t="s">
        <v>143</v>
      </c>
      <c r="AL49">
        <v>-88.699879999999993</v>
      </c>
      <c r="AM49">
        <v>25</v>
      </c>
      <c r="AN49">
        <v>1025</v>
      </c>
      <c r="AO49" t="s">
        <v>118</v>
      </c>
      <c r="AP49">
        <v>-20</v>
      </c>
      <c r="AQ49">
        <v>-67</v>
      </c>
      <c r="AR49">
        <v>576</v>
      </c>
      <c r="AZ49">
        <v>1200</v>
      </c>
      <c r="BA49">
        <v>1</v>
      </c>
      <c r="BB49" t="str">
        <f t="shared" si="23"/>
        <v xml:space="preserve">N4400K  </v>
      </c>
      <c r="BC49">
        <v>1</v>
      </c>
      <c r="BE49">
        <v>0</v>
      </c>
      <c r="BF49">
        <v>0</v>
      </c>
      <c r="BG49">
        <v>0</v>
      </c>
      <c r="BH49">
        <v>875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 t="shared" si="29"/>
        <v>21:37:51.991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168</v>
      </c>
      <c r="CR49">
        <v>1</v>
      </c>
      <c r="CW49">
        <v>12743407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"07/22/2022 21:37:53.141"</f>
        <v>07/22/2022 21:37:53.141</v>
      </c>
      <c r="C50" t="str">
        <f t="shared" si="22"/>
        <v>FFDFD3C0</v>
      </c>
      <c r="D50" t="s">
        <v>113</v>
      </c>
      <c r="E50">
        <v>44</v>
      </c>
      <c r="H50">
        <v>151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ref="S50:S55" si="30">"21:37:52.945"</f>
        <v>21:37:52.945</v>
      </c>
      <c r="T50" t="str">
        <f t="shared" ref="T50:T55" si="31">"21:37:52.445"</f>
        <v>21:37:52.445</v>
      </c>
      <c r="U50" t="str">
        <f t="shared" si="3"/>
        <v>A54CFF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144</v>
      </c>
      <c r="AJ50">
        <v>43.425972000000002</v>
      </c>
      <c r="AK50" t="s">
        <v>145</v>
      </c>
      <c r="AL50">
        <v>-88.699944000000002</v>
      </c>
      <c r="AM50">
        <v>25</v>
      </c>
      <c r="AN50">
        <v>1025</v>
      </c>
      <c r="AO50" t="s">
        <v>118</v>
      </c>
      <c r="AP50">
        <v>-20</v>
      </c>
      <c r="AQ50">
        <v>-67</v>
      </c>
      <c r="AR50">
        <v>448</v>
      </c>
      <c r="AZ50">
        <v>1200</v>
      </c>
      <c r="BA50">
        <v>1</v>
      </c>
      <c r="BB50" t="str">
        <f t="shared" si="23"/>
        <v xml:space="preserve">N4400K  </v>
      </c>
      <c r="BC50">
        <v>1</v>
      </c>
      <c r="BE50">
        <v>0</v>
      </c>
      <c r="BF50">
        <v>0</v>
      </c>
      <c r="BG50">
        <v>0</v>
      </c>
      <c r="BH50">
        <v>925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 t="shared" ref="BW50:BW55" si="32">"21:37:52.953"</f>
        <v>21:37:52.953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168</v>
      </c>
      <c r="CR50">
        <v>1</v>
      </c>
      <c r="CW50">
        <v>12745204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"07/22/2022 21:37:53.141"</f>
        <v>07/22/2022 21:37:53.141</v>
      </c>
      <c r="C51" t="str">
        <f t="shared" si="22"/>
        <v>FFDFD3C0</v>
      </c>
      <c r="D51" t="s">
        <v>113</v>
      </c>
      <c r="E51">
        <v>45</v>
      </c>
      <c r="H51">
        <v>152</v>
      </c>
      <c r="I51" t="s">
        <v>120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30"/>
        <v>21:37:52.945</v>
      </c>
      <c r="T51" t="str">
        <f t="shared" si="31"/>
        <v>21:37:52.445</v>
      </c>
      <c r="U51" t="str">
        <f t="shared" si="3"/>
        <v>A54CFF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144</v>
      </c>
      <c r="AJ51">
        <v>43.425972000000002</v>
      </c>
      <c r="AK51" t="s">
        <v>145</v>
      </c>
      <c r="AL51">
        <v>-88.699944000000002</v>
      </c>
      <c r="AM51">
        <v>25</v>
      </c>
      <c r="AN51">
        <v>1025</v>
      </c>
      <c r="AO51" t="s">
        <v>118</v>
      </c>
      <c r="AP51">
        <v>-20</v>
      </c>
      <c r="AQ51">
        <v>-67</v>
      </c>
      <c r="AR51">
        <v>448</v>
      </c>
      <c r="AZ51">
        <v>1200</v>
      </c>
      <c r="BA51">
        <v>1</v>
      </c>
      <c r="BB51" t="str">
        <f t="shared" si="23"/>
        <v xml:space="preserve">N4400K  </v>
      </c>
      <c r="BC51">
        <v>1</v>
      </c>
      <c r="BE51">
        <v>0</v>
      </c>
      <c r="BF51">
        <v>0</v>
      </c>
      <c r="BG51">
        <v>0</v>
      </c>
      <c r="BH51">
        <v>925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 t="shared" si="32"/>
        <v>21:37:52.953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168</v>
      </c>
      <c r="CR51">
        <v>1</v>
      </c>
      <c r="CW51">
        <v>12745204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"07/22/2022 21:37:53.141"</f>
        <v>07/22/2022 21:37:53.141</v>
      </c>
      <c r="C52" t="str">
        <f t="shared" si="22"/>
        <v>FFDFD3C0</v>
      </c>
      <c r="D52" t="s">
        <v>127</v>
      </c>
      <c r="E52">
        <v>8</v>
      </c>
      <c r="F52">
        <v>2008</v>
      </c>
      <c r="G52" t="s">
        <v>128</v>
      </c>
      <c r="J52" t="s">
        <v>129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30"/>
        <v>21:37:52.945</v>
      </c>
      <c r="T52" t="str">
        <f t="shared" si="31"/>
        <v>21:37:52.445</v>
      </c>
      <c r="U52" t="str">
        <f t="shared" si="3"/>
        <v>A54CFF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144</v>
      </c>
      <c r="AJ52">
        <v>43.425972000000002</v>
      </c>
      <c r="AK52" t="s">
        <v>145</v>
      </c>
      <c r="AL52">
        <v>-88.699944000000002</v>
      </c>
      <c r="AM52">
        <v>25</v>
      </c>
      <c r="AN52">
        <v>1025</v>
      </c>
      <c r="AO52" t="s">
        <v>118</v>
      </c>
      <c r="AP52">
        <v>-20</v>
      </c>
      <c r="AQ52">
        <v>-67</v>
      </c>
      <c r="AR52">
        <v>448</v>
      </c>
      <c r="AZ52">
        <v>1200</v>
      </c>
      <c r="BA52">
        <v>1</v>
      </c>
      <c r="BB52" t="str">
        <f t="shared" si="23"/>
        <v xml:space="preserve">N4400K  </v>
      </c>
      <c r="BC52">
        <v>1</v>
      </c>
      <c r="BE52">
        <v>0</v>
      </c>
      <c r="BF52">
        <v>0</v>
      </c>
      <c r="BG52">
        <v>0</v>
      </c>
      <c r="BH52">
        <v>925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 t="shared" si="32"/>
        <v>21:37:52.953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168</v>
      </c>
      <c r="CR52">
        <v>1</v>
      </c>
      <c r="CW52">
        <v>12745204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"07/22/2022 21:37:53.220"</f>
        <v>07/22/2022 21:37:53.220</v>
      </c>
      <c r="C53" t="str">
        <f t="shared" si="22"/>
        <v>FFDFD3C0</v>
      </c>
      <c r="D53" t="s">
        <v>121</v>
      </c>
      <c r="E53">
        <v>12</v>
      </c>
      <c r="F53">
        <v>1012</v>
      </c>
      <c r="G53" t="s">
        <v>122</v>
      </c>
      <c r="J53" t="s">
        <v>123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30"/>
        <v>21:37:52.945</v>
      </c>
      <c r="T53" t="str">
        <f t="shared" si="31"/>
        <v>21:37:52.445</v>
      </c>
      <c r="U53" t="str">
        <f t="shared" si="3"/>
        <v>A54CFF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144</v>
      </c>
      <c r="AJ53">
        <v>43.425972000000002</v>
      </c>
      <c r="AK53" t="s">
        <v>145</v>
      </c>
      <c r="AL53">
        <v>-88.699944000000002</v>
      </c>
      <c r="AM53">
        <v>25</v>
      </c>
      <c r="AN53">
        <v>1025</v>
      </c>
      <c r="AO53" t="s">
        <v>118</v>
      </c>
      <c r="AP53">
        <v>-20</v>
      </c>
      <c r="AQ53">
        <v>-67</v>
      </c>
      <c r="AR53">
        <v>448</v>
      </c>
      <c r="AZ53">
        <v>1200</v>
      </c>
      <c r="BA53">
        <v>1</v>
      </c>
      <c r="BB53" t="str">
        <f t="shared" si="23"/>
        <v xml:space="preserve">N4400K  </v>
      </c>
      <c r="BC53">
        <v>1</v>
      </c>
      <c r="BE53">
        <v>0</v>
      </c>
      <c r="BF53">
        <v>0</v>
      </c>
      <c r="BG53">
        <v>0</v>
      </c>
      <c r="BH53">
        <v>925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 t="shared" si="32"/>
        <v>21:37:52.953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168</v>
      </c>
      <c r="CR53">
        <v>1</v>
      </c>
      <c r="CW53">
        <v>12745204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"07/22/2022 21:37:53.220"</f>
        <v>07/22/2022 21:37:53.220</v>
      </c>
      <c r="C54" t="str">
        <f t="shared" si="22"/>
        <v>FFDFD3C0</v>
      </c>
      <c r="D54" t="s">
        <v>124</v>
      </c>
      <c r="E54">
        <v>2</v>
      </c>
      <c r="H54">
        <v>156</v>
      </c>
      <c r="I54" t="s">
        <v>125</v>
      </c>
      <c r="J54" t="s">
        <v>126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30"/>
        <v>21:37:52.945</v>
      </c>
      <c r="T54" t="str">
        <f t="shared" si="31"/>
        <v>21:37:52.445</v>
      </c>
      <c r="U54" t="str">
        <f t="shared" si="3"/>
        <v>A54CFF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144</v>
      </c>
      <c r="AJ54">
        <v>43.425972000000002</v>
      </c>
      <c r="AK54" t="s">
        <v>145</v>
      </c>
      <c r="AL54">
        <v>-88.699944000000002</v>
      </c>
      <c r="AM54">
        <v>25</v>
      </c>
      <c r="AN54">
        <v>1025</v>
      </c>
      <c r="AO54" t="s">
        <v>118</v>
      </c>
      <c r="AP54">
        <v>-20</v>
      </c>
      <c r="AQ54">
        <v>-67</v>
      </c>
      <c r="AR54">
        <v>448</v>
      </c>
      <c r="AZ54">
        <v>1200</v>
      </c>
      <c r="BA54">
        <v>1</v>
      </c>
      <c r="BB54" t="str">
        <f t="shared" si="23"/>
        <v xml:space="preserve">N4400K  </v>
      </c>
      <c r="BC54">
        <v>1</v>
      </c>
      <c r="BE54">
        <v>0</v>
      </c>
      <c r="BF54">
        <v>0</v>
      </c>
      <c r="BG54">
        <v>0</v>
      </c>
      <c r="BH54">
        <v>925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 t="shared" si="32"/>
        <v>21:37:52.953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168</v>
      </c>
      <c r="CR54">
        <v>1</v>
      </c>
      <c r="CW54">
        <v>12745204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"07/22/2022 21:37:53.220"</f>
        <v>07/22/2022 21:37:53.220</v>
      </c>
      <c r="C55" t="str">
        <f t="shared" si="22"/>
        <v>FFDFD3C0</v>
      </c>
      <c r="D55" t="s">
        <v>121</v>
      </c>
      <c r="E55">
        <v>11</v>
      </c>
      <c r="F55">
        <v>1011</v>
      </c>
      <c r="G55" t="s">
        <v>125</v>
      </c>
      <c r="J55" t="s">
        <v>123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30"/>
        <v>21:37:52.945</v>
      </c>
      <c r="T55" t="str">
        <f t="shared" si="31"/>
        <v>21:37:52.445</v>
      </c>
      <c r="U55" t="str">
        <f t="shared" si="3"/>
        <v>A54CFF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144</v>
      </c>
      <c r="AJ55">
        <v>43.425972000000002</v>
      </c>
      <c r="AK55" t="s">
        <v>145</v>
      </c>
      <c r="AL55">
        <v>-88.699944000000002</v>
      </c>
      <c r="AM55">
        <v>25</v>
      </c>
      <c r="AN55">
        <v>1025</v>
      </c>
      <c r="AO55" t="s">
        <v>118</v>
      </c>
      <c r="AP55">
        <v>-20</v>
      </c>
      <c r="AQ55">
        <v>-67</v>
      </c>
      <c r="AR55">
        <v>448</v>
      </c>
      <c r="AZ55">
        <v>1200</v>
      </c>
      <c r="BA55">
        <v>1</v>
      </c>
      <c r="BB55" t="str">
        <f t="shared" si="23"/>
        <v xml:space="preserve">N4400K  </v>
      </c>
      <c r="BC55">
        <v>1</v>
      </c>
      <c r="BE55">
        <v>0</v>
      </c>
      <c r="BF55">
        <v>0</v>
      </c>
      <c r="BG55">
        <v>0</v>
      </c>
      <c r="BH55">
        <v>925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 t="shared" si="32"/>
        <v>21:37:52.953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168</v>
      </c>
      <c r="CR55">
        <v>1</v>
      </c>
      <c r="CW55">
        <v>12745204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"07/22/2022 21:37:54.267"</f>
        <v>07/22/2022 21:37:54.267</v>
      </c>
      <c r="C56" t="str">
        <f t="shared" si="22"/>
        <v>FFDFD3C0</v>
      </c>
      <c r="D56" t="s">
        <v>121</v>
      </c>
      <c r="E56">
        <v>12</v>
      </c>
      <c r="F56">
        <v>1012</v>
      </c>
      <c r="G56" t="s">
        <v>122</v>
      </c>
      <c r="J56" t="s">
        <v>123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ref="S56:S61" si="33">"21:37:54.023"</f>
        <v>21:37:54.023</v>
      </c>
      <c r="T56" t="str">
        <f t="shared" ref="T56:T61" si="34">"21:37:53.523"</f>
        <v>21:37:53.523</v>
      </c>
      <c r="U56" t="str">
        <f t="shared" si="3"/>
        <v>A54CFF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146</v>
      </c>
      <c r="AJ56">
        <v>43.425651000000002</v>
      </c>
      <c r="AK56" t="s">
        <v>147</v>
      </c>
      <c r="AL56">
        <v>-88.700073000000003</v>
      </c>
      <c r="AM56">
        <v>25</v>
      </c>
      <c r="AN56">
        <v>1025</v>
      </c>
      <c r="AO56" t="s">
        <v>118</v>
      </c>
      <c r="AP56">
        <v>-20</v>
      </c>
      <c r="AQ56">
        <v>-67</v>
      </c>
      <c r="AR56">
        <v>448</v>
      </c>
      <c r="AZ56">
        <v>1200</v>
      </c>
      <c r="BA56">
        <v>1</v>
      </c>
      <c r="BB56" t="str">
        <f t="shared" si="23"/>
        <v xml:space="preserve">N4400K  </v>
      </c>
      <c r="BC56">
        <v>1</v>
      </c>
      <c r="BE56">
        <v>0</v>
      </c>
      <c r="BF56">
        <v>0</v>
      </c>
      <c r="BG56">
        <v>0</v>
      </c>
      <c r="BH56">
        <v>900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 t="shared" ref="BW56:BW61" si="35">"21:37:54.030"</f>
        <v>21:37:54.030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168</v>
      </c>
      <c r="CR56">
        <v>0</v>
      </c>
      <c r="CW56">
        <v>3807583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"07/22/2022 21:37:54.298"</f>
        <v>07/22/2022 21:37:54.298</v>
      </c>
      <c r="C57" t="str">
        <f t="shared" si="22"/>
        <v>FFDFD3C0</v>
      </c>
      <c r="D57" t="s">
        <v>124</v>
      </c>
      <c r="E57">
        <v>2</v>
      </c>
      <c r="H57">
        <v>156</v>
      </c>
      <c r="I57" t="s">
        <v>125</v>
      </c>
      <c r="J57" t="s">
        <v>126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33"/>
        <v>21:37:54.023</v>
      </c>
      <c r="T57" t="str">
        <f t="shared" si="34"/>
        <v>21:37:53.523</v>
      </c>
      <c r="U57" t="str">
        <f t="shared" si="3"/>
        <v>A54CFF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146</v>
      </c>
      <c r="AJ57">
        <v>43.425651000000002</v>
      </c>
      <c r="AK57" t="s">
        <v>147</v>
      </c>
      <c r="AL57">
        <v>-88.700073000000003</v>
      </c>
      <c r="AM57">
        <v>25</v>
      </c>
      <c r="AN57">
        <v>1025</v>
      </c>
      <c r="AO57" t="s">
        <v>118</v>
      </c>
      <c r="AP57">
        <v>-20</v>
      </c>
      <c r="AQ57">
        <v>-67</v>
      </c>
      <c r="AR57">
        <v>448</v>
      </c>
      <c r="AZ57">
        <v>1200</v>
      </c>
      <c r="BA57">
        <v>1</v>
      </c>
      <c r="BB57" t="str">
        <f t="shared" si="23"/>
        <v xml:space="preserve">N4400K  </v>
      </c>
      <c r="BC57">
        <v>1</v>
      </c>
      <c r="BE57">
        <v>0</v>
      </c>
      <c r="BF57">
        <v>0</v>
      </c>
      <c r="BG57">
        <v>0</v>
      </c>
      <c r="BH57">
        <v>900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 t="shared" si="35"/>
        <v>21:37:54.030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168</v>
      </c>
      <c r="CR57">
        <v>0</v>
      </c>
      <c r="CW57">
        <v>3807583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"07/22/2022 21:37:54.298"</f>
        <v>07/22/2022 21:37:54.298</v>
      </c>
      <c r="C58" t="str">
        <f t="shared" si="22"/>
        <v>FFDFD3C0</v>
      </c>
      <c r="D58" t="s">
        <v>121</v>
      </c>
      <c r="E58">
        <v>11</v>
      </c>
      <c r="F58">
        <v>1011</v>
      </c>
      <c r="G58" t="s">
        <v>125</v>
      </c>
      <c r="J58" t="s">
        <v>123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33"/>
        <v>21:37:54.023</v>
      </c>
      <c r="T58" t="str">
        <f t="shared" si="34"/>
        <v>21:37:53.523</v>
      </c>
      <c r="U58" t="str">
        <f t="shared" si="3"/>
        <v>A54CFF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146</v>
      </c>
      <c r="AJ58">
        <v>43.425651000000002</v>
      </c>
      <c r="AK58" t="s">
        <v>147</v>
      </c>
      <c r="AL58">
        <v>-88.700073000000003</v>
      </c>
      <c r="AM58">
        <v>25</v>
      </c>
      <c r="AN58">
        <v>1025</v>
      </c>
      <c r="AO58" t="s">
        <v>118</v>
      </c>
      <c r="AP58">
        <v>-20</v>
      </c>
      <c r="AQ58">
        <v>-67</v>
      </c>
      <c r="AR58">
        <v>448</v>
      </c>
      <c r="AZ58">
        <v>1200</v>
      </c>
      <c r="BA58">
        <v>1</v>
      </c>
      <c r="BB58" t="str">
        <f t="shared" si="23"/>
        <v xml:space="preserve">N4400K  </v>
      </c>
      <c r="BC58">
        <v>1</v>
      </c>
      <c r="BE58">
        <v>0</v>
      </c>
      <c r="BF58">
        <v>0</v>
      </c>
      <c r="BG58">
        <v>0</v>
      </c>
      <c r="BH58">
        <v>900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 t="shared" si="35"/>
        <v>21:37:54.030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168</v>
      </c>
      <c r="CR58">
        <v>0</v>
      </c>
      <c r="CW58">
        <v>3807583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"07/22/2022 21:37:54.298"</f>
        <v>07/22/2022 21:37:54.298</v>
      </c>
      <c r="C59" t="str">
        <f t="shared" si="22"/>
        <v>FFDFD3C0</v>
      </c>
      <c r="D59" t="s">
        <v>113</v>
      </c>
      <c r="E59">
        <v>44</v>
      </c>
      <c r="H59">
        <v>151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si="33"/>
        <v>21:37:54.023</v>
      </c>
      <c r="T59" t="str">
        <f t="shared" si="34"/>
        <v>21:37:53.523</v>
      </c>
      <c r="U59" t="str">
        <f t="shared" si="3"/>
        <v>A54CFF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146</v>
      </c>
      <c r="AJ59">
        <v>43.425651000000002</v>
      </c>
      <c r="AK59" t="s">
        <v>147</v>
      </c>
      <c r="AL59">
        <v>-88.700073000000003</v>
      </c>
      <c r="AM59">
        <v>25</v>
      </c>
      <c r="AN59">
        <v>1025</v>
      </c>
      <c r="AO59" t="s">
        <v>118</v>
      </c>
      <c r="AP59">
        <v>-20</v>
      </c>
      <c r="AQ59">
        <v>-67</v>
      </c>
      <c r="AR59">
        <v>448</v>
      </c>
      <c r="AZ59">
        <v>1200</v>
      </c>
      <c r="BA59">
        <v>1</v>
      </c>
      <c r="BB59" t="str">
        <f t="shared" si="23"/>
        <v xml:space="preserve">N4400K  </v>
      </c>
      <c r="BC59">
        <v>1</v>
      </c>
      <c r="BE59">
        <v>0</v>
      </c>
      <c r="BF59">
        <v>0</v>
      </c>
      <c r="BG59">
        <v>0</v>
      </c>
      <c r="BH59">
        <v>900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 t="shared" si="35"/>
        <v>21:37:54.030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168</v>
      </c>
      <c r="CR59">
        <v>0</v>
      </c>
      <c r="CW59">
        <v>3807583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"07/22/2022 21:37:54.298"</f>
        <v>07/22/2022 21:37:54.298</v>
      </c>
      <c r="C60" t="str">
        <f t="shared" si="22"/>
        <v>FFDFD3C0</v>
      </c>
      <c r="D60" t="s">
        <v>113</v>
      </c>
      <c r="E60">
        <v>45</v>
      </c>
      <c r="H60">
        <v>152</v>
      </c>
      <c r="I60" t="s">
        <v>120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33"/>
        <v>21:37:54.023</v>
      </c>
      <c r="T60" t="str">
        <f t="shared" si="34"/>
        <v>21:37:53.523</v>
      </c>
      <c r="U60" t="str">
        <f t="shared" si="3"/>
        <v>A54CFF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146</v>
      </c>
      <c r="AJ60">
        <v>43.425651000000002</v>
      </c>
      <c r="AK60" t="s">
        <v>147</v>
      </c>
      <c r="AL60">
        <v>-88.700073000000003</v>
      </c>
      <c r="AM60">
        <v>25</v>
      </c>
      <c r="AN60">
        <v>1025</v>
      </c>
      <c r="AO60" t="s">
        <v>118</v>
      </c>
      <c r="AP60">
        <v>-20</v>
      </c>
      <c r="AQ60">
        <v>-67</v>
      </c>
      <c r="AR60">
        <v>448</v>
      </c>
      <c r="AZ60">
        <v>1200</v>
      </c>
      <c r="BA60">
        <v>1</v>
      </c>
      <c r="BB60" t="str">
        <f t="shared" si="23"/>
        <v xml:space="preserve">N4400K  </v>
      </c>
      <c r="BC60">
        <v>1</v>
      </c>
      <c r="BE60">
        <v>0</v>
      </c>
      <c r="BF60">
        <v>0</v>
      </c>
      <c r="BG60">
        <v>0</v>
      </c>
      <c r="BH60">
        <v>900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 t="shared" si="35"/>
        <v>21:37:54.030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168</v>
      </c>
      <c r="CR60">
        <v>0</v>
      </c>
      <c r="CW60">
        <v>3807583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"07/22/2022 21:37:54.298"</f>
        <v>07/22/2022 21:37:54.298</v>
      </c>
      <c r="C61" t="str">
        <f t="shared" si="22"/>
        <v>FFDFD3C0</v>
      </c>
      <c r="D61" t="s">
        <v>127</v>
      </c>
      <c r="E61">
        <v>8</v>
      </c>
      <c r="F61">
        <v>2008</v>
      </c>
      <c r="G61" t="s">
        <v>128</v>
      </c>
      <c r="J61" t="s">
        <v>129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33"/>
        <v>21:37:54.023</v>
      </c>
      <c r="T61" t="str">
        <f t="shared" si="34"/>
        <v>21:37:53.523</v>
      </c>
      <c r="U61" t="str">
        <f t="shared" si="3"/>
        <v>A54CFF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146</v>
      </c>
      <c r="AJ61">
        <v>43.425651000000002</v>
      </c>
      <c r="AK61" t="s">
        <v>147</v>
      </c>
      <c r="AL61">
        <v>-88.700073000000003</v>
      </c>
      <c r="AM61">
        <v>25</v>
      </c>
      <c r="AN61">
        <v>1025</v>
      </c>
      <c r="AO61" t="s">
        <v>118</v>
      </c>
      <c r="AP61">
        <v>-20</v>
      </c>
      <c r="AQ61">
        <v>-67</v>
      </c>
      <c r="AR61">
        <v>448</v>
      </c>
      <c r="AZ61">
        <v>1200</v>
      </c>
      <c r="BA61">
        <v>1</v>
      </c>
      <c r="BB61" t="str">
        <f t="shared" si="23"/>
        <v xml:space="preserve">N4400K  </v>
      </c>
      <c r="BC61">
        <v>1</v>
      </c>
      <c r="BE61">
        <v>0</v>
      </c>
      <c r="BF61">
        <v>0</v>
      </c>
      <c r="BG61">
        <v>0</v>
      </c>
      <c r="BH61">
        <v>900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 t="shared" si="35"/>
        <v>21:37:54.030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119</v>
      </c>
      <c r="CQ61">
        <v>168</v>
      </c>
      <c r="CR61">
        <v>0</v>
      </c>
      <c r="CW61">
        <v>3807583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"07/22/2022 21:37:55.157"</f>
        <v>07/22/2022 21:37:55.157</v>
      </c>
      <c r="C62" t="str">
        <f t="shared" si="22"/>
        <v>FFDFD3C0</v>
      </c>
      <c r="D62" t="s">
        <v>121</v>
      </c>
      <c r="E62">
        <v>12</v>
      </c>
      <c r="F62">
        <v>1012</v>
      </c>
      <c r="G62" t="s">
        <v>122</v>
      </c>
      <c r="J62" t="s">
        <v>123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ref="S62:S67" si="36">"21:37:54.953"</f>
        <v>21:37:54.953</v>
      </c>
      <c r="T62" t="str">
        <f t="shared" ref="T62:T67" si="37">"21:37:54.553"</f>
        <v>21:37:54.553</v>
      </c>
      <c r="U62" t="str">
        <f t="shared" si="3"/>
        <v>A54CFF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148</v>
      </c>
      <c r="AJ62">
        <v>43.425372000000003</v>
      </c>
      <c r="AK62" t="s">
        <v>149</v>
      </c>
      <c r="AL62">
        <v>-88.700222999999994</v>
      </c>
      <c r="AM62">
        <v>25</v>
      </c>
      <c r="AN62">
        <v>1025</v>
      </c>
      <c r="AO62" t="s">
        <v>118</v>
      </c>
      <c r="AP62">
        <v>-20</v>
      </c>
      <c r="AQ62">
        <v>-66</v>
      </c>
      <c r="AR62">
        <v>384</v>
      </c>
      <c r="AZ62">
        <v>1200</v>
      </c>
      <c r="BA62">
        <v>1</v>
      </c>
      <c r="BB62" t="str">
        <f t="shared" si="23"/>
        <v xml:space="preserve">N4400K  </v>
      </c>
      <c r="BC62">
        <v>1</v>
      </c>
      <c r="BE62">
        <v>0</v>
      </c>
      <c r="BF62">
        <v>0</v>
      </c>
      <c r="BG62">
        <v>0</v>
      </c>
      <c r="BH62">
        <v>925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 t="shared" ref="BW62:BW67" si="38">"21:37:54.959"</f>
        <v>21:37:54.959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119</v>
      </c>
      <c r="CQ62">
        <v>168</v>
      </c>
      <c r="CR62">
        <v>0</v>
      </c>
      <c r="CW62">
        <v>3808811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"07/22/2022 21:37:55.220"</f>
        <v>07/22/2022 21:37:55.220</v>
      </c>
      <c r="C63" t="str">
        <f t="shared" si="22"/>
        <v>FFDFD3C0</v>
      </c>
      <c r="D63" t="s">
        <v>124</v>
      </c>
      <c r="E63">
        <v>2</v>
      </c>
      <c r="H63">
        <v>156</v>
      </c>
      <c r="I63" t="s">
        <v>125</v>
      </c>
      <c r="J63" t="s">
        <v>126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6"/>
        <v>21:37:54.953</v>
      </c>
      <c r="T63" t="str">
        <f t="shared" si="37"/>
        <v>21:37:54.553</v>
      </c>
      <c r="U63" t="str">
        <f t="shared" si="3"/>
        <v>A54CFF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148</v>
      </c>
      <c r="AJ63">
        <v>43.425372000000003</v>
      </c>
      <c r="AK63" t="s">
        <v>149</v>
      </c>
      <c r="AL63">
        <v>-88.700222999999994</v>
      </c>
      <c r="AM63">
        <v>25</v>
      </c>
      <c r="AN63">
        <v>1025</v>
      </c>
      <c r="AO63" t="s">
        <v>118</v>
      </c>
      <c r="AP63">
        <v>-20</v>
      </c>
      <c r="AQ63">
        <v>-66</v>
      </c>
      <c r="AR63">
        <v>384</v>
      </c>
      <c r="AZ63">
        <v>1200</v>
      </c>
      <c r="BA63">
        <v>1</v>
      </c>
      <c r="BB63" t="str">
        <f t="shared" si="23"/>
        <v xml:space="preserve">N4400K  </v>
      </c>
      <c r="BC63">
        <v>1</v>
      </c>
      <c r="BE63">
        <v>0</v>
      </c>
      <c r="BF63">
        <v>0</v>
      </c>
      <c r="BG63">
        <v>0</v>
      </c>
      <c r="BH63">
        <v>925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 t="shared" si="38"/>
        <v>21:37:54.959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119</v>
      </c>
      <c r="CQ63">
        <v>168</v>
      </c>
      <c r="CR63">
        <v>0</v>
      </c>
      <c r="CW63">
        <v>3808811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"07/22/2022 21:37:55.220"</f>
        <v>07/22/2022 21:37:55.220</v>
      </c>
      <c r="C64" t="str">
        <f t="shared" si="22"/>
        <v>FFDFD3C0</v>
      </c>
      <c r="D64" t="s">
        <v>121</v>
      </c>
      <c r="E64">
        <v>11</v>
      </c>
      <c r="F64">
        <v>1011</v>
      </c>
      <c r="G64" t="s">
        <v>125</v>
      </c>
      <c r="J64" t="s">
        <v>123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6"/>
        <v>21:37:54.953</v>
      </c>
      <c r="T64" t="str">
        <f t="shared" si="37"/>
        <v>21:37:54.553</v>
      </c>
      <c r="U64" t="str">
        <f t="shared" si="3"/>
        <v>A54CFF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148</v>
      </c>
      <c r="AJ64">
        <v>43.425372000000003</v>
      </c>
      <c r="AK64" t="s">
        <v>149</v>
      </c>
      <c r="AL64">
        <v>-88.700222999999994</v>
      </c>
      <c r="AM64">
        <v>25</v>
      </c>
      <c r="AN64">
        <v>1025</v>
      </c>
      <c r="AO64" t="s">
        <v>118</v>
      </c>
      <c r="AP64">
        <v>-20</v>
      </c>
      <c r="AQ64">
        <v>-66</v>
      </c>
      <c r="AR64">
        <v>384</v>
      </c>
      <c r="AZ64">
        <v>1200</v>
      </c>
      <c r="BA64">
        <v>1</v>
      </c>
      <c r="BB64" t="str">
        <f t="shared" si="23"/>
        <v xml:space="preserve">N4400K  </v>
      </c>
      <c r="BC64">
        <v>1</v>
      </c>
      <c r="BE64">
        <v>0</v>
      </c>
      <c r="BF64">
        <v>0</v>
      </c>
      <c r="BG64">
        <v>0</v>
      </c>
      <c r="BH64">
        <v>925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 t="shared" si="38"/>
        <v>21:37:54.959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168</v>
      </c>
      <c r="CR64">
        <v>0</v>
      </c>
      <c r="CW64">
        <v>3808811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"07/22/2022 21:37:55.220"</f>
        <v>07/22/2022 21:37:55.220</v>
      </c>
      <c r="C65" t="str">
        <f t="shared" si="22"/>
        <v>FFDFD3C0</v>
      </c>
      <c r="D65" t="s">
        <v>113</v>
      </c>
      <c r="E65">
        <v>44</v>
      </c>
      <c r="H65">
        <v>151</v>
      </c>
      <c r="I65" t="s">
        <v>114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36"/>
        <v>21:37:54.953</v>
      </c>
      <c r="T65" t="str">
        <f t="shared" si="37"/>
        <v>21:37:54.553</v>
      </c>
      <c r="U65" t="str">
        <f t="shared" si="3"/>
        <v>A54CFF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148</v>
      </c>
      <c r="AJ65">
        <v>43.425372000000003</v>
      </c>
      <c r="AK65" t="s">
        <v>149</v>
      </c>
      <c r="AL65">
        <v>-88.700222999999994</v>
      </c>
      <c r="AM65">
        <v>25</v>
      </c>
      <c r="AN65">
        <v>1025</v>
      </c>
      <c r="AO65" t="s">
        <v>118</v>
      </c>
      <c r="AP65">
        <v>-20</v>
      </c>
      <c r="AQ65">
        <v>-66</v>
      </c>
      <c r="AR65">
        <v>384</v>
      </c>
      <c r="AZ65">
        <v>1200</v>
      </c>
      <c r="BA65">
        <v>1</v>
      </c>
      <c r="BB65" t="str">
        <f t="shared" si="23"/>
        <v xml:space="preserve">N4400K  </v>
      </c>
      <c r="BC65">
        <v>1</v>
      </c>
      <c r="BE65">
        <v>0</v>
      </c>
      <c r="BF65">
        <v>0</v>
      </c>
      <c r="BG65">
        <v>0</v>
      </c>
      <c r="BH65">
        <v>925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 t="shared" si="38"/>
        <v>21:37:54.959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168</v>
      </c>
      <c r="CR65">
        <v>0</v>
      </c>
      <c r="CW65">
        <v>3808811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"07/22/2022 21:37:55.220"</f>
        <v>07/22/2022 21:37:55.220</v>
      </c>
      <c r="C66" t="str">
        <f t="shared" ref="C66:C97" si="39">"FFDFD3C0"</f>
        <v>FFDFD3C0</v>
      </c>
      <c r="D66" t="s">
        <v>113</v>
      </c>
      <c r="E66">
        <v>45</v>
      </c>
      <c r="H66">
        <v>152</v>
      </c>
      <c r="I66" t="s">
        <v>120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36"/>
        <v>21:37:54.953</v>
      </c>
      <c r="T66" t="str">
        <f t="shared" si="37"/>
        <v>21:37:54.553</v>
      </c>
      <c r="U66" t="str">
        <f t="shared" ref="U66:U129" si="40">"A54CFF"</f>
        <v>A54CFF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148</v>
      </c>
      <c r="AJ66">
        <v>43.425372000000003</v>
      </c>
      <c r="AK66" t="s">
        <v>149</v>
      </c>
      <c r="AL66">
        <v>-88.700222999999994</v>
      </c>
      <c r="AM66">
        <v>25</v>
      </c>
      <c r="AN66">
        <v>1025</v>
      </c>
      <c r="AO66" t="s">
        <v>118</v>
      </c>
      <c r="AP66">
        <v>-20</v>
      </c>
      <c r="AQ66">
        <v>-66</v>
      </c>
      <c r="AR66">
        <v>384</v>
      </c>
      <c r="AZ66">
        <v>1200</v>
      </c>
      <c r="BA66">
        <v>1</v>
      </c>
      <c r="BB66" t="str">
        <f t="shared" ref="BB66:BB97" si="41">"N4400K  "</f>
        <v xml:space="preserve">N4400K  </v>
      </c>
      <c r="BC66">
        <v>1</v>
      </c>
      <c r="BE66">
        <v>0</v>
      </c>
      <c r="BF66">
        <v>0</v>
      </c>
      <c r="BG66">
        <v>0</v>
      </c>
      <c r="BH66">
        <v>925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 t="shared" si="38"/>
        <v>21:37:54.959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168</v>
      </c>
      <c r="CR66">
        <v>0</v>
      </c>
      <c r="CW66">
        <v>3808811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"07/22/2022 21:37:55.220"</f>
        <v>07/22/2022 21:37:55.220</v>
      </c>
      <c r="C67" t="str">
        <f t="shared" si="39"/>
        <v>FFDFD3C0</v>
      </c>
      <c r="D67" t="s">
        <v>127</v>
      </c>
      <c r="E67">
        <v>8</v>
      </c>
      <c r="F67">
        <v>2008</v>
      </c>
      <c r="G67" t="s">
        <v>128</v>
      </c>
      <c r="J67" t="s">
        <v>129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36"/>
        <v>21:37:54.953</v>
      </c>
      <c r="T67" t="str">
        <f t="shared" si="37"/>
        <v>21:37:54.553</v>
      </c>
      <c r="U67" t="str">
        <f t="shared" si="40"/>
        <v>A54CFF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148</v>
      </c>
      <c r="AJ67">
        <v>43.425372000000003</v>
      </c>
      <c r="AK67" t="s">
        <v>149</v>
      </c>
      <c r="AL67">
        <v>-88.700222999999994</v>
      </c>
      <c r="AM67">
        <v>25</v>
      </c>
      <c r="AN67">
        <v>1025</v>
      </c>
      <c r="AO67" t="s">
        <v>118</v>
      </c>
      <c r="AP67">
        <v>-20</v>
      </c>
      <c r="AQ67">
        <v>-66</v>
      </c>
      <c r="AR67">
        <v>384</v>
      </c>
      <c r="AZ67">
        <v>1200</v>
      </c>
      <c r="BA67">
        <v>1</v>
      </c>
      <c r="BB67" t="str">
        <f t="shared" si="41"/>
        <v xml:space="preserve">N4400K  </v>
      </c>
      <c r="BC67">
        <v>1</v>
      </c>
      <c r="BE67">
        <v>0</v>
      </c>
      <c r="BF67">
        <v>0</v>
      </c>
      <c r="BG67">
        <v>0</v>
      </c>
      <c r="BH67">
        <v>925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 t="shared" si="38"/>
        <v>21:37:54.959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168</v>
      </c>
      <c r="CR67">
        <v>0</v>
      </c>
      <c r="CW67">
        <v>3808811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"07/22/2022 21:37:56.189"</f>
        <v>07/22/2022 21:37:56.189</v>
      </c>
      <c r="C68" t="str">
        <f t="shared" si="39"/>
        <v>FFDFD3C0</v>
      </c>
      <c r="D68" t="s">
        <v>124</v>
      </c>
      <c r="E68">
        <v>2</v>
      </c>
      <c r="H68">
        <v>156</v>
      </c>
      <c r="I68" t="s">
        <v>125</v>
      </c>
      <c r="J68" t="s">
        <v>126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ref="S68:S73" si="42">"21:37:55.922"</f>
        <v>21:37:55.922</v>
      </c>
      <c r="T68" t="str">
        <f t="shared" ref="T68:T73" si="43">"21:37:55.522"</f>
        <v>21:37:55.522</v>
      </c>
      <c r="U68" t="str">
        <f t="shared" si="40"/>
        <v>A54CFF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150</v>
      </c>
      <c r="AJ68">
        <v>43.425071000000003</v>
      </c>
      <c r="AK68" t="s">
        <v>151</v>
      </c>
      <c r="AL68">
        <v>-88.700351999999995</v>
      </c>
      <c r="AM68">
        <v>25</v>
      </c>
      <c r="AN68">
        <v>1025</v>
      </c>
      <c r="AO68" t="s">
        <v>118</v>
      </c>
      <c r="AP68">
        <v>-20</v>
      </c>
      <c r="AQ68">
        <v>-66</v>
      </c>
      <c r="AR68">
        <v>384</v>
      </c>
      <c r="AZ68">
        <v>1200</v>
      </c>
      <c r="BA68">
        <v>1</v>
      </c>
      <c r="BB68" t="str">
        <f t="shared" si="41"/>
        <v xml:space="preserve">N4400K  </v>
      </c>
      <c r="BC68">
        <v>1</v>
      </c>
      <c r="BE68">
        <v>0</v>
      </c>
      <c r="BF68">
        <v>0</v>
      </c>
      <c r="BG68">
        <v>0</v>
      </c>
      <c r="BH68">
        <v>925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 t="shared" ref="BW68:BW73" si="44">"21:37:55.928"</f>
        <v>21:37:55.928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168</v>
      </c>
      <c r="CR68">
        <v>0</v>
      </c>
      <c r="CW68">
        <v>3810046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"07/22/2022 21:37:56.189"</f>
        <v>07/22/2022 21:37:56.189</v>
      </c>
      <c r="C69" t="str">
        <f t="shared" si="39"/>
        <v>FFDFD3C0</v>
      </c>
      <c r="D69" t="s">
        <v>113</v>
      </c>
      <c r="E69">
        <v>44</v>
      </c>
      <c r="H69">
        <v>151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42"/>
        <v>21:37:55.922</v>
      </c>
      <c r="T69" t="str">
        <f t="shared" si="43"/>
        <v>21:37:55.522</v>
      </c>
      <c r="U69" t="str">
        <f t="shared" si="40"/>
        <v>A54CFF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150</v>
      </c>
      <c r="AJ69">
        <v>43.425071000000003</v>
      </c>
      <c r="AK69" t="s">
        <v>151</v>
      </c>
      <c r="AL69">
        <v>-88.700351999999995</v>
      </c>
      <c r="AM69">
        <v>25</v>
      </c>
      <c r="AN69">
        <v>1025</v>
      </c>
      <c r="AO69" t="s">
        <v>118</v>
      </c>
      <c r="AP69">
        <v>-20</v>
      </c>
      <c r="AQ69">
        <v>-66</v>
      </c>
      <c r="AR69">
        <v>384</v>
      </c>
      <c r="AZ69">
        <v>1200</v>
      </c>
      <c r="BA69">
        <v>1</v>
      </c>
      <c r="BB69" t="str">
        <f t="shared" si="41"/>
        <v xml:space="preserve">N4400K  </v>
      </c>
      <c r="BC69">
        <v>1</v>
      </c>
      <c r="BE69">
        <v>0</v>
      </c>
      <c r="BF69">
        <v>0</v>
      </c>
      <c r="BG69">
        <v>0</v>
      </c>
      <c r="BH69">
        <v>925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 t="shared" si="44"/>
        <v>21:37:55.928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168</v>
      </c>
      <c r="CR69">
        <v>0</v>
      </c>
      <c r="CW69">
        <v>3810046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"07/22/2022 21:37:56.189"</f>
        <v>07/22/2022 21:37:56.189</v>
      </c>
      <c r="C70" t="str">
        <f t="shared" si="39"/>
        <v>FFDFD3C0</v>
      </c>
      <c r="D70" t="s">
        <v>113</v>
      </c>
      <c r="E70">
        <v>45</v>
      </c>
      <c r="H70">
        <v>152</v>
      </c>
      <c r="I70" t="s">
        <v>120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42"/>
        <v>21:37:55.922</v>
      </c>
      <c r="T70" t="str">
        <f t="shared" si="43"/>
        <v>21:37:55.522</v>
      </c>
      <c r="U70" t="str">
        <f t="shared" si="40"/>
        <v>A54CFF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150</v>
      </c>
      <c r="AJ70">
        <v>43.425071000000003</v>
      </c>
      <c r="AK70" t="s">
        <v>151</v>
      </c>
      <c r="AL70">
        <v>-88.700351999999995</v>
      </c>
      <c r="AM70">
        <v>25</v>
      </c>
      <c r="AN70">
        <v>1025</v>
      </c>
      <c r="AO70" t="s">
        <v>118</v>
      </c>
      <c r="AP70">
        <v>-20</v>
      </c>
      <c r="AQ70">
        <v>-66</v>
      </c>
      <c r="AR70">
        <v>384</v>
      </c>
      <c r="AZ70">
        <v>1200</v>
      </c>
      <c r="BA70">
        <v>1</v>
      </c>
      <c r="BB70" t="str">
        <f t="shared" si="41"/>
        <v xml:space="preserve">N4400K  </v>
      </c>
      <c r="BC70">
        <v>1</v>
      </c>
      <c r="BE70">
        <v>0</v>
      </c>
      <c r="BF70">
        <v>0</v>
      </c>
      <c r="BG70">
        <v>0</v>
      </c>
      <c r="BH70">
        <v>925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 t="shared" si="44"/>
        <v>21:37:55.928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168</v>
      </c>
      <c r="CR70">
        <v>0</v>
      </c>
      <c r="CW70">
        <v>3810046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"07/22/2022 21:37:56.189"</f>
        <v>07/22/2022 21:37:56.189</v>
      </c>
      <c r="C71" t="str">
        <f t="shared" si="39"/>
        <v>FFDFD3C0</v>
      </c>
      <c r="D71" t="s">
        <v>121</v>
      </c>
      <c r="E71">
        <v>11</v>
      </c>
      <c r="F71">
        <v>1011</v>
      </c>
      <c r="G71" t="s">
        <v>125</v>
      </c>
      <c r="J71" t="s">
        <v>123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42"/>
        <v>21:37:55.922</v>
      </c>
      <c r="T71" t="str">
        <f t="shared" si="43"/>
        <v>21:37:55.522</v>
      </c>
      <c r="U71" t="str">
        <f t="shared" si="40"/>
        <v>A54CFF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150</v>
      </c>
      <c r="AJ71">
        <v>43.425071000000003</v>
      </c>
      <c r="AK71" t="s">
        <v>151</v>
      </c>
      <c r="AL71">
        <v>-88.700351999999995</v>
      </c>
      <c r="AM71">
        <v>25</v>
      </c>
      <c r="AN71">
        <v>1025</v>
      </c>
      <c r="AO71" t="s">
        <v>118</v>
      </c>
      <c r="AP71">
        <v>-20</v>
      </c>
      <c r="AQ71">
        <v>-66</v>
      </c>
      <c r="AR71">
        <v>384</v>
      </c>
      <c r="AZ71">
        <v>1200</v>
      </c>
      <c r="BA71">
        <v>1</v>
      </c>
      <c r="BB71" t="str">
        <f t="shared" si="41"/>
        <v xml:space="preserve">N4400K  </v>
      </c>
      <c r="BC71">
        <v>1</v>
      </c>
      <c r="BE71">
        <v>0</v>
      </c>
      <c r="BF71">
        <v>0</v>
      </c>
      <c r="BG71">
        <v>0</v>
      </c>
      <c r="BH71">
        <v>925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 t="shared" si="44"/>
        <v>21:37:55.928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168</v>
      </c>
      <c r="CR71">
        <v>0</v>
      </c>
      <c r="CW71">
        <v>3810046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"07/22/2022 21:37:56.235"</f>
        <v>07/22/2022 21:37:56.235</v>
      </c>
      <c r="C72" t="str">
        <f t="shared" si="39"/>
        <v>FFDFD3C0</v>
      </c>
      <c r="D72" t="s">
        <v>127</v>
      </c>
      <c r="E72">
        <v>8</v>
      </c>
      <c r="F72">
        <v>2008</v>
      </c>
      <c r="G72" t="s">
        <v>128</v>
      </c>
      <c r="J72" t="s">
        <v>129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42"/>
        <v>21:37:55.922</v>
      </c>
      <c r="T72" t="str">
        <f t="shared" si="43"/>
        <v>21:37:55.522</v>
      </c>
      <c r="U72" t="str">
        <f t="shared" si="40"/>
        <v>A54CFF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150</v>
      </c>
      <c r="AJ72">
        <v>43.425071000000003</v>
      </c>
      <c r="AK72" t="s">
        <v>151</v>
      </c>
      <c r="AL72">
        <v>-88.700351999999995</v>
      </c>
      <c r="AM72">
        <v>25</v>
      </c>
      <c r="AN72">
        <v>1025</v>
      </c>
      <c r="AO72" t="s">
        <v>118</v>
      </c>
      <c r="AP72">
        <v>-20</v>
      </c>
      <c r="AQ72">
        <v>-66</v>
      </c>
      <c r="AR72">
        <v>384</v>
      </c>
      <c r="AZ72">
        <v>1200</v>
      </c>
      <c r="BA72">
        <v>1</v>
      </c>
      <c r="BB72" t="str">
        <f t="shared" si="41"/>
        <v xml:space="preserve">N4400K  </v>
      </c>
      <c r="BC72">
        <v>1</v>
      </c>
      <c r="BE72">
        <v>0</v>
      </c>
      <c r="BF72">
        <v>0</v>
      </c>
      <c r="BG72">
        <v>0</v>
      </c>
      <c r="BH72">
        <v>925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 t="shared" si="44"/>
        <v>21:37:55.928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168</v>
      </c>
      <c r="CR72">
        <v>0</v>
      </c>
      <c r="CW72">
        <v>3810046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"07/22/2022 21:37:56.189"</f>
        <v>07/22/2022 21:37:56.189</v>
      </c>
      <c r="C73" t="str">
        <f t="shared" si="39"/>
        <v>FFDFD3C0</v>
      </c>
      <c r="D73" t="s">
        <v>121</v>
      </c>
      <c r="E73">
        <v>12</v>
      </c>
      <c r="F73">
        <v>1012</v>
      </c>
      <c r="G73" t="s">
        <v>122</v>
      </c>
      <c r="J73" t="s">
        <v>123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42"/>
        <v>21:37:55.922</v>
      </c>
      <c r="T73" t="str">
        <f t="shared" si="43"/>
        <v>21:37:55.522</v>
      </c>
      <c r="U73" t="str">
        <f t="shared" si="40"/>
        <v>A54CFF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150</v>
      </c>
      <c r="AJ73">
        <v>43.425071000000003</v>
      </c>
      <c r="AK73" t="s">
        <v>151</v>
      </c>
      <c r="AL73">
        <v>-88.700351999999995</v>
      </c>
      <c r="AM73">
        <v>25</v>
      </c>
      <c r="AN73">
        <v>1025</v>
      </c>
      <c r="AO73" t="s">
        <v>118</v>
      </c>
      <c r="AP73">
        <v>-20</v>
      </c>
      <c r="AQ73">
        <v>-66</v>
      </c>
      <c r="AR73">
        <v>384</v>
      </c>
      <c r="AZ73">
        <v>1200</v>
      </c>
      <c r="BA73">
        <v>1</v>
      </c>
      <c r="BB73" t="str">
        <f t="shared" si="41"/>
        <v xml:space="preserve">N4400K  </v>
      </c>
      <c r="BC73">
        <v>1</v>
      </c>
      <c r="BE73">
        <v>0</v>
      </c>
      <c r="BF73">
        <v>0</v>
      </c>
      <c r="BG73">
        <v>0</v>
      </c>
      <c r="BH73">
        <v>925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 t="shared" si="44"/>
        <v>21:37:55.928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168</v>
      </c>
      <c r="CR73">
        <v>0</v>
      </c>
      <c r="CW73">
        <v>3810046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 t="shared" ref="A74:A79" si="45">"07/22/2022 21:37:57.064"</f>
        <v>07/22/2022 21:37:57.064</v>
      </c>
      <c r="C74" t="str">
        <f t="shared" si="39"/>
        <v>FFDFD3C0</v>
      </c>
      <c r="D74" t="s">
        <v>121</v>
      </c>
      <c r="E74">
        <v>11</v>
      </c>
      <c r="F74">
        <v>1011</v>
      </c>
      <c r="G74" t="s">
        <v>125</v>
      </c>
      <c r="J74" t="s">
        <v>123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ref="S74:S79" si="46">"21:37:56.789"</f>
        <v>21:37:56.789</v>
      </c>
      <c r="T74" t="str">
        <f t="shared" ref="T74:T79" si="47">"21:37:56.389"</f>
        <v>21:37:56.389</v>
      </c>
      <c r="U74" t="str">
        <f t="shared" si="40"/>
        <v>A54CFF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1</v>
      </c>
      <c r="AI74" t="s">
        <v>152</v>
      </c>
      <c r="AJ74">
        <v>43.424813999999998</v>
      </c>
      <c r="AK74" t="s">
        <v>153</v>
      </c>
      <c r="AL74">
        <v>-88.700479999999999</v>
      </c>
      <c r="AM74">
        <v>25</v>
      </c>
      <c r="AN74">
        <v>1050</v>
      </c>
      <c r="AO74" t="s">
        <v>118</v>
      </c>
      <c r="AP74">
        <v>-20</v>
      </c>
      <c r="AQ74">
        <v>-66</v>
      </c>
      <c r="AR74">
        <v>448</v>
      </c>
      <c r="AZ74">
        <v>1200</v>
      </c>
      <c r="BA74">
        <v>1</v>
      </c>
      <c r="BB74" t="str">
        <f t="shared" si="41"/>
        <v xml:space="preserve">N4400K  </v>
      </c>
      <c r="BC74">
        <v>1</v>
      </c>
      <c r="BE74">
        <v>0</v>
      </c>
      <c r="BF74">
        <v>0</v>
      </c>
      <c r="BG74">
        <v>0</v>
      </c>
      <c r="BH74">
        <v>950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 t="shared" ref="BW74:BW79" si="48">"21:37:56.797"</f>
        <v>21:37:56.797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168</v>
      </c>
      <c r="CR74">
        <v>0</v>
      </c>
      <c r="CW74">
        <v>3811107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 t="shared" si="45"/>
        <v>07/22/2022 21:37:57.064</v>
      </c>
      <c r="C75" t="str">
        <f t="shared" si="39"/>
        <v>FFDFD3C0</v>
      </c>
      <c r="D75" t="s">
        <v>121</v>
      </c>
      <c r="E75">
        <v>12</v>
      </c>
      <c r="F75">
        <v>1012</v>
      </c>
      <c r="G75" t="s">
        <v>122</v>
      </c>
      <c r="J75" t="s">
        <v>123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46"/>
        <v>21:37:56.789</v>
      </c>
      <c r="T75" t="str">
        <f t="shared" si="47"/>
        <v>21:37:56.389</v>
      </c>
      <c r="U75" t="str">
        <f t="shared" si="40"/>
        <v>A54CFF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1</v>
      </c>
      <c r="AI75" t="s">
        <v>152</v>
      </c>
      <c r="AJ75">
        <v>43.424813999999998</v>
      </c>
      <c r="AK75" t="s">
        <v>153</v>
      </c>
      <c r="AL75">
        <v>-88.700479999999999</v>
      </c>
      <c r="AM75">
        <v>25</v>
      </c>
      <c r="AN75">
        <v>1050</v>
      </c>
      <c r="AO75" t="s">
        <v>118</v>
      </c>
      <c r="AP75">
        <v>-20</v>
      </c>
      <c r="AQ75">
        <v>-66</v>
      </c>
      <c r="AR75">
        <v>448</v>
      </c>
      <c r="AZ75">
        <v>1200</v>
      </c>
      <c r="BA75">
        <v>1</v>
      </c>
      <c r="BB75" t="str">
        <f t="shared" si="41"/>
        <v xml:space="preserve">N4400K  </v>
      </c>
      <c r="BC75">
        <v>1</v>
      </c>
      <c r="BE75">
        <v>0</v>
      </c>
      <c r="BF75">
        <v>0</v>
      </c>
      <c r="BG75">
        <v>0</v>
      </c>
      <c r="BH75">
        <v>950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 t="shared" si="48"/>
        <v>21:37:56.797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168</v>
      </c>
      <c r="CR75">
        <v>0</v>
      </c>
      <c r="CW75">
        <v>3811107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 t="shared" si="45"/>
        <v>07/22/2022 21:37:57.064</v>
      </c>
      <c r="C76" t="str">
        <f t="shared" si="39"/>
        <v>FFDFD3C0</v>
      </c>
      <c r="D76" t="s">
        <v>124</v>
      </c>
      <c r="E76">
        <v>2</v>
      </c>
      <c r="H76">
        <v>156</v>
      </c>
      <c r="I76" t="s">
        <v>125</v>
      </c>
      <c r="J76" t="s">
        <v>126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46"/>
        <v>21:37:56.789</v>
      </c>
      <c r="T76" t="str">
        <f t="shared" si="47"/>
        <v>21:37:56.389</v>
      </c>
      <c r="U76" t="str">
        <f t="shared" si="40"/>
        <v>A54CFF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152</v>
      </c>
      <c r="AJ76">
        <v>43.424813999999998</v>
      </c>
      <c r="AK76" t="s">
        <v>153</v>
      </c>
      <c r="AL76">
        <v>-88.700479999999999</v>
      </c>
      <c r="AM76">
        <v>25</v>
      </c>
      <c r="AN76">
        <v>1050</v>
      </c>
      <c r="AO76" t="s">
        <v>118</v>
      </c>
      <c r="AP76">
        <v>-20</v>
      </c>
      <c r="AQ76">
        <v>-66</v>
      </c>
      <c r="AR76">
        <v>448</v>
      </c>
      <c r="AZ76">
        <v>1200</v>
      </c>
      <c r="BA76">
        <v>1</v>
      </c>
      <c r="BB76" t="str">
        <f t="shared" si="41"/>
        <v xml:space="preserve">N4400K  </v>
      </c>
      <c r="BC76">
        <v>1</v>
      </c>
      <c r="BE76">
        <v>0</v>
      </c>
      <c r="BF76">
        <v>0</v>
      </c>
      <c r="BG76">
        <v>0</v>
      </c>
      <c r="BH76">
        <v>950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 t="shared" si="48"/>
        <v>21:37:56.797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168</v>
      </c>
      <c r="CR76">
        <v>0</v>
      </c>
      <c r="CW76">
        <v>3811107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 t="shared" si="45"/>
        <v>07/22/2022 21:37:57.064</v>
      </c>
      <c r="C77" t="str">
        <f t="shared" si="39"/>
        <v>FFDFD3C0</v>
      </c>
      <c r="D77" t="s">
        <v>113</v>
      </c>
      <c r="E77">
        <v>45</v>
      </c>
      <c r="H77">
        <v>152</v>
      </c>
      <c r="I77" t="s">
        <v>120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46"/>
        <v>21:37:56.789</v>
      </c>
      <c r="T77" t="str">
        <f t="shared" si="47"/>
        <v>21:37:56.389</v>
      </c>
      <c r="U77" t="str">
        <f t="shared" si="40"/>
        <v>A54CFF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1</v>
      </c>
      <c r="AI77" t="s">
        <v>152</v>
      </c>
      <c r="AJ77">
        <v>43.424813999999998</v>
      </c>
      <c r="AK77" t="s">
        <v>153</v>
      </c>
      <c r="AL77">
        <v>-88.700479999999999</v>
      </c>
      <c r="AM77">
        <v>25</v>
      </c>
      <c r="AN77">
        <v>1050</v>
      </c>
      <c r="AO77" t="s">
        <v>118</v>
      </c>
      <c r="AP77">
        <v>-20</v>
      </c>
      <c r="AQ77">
        <v>-66</v>
      </c>
      <c r="AR77">
        <v>448</v>
      </c>
      <c r="AZ77">
        <v>1200</v>
      </c>
      <c r="BA77">
        <v>1</v>
      </c>
      <c r="BB77" t="str">
        <f t="shared" si="41"/>
        <v xml:space="preserve">N4400K  </v>
      </c>
      <c r="BC77">
        <v>1</v>
      </c>
      <c r="BE77">
        <v>0</v>
      </c>
      <c r="BF77">
        <v>0</v>
      </c>
      <c r="BG77">
        <v>0</v>
      </c>
      <c r="BH77">
        <v>950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 t="shared" si="48"/>
        <v>21:37:56.797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168</v>
      </c>
      <c r="CR77">
        <v>0</v>
      </c>
      <c r="CW77">
        <v>3811107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 t="shared" si="45"/>
        <v>07/22/2022 21:37:57.064</v>
      </c>
      <c r="C78" t="str">
        <f t="shared" si="39"/>
        <v>FFDFD3C0</v>
      </c>
      <c r="D78" t="s">
        <v>113</v>
      </c>
      <c r="E78">
        <v>44</v>
      </c>
      <c r="H78">
        <v>151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46"/>
        <v>21:37:56.789</v>
      </c>
      <c r="T78" t="str">
        <f t="shared" si="47"/>
        <v>21:37:56.389</v>
      </c>
      <c r="U78" t="str">
        <f t="shared" si="40"/>
        <v>A54CFF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1</v>
      </c>
      <c r="AI78" t="s">
        <v>152</v>
      </c>
      <c r="AJ78">
        <v>43.424813999999998</v>
      </c>
      <c r="AK78" t="s">
        <v>153</v>
      </c>
      <c r="AL78">
        <v>-88.700479999999999</v>
      </c>
      <c r="AM78">
        <v>25</v>
      </c>
      <c r="AN78">
        <v>1050</v>
      </c>
      <c r="AO78" t="s">
        <v>118</v>
      </c>
      <c r="AP78">
        <v>-20</v>
      </c>
      <c r="AQ78">
        <v>-66</v>
      </c>
      <c r="AR78">
        <v>448</v>
      </c>
      <c r="AZ78">
        <v>1200</v>
      </c>
      <c r="BA78">
        <v>1</v>
      </c>
      <c r="BB78" t="str">
        <f t="shared" si="41"/>
        <v xml:space="preserve">N4400K  </v>
      </c>
      <c r="BC78">
        <v>1</v>
      </c>
      <c r="BE78">
        <v>0</v>
      </c>
      <c r="BF78">
        <v>0</v>
      </c>
      <c r="BG78">
        <v>0</v>
      </c>
      <c r="BH78">
        <v>950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 t="shared" si="48"/>
        <v>21:37:56.797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168</v>
      </c>
      <c r="CR78">
        <v>0</v>
      </c>
      <c r="CW78">
        <v>3811107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 t="shared" si="45"/>
        <v>07/22/2022 21:37:57.064</v>
      </c>
      <c r="C79" t="str">
        <f t="shared" si="39"/>
        <v>FFDFD3C0</v>
      </c>
      <c r="D79" t="s">
        <v>127</v>
      </c>
      <c r="E79">
        <v>8</v>
      </c>
      <c r="F79">
        <v>2008</v>
      </c>
      <c r="G79" t="s">
        <v>128</v>
      </c>
      <c r="J79" t="s">
        <v>129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6"/>
        <v>21:37:56.789</v>
      </c>
      <c r="T79" t="str">
        <f t="shared" si="47"/>
        <v>21:37:56.389</v>
      </c>
      <c r="U79" t="str">
        <f t="shared" si="40"/>
        <v>A54CFF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1</v>
      </c>
      <c r="AI79" t="s">
        <v>152</v>
      </c>
      <c r="AJ79">
        <v>43.424813999999998</v>
      </c>
      <c r="AK79" t="s">
        <v>153</v>
      </c>
      <c r="AL79">
        <v>-88.700479999999999</v>
      </c>
      <c r="AM79">
        <v>25</v>
      </c>
      <c r="AN79">
        <v>1050</v>
      </c>
      <c r="AO79" t="s">
        <v>118</v>
      </c>
      <c r="AP79">
        <v>-20</v>
      </c>
      <c r="AQ79">
        <v>-66</v>
      </c>
      <c r="AR79">
        <v>448</v>
      </c>
      <c r="AZ79">
        <v>1200</v>
      </c>
      <c r="BA79">
        <v>1</v>
      </c>
      <c r="BB79" t="str">
        <f t="shared" si="41"/>
        <v xml:space="preserve">N4400K  </v>
      </c>
      <c r="BC79">
        <v>1</v>
      </c>
      <c r="BE79">
        <v>0</v>
      </c>
      <c r="BF79">
        <v>0</v>
      </c>
      <c r="BG79">
        <v>0</v>
      </c>
      <c r="BH79">
        <v>950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 t="shared" si="48"/>
        <v>21:37:56.797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168</v>
      </c>
      <c r="CR79">
        <v>0</v>
      </c>
      <c r="CW79">
        <v>3811107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 t="shared" ref="A80:A85" si="49">"07/22/2022 21:37:58.048"</f>
        <v>07/22/2022 21:37:58.048</v>
      </c>
      <c r="C80" t="str">
        <f t="shared" si="39"/>
        <v>FFDFD3C0</v>
      </c>
      <c r="D80" t="s">
        <v>124</v>
      </c>
      <c r="E80">
        <v>2</v>
      </c>
      <c r="H80">
        <v>156</v>
      </c>
      <c r="I80" t="s">
        <v>125</v>
      </c>
      <c r="J80" t="s">
        <v>126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S85" si="50">"21:37:57.797"</f>
        <v>21:37:57.797</v>
      </c>
      <c r="T80" t="str">
        <f t="shared" ref="T80:T85" si="51">"21:37:57.297"</f>
        <v>21:37:57.297</v>
      </c>
      <c r="U80" t="str">
        <f t="shared" si="40"/>
        <v>A54CFF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1</v>
      </c>
      <c r="AI80" t="s">
        <v>154</v>
      </c>
      <c r="AJ80">
        <v>43.424492000000001</v>
      </c>
      <c r="AK80" t="s">
        <v>155</v>
      </c>
      <c r="AL80">
        <v>-88.700609</v>
      </c>
      <c r="AM80">
        <v>25</v>
      </c>
      <c r="AN80">
        <v>1050</v>
      </c>
      <c r="AO80" t="s">
        <v>118</v>
      </c>
      <c r="AP80">
        <v>-19</v>
      </c>
      <c r="AQ80">
        <v>-66</v>
      </c>
      <c r="AR80">
        <v>576</v>
      </c>
      <c r="AZ80">
        <v>1200</v>
      </c>
      <c r="BA80">
        <v>1</v>
      </c>
      <c r="BB80" t="str">
        <f t="shared" si="41"/>
        <v xml:space="preserve">N4400K  </v>
      </c>
      <c r="BC80">
        <v>1</v>
      </c>
      <c r="BE80">
        <v>0</v>
      </c>
      <c r="BF80">
        <v>0</v>
      </c>
      <c r="BG80">
        <v>0</v>
      </c>
      <c r="BH80">
        <v>925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 t="shared" ref="BW80:BW85" si="52">"21:37:57.803"</f>
        <v>21:37:57.803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168</v>
      </c>
      <c r="CR80">
        <v>1</v>
      </c>
      <c r="CW80">
        <v>12754266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 t="shared" si="49"/>
        <v>07/22/2022 21:37:58.048</v>
      </c>
      <c r="C81" t="str">
        <f t="shared" si="39"/>
        <v>FFDFD3C0</v>
      </c>
      <c r="D81" t="s">
        <v>113</v>
      </c>
      <c r="E81">
        <v>44</v>
      </c>
      <c r="H81">
        <v>151</v>
      </c>
      <c r="I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50"/>
        <v>21:37:57.797</v>
      </c>
      <c r="T81" t="str">
        <f t="shared" si="51"/>
        <v>21:37:57.297</v>
      </c>
      <c r="U81" t="str">
        <f t="shared" si="40"/>
        <v>A54CFF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154</v>
      </c>
      <c r="AJ81">
        <v>43.424492000000001</v>
      </c>
      <c r="AK81" t="s">
        <v>155</v>
      </c>
      <c r="AL81">
        <v>-88.700609</v>
      </c>
      <c r="AM81">
        <v>25</v>
      </c>
      <c r="AN81">
        <v>1050</v>
      </c>
      <c r="AO81" t="s">
        <v>118</v>
      </c>
      <c r="AP81">
        <v>-19</v>
      </c>
      <c r="AQ81">
        <v>-66</v>
      </c>
      <c r="AR81">
        <v>576</v>
      </c>
      <c r="AZ81">
        <v>1200</v>
      </c>
      <c r="BA81">
        <v>1</v>
      </c>
      <c r="BB81" t="str">
        <f t="shared" si="41"/>
        <v xml:space="preserve">N4400K  </v>
      </c>
      <c r="BC81">
        <v>1</v>
      </c>
      <c r="BE81">
        <v>0</v>
      </c>
      <c r="BF81">
        <v>0</v>
      </c>
      <c r="BG81">
        <v>0</v>
      </c>
      <c r="BH81">
        <v>925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 t="shared" si="52"/>
        <v>21:37:57.803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168</v>
      </c>
      <c r="CR81">
        <v>1</v>
      </c>
      <c r="CW81">
        <v>12754266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 t="shared" si="49"/>
        <v>07/22/2022 21:37:58.048</v>
      </c>
      <c r="C82" t="str">
        <f t="shared" si="39"/>
        <v>FFDFD3C0</v>
      </c>
      <c r="D82" t="s">
        <v>113</v>
      </c>
      <c r="E82">
        <v>45</v>
      </c>
      <c r="H82">
        <v>152</v>
      </c>
      <c r="I82" t="s">
        <v>120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50"/>
        <v>21:37:57.797</v>
      </c>
      <c r="T82" t="str">
        <f t="shared" si="51"/>
        <v>21:37:57.297</v>
      </c>
      <c r="U82" t="str">
        <f t="shared" si="40"/>
        <v>A54CFF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1</v>
      </c>
      <c r="AI82" t="s">
        <v>154</v>
      </c>
      <c r="AJ82">
        <v>43.424492000000001</v>
      </c>
      <c r="AK82" t="s">
        <v>155</v>
      </c>
      <c r="AL82">
        <v>-88.700609</v>
      </c>
      <c r="AM82">
        <v>25</v>
      </c>
      <c r="AN82">
        <v>1050</v>
      </c>
      <c r="AO82" t="s">
        <v>118</v>
      </c>
      <c r="AP82">
        <v>-19</v>
      </c>
      <c r="AQ82">
        <v>-66</v>
      </c>
      <c r="AR82">
        <v>576</v>
      </c>
      <c r="AZ82">
        <v>1200</v>
      </c>
      <c r="BA82">
        <v>1</v>
      </c>
      <c r="BB82" t="str">
        <f t="shared" si="41"/>
        <v xml:space="preserve">N4400K  </v>
      </c>
      <c r="BC82">
        <v>1</v>
      </c>
      <c r="BE82">
        <v>0</v>
      </c>
      <c r="BF82">
        <v>0</v>
      </c>
      <c r="BG82">
        <v>0</v>
      </c>
      <c r="BH82">
        <v>925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 t="shared" si="52"/>
        <v>21:37:57.803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168</v>
      </c>
      <c r="CR82">
        <v>1</v>
      </c>
      <c r="CW82">
        <v>12754266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 t="shared" si="49"/>
        <v>07/22/2022 21:37:58.048</v>
      </c>
      <c r="C83" t="str">
        <f t="shared" si="39"/>
        <v>FFDFD3C0</v>
      </c>
      <c r="D83" t="s">
        <v>127</v>
      </c>
      <c r="E83">
        <v>8</v>
      </c>
      <c r="F83">
        <v>2008</v>
      </c>
      <c r="G83" t="s">
        <v>128</v>
      </c>
      <c r="J83" t="s">
        <v>129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50"/>
        <v>21:37:57.797</v>
      </c>
      <c r="T83" t="str">
        <f t="shared" si="51"/>
        <v>21:37:57.297</v>
      </c>
      <c r="U83" t="str">
        <f t="shared" si="40"/>
        <v>A54CFF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1</v>
      </c>
      <c r="AI83" t="s">
        <v>154</v>
      </c>
      <c r="AJ83">
        <v>43.424492000000001</v>
      </c>
      <c r="AK83" t="s">
        <v>155</v>
      </c>
      <c r="AL83">
        <v>-88.700609</v>
      </c>
      <c r="AM83">
        <v>25</v>
      </c>
      <c r="AN83">
        <v>1050</v>
      </c>
      <c r="AO83" t="s">
        <v>118</v>
      </c>
      <c r="AP83">
        <v>-19</v>
      </c>
      <c r="AQ83">
        <v>-66</v>
      </c>
      <c r="AR83">
        <v>576</v>
      </c>
      <c r="AZ83">
        <v>1200</v>
      </c>
      <c r="BA83">
        <v>1</v>
      </c>
      <c r="BB83" t="str">
        <f t="shared" si="41"/>
        <v xml:space="preserve">N4400K  </v>
      </c>
      <c r="BC83">
        <v>1</v>
      </c>
      <c r="BE83">
        <v>0</v>
      </c>
      <c r="BF83">
        <v>0</v>
      </c>
      <c r="BG83">
        <v>0</v>
      </c>
      <c r="BH83">
        <v>925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 t="shared" si="52"/>
        <v>21:37:57.803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168</v>
      </c>
      <c r="CR83">
        <v>1</v>
      </c>
      <c r="CW83">
        <v>12754266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 t="shared" si="49"/>
        <v>07/22/2022 21:37:58.048</v>
      </c>
      <c r="C84" t="str">
        <f t="shared" si="39"/>
        <v>FFDFD3C0</v>
      </c>
      <c r="D84" t="s">
        <v>121</v>
      </c>
      <c r="E84">
        <v>11</v>
      </c>
      <c r="F84">
        <v>1011</v>
      </c>
      <c r="G84" t="s">
        <v>125</v>
      </c>
      <c r="J84" t="s">
        <v>123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50"/>
        <v>21:37:57.797</v>
      </c>
      <c r="T84" t="str">
        <f t="shared" si="51"/>
        <v>21:37:57.297</v>
      </c>
      <c r="U84" t="str">
        <f t="shared" si="40"/>
        <v>A54CFF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154</v>
      </c>
      <c r="AJ84">
        <v>43.424492000000001</v>
      </c>
      <c r="AK84" t="s">
        <v>155</v>
      </c>
      <c r="AL84">
        <v>-88.700609</v>
      </c>
      <c r="AM84">
        <v>25</v>
      </c>
      <c r="AN84">
        <v>1050</v>
      </c>
      <c r="AO84" t="s">
        <v>118</v>
      </c>
      <c r="AP84">
        <v>-19</v>
      </c>
      <c r="AQ84">
        <v>-66</v>
      </c>
      <c r="AR84">
        <v>576</v>
      </c>
      <c r="AZ84">
        <v>1200</v>
      </c>
      <c r="BA84">
        <v>1</v>
      </c>
      <c r="BB84" t="str">
        <f t="shared" si="41"/>
        <v xml:space="preserve">N4400K  </v>
      </c>
      <c r="BC84">
        <v>1</v>
      </c>
      <c r="BE84">
        <v>0</v>
      </c>
      <c r="BF84">
        <v>0</v>
      </c>
      <c r="BG84">
        <v>0</v>
      </c>
      <c r="BH84">
        <v>925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 t="shared" si="52"/>
        <v>21:37:57.803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168</v>
      </c>
      <c r="CR84">
        <v>1</v>
      </c>
      <c r="CW84">
        <v>12754266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 t="shared" si="49"/>
        <v>07/22/2022 21:37:58.048</v>
      </c>
      <c r="C85" t="str">
        <f t="shared" si="39"/>
        <v>FFDFD3C0</v>
      </c>
      <c r="D85" t="s">
        <v>121</v>
      </c>
      <c r="E85">
        <v>12</v>
      </c>
      <c r="F85">
        <v>1012</v>
      </c>
      <c r="G85" t="s">
        <v>122</v>
      </c>
      <c r="J85" t="s">
        <v>123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50"/>
        <v>21:37:57.797</v>
      </c>
      <c r="T85" t="str">
        <f t="shared" si="51"/>
        <v>21:37:57.297</v>
      </c>
      <c r="U85" t="str">
        <f t="shared" si="40"/>
        <v>A54CFF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1</v>
      </c>
      <c r="AI85" t="s">
        <v>154</v>
      </c>
      <c r="AJ85">
        <v>43.424492000000001</v>
      </c>
      <c r="AK85" t="s">
        <v>155</v>
      </c>
      <c r="AL85">
        <v>-88.700609</v>
      </c>
      <c r="AM85">
        <v>25</v>
      </c>
      <c r="AN85">
        <v>1050</v>
      </c>
      <c r="AO85" t="s">
        <v>118</v>
      </c>
      <c r="AP85">
        <v>-19</v>
      </c>
      <c r="AQ85">
        <v>-66</v>
      </c>
      <c r="AR85">
        <v>576</v>
      </c>
      <c r="AZ85">
        <v>1200</v>
      </c>
      <c r="BA85">
        <v>1</v>
      </c>
      <c r="BB85" t="str">
        <f t="shared" si="41"/>
        <v xml:space="preserve">N4400K  </v>
      </c>
      <c r="BC85">
        <v>1</v>
      </c>
      <c r="BE85">
        <v>0</v>
      </c>
      <c r="BF85">
        <v>0</v>
      </c>
      <c r="BG85">
        <v>0</v>
      </c>
      <c r="BH85">
        <v>925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 t="shared" si="52"/>
        <v>21:37:57.803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168</v>
      </c>
      <c r="CR85">
        <v>1</v>
      </c>
      <c r="CW85">
        <v>12754266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 t="shared" ref="A86:A91" si="53">"07/22/2022 21:37:59.017"</f>
        <v>07/22/2022 21:37:59.017</v>
      </c>
      <c r="C86" t="str">
        <f t="shared" si="39"/>
        <v>FFDFD3C0</v>
      </c>
      <c r="D86" t="s">
        <v>127</v>
      </c>
      <c r="E86">
        <v>8</v>
      </c>
      <c r="F86">
        <v>2008</v>
      </c>
      <c r="G86" t="s">
        <v>128</v>
      </c>
      <c r="J86" t="s">
        <v>129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ref="S86:S91" si="54">"21:37:58.773"</f>
        <v>21:37:58.773</v>
      </c>
      <c r="T86" t="str">
        <f t="shared" ref="T86:T91" si="55">"21:37:58.373"</f>
        <v>21:37:58.373</v>
      </c>
      <c r="U86" t="str">
        <f t="shared" si="40"/>
        <v>A54CFF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1</v>
      </c>
      <c r="AI86" t="s">
        <v>156</v>
      </c>
      <c r="AJ86">
        <v>43.424213000000002</v>
      </c>
      <c r="AK86" t="s">
        <v>157</v>
      </c>
      <c r="AL86">
        <v>-88.700674000000006</v>
      </c>
      <c r="AM86">
        <v>25</v>
      </c>
      <c r="AN86">
        <v>1075</v>
      </c>
      <c r="AO86" t="s">
        <v>118</v>
      </c>
      <c r="AP86">
        <v>-18</v>
      </c>
      <c r="AQ86">
        <v>-66</v>
      </c>
      <c r="AR86">
        <v>576</v>
      </c>
      <c r="AZ86">
        <v>1200</v>
      </c>
      <c r="BA86">
        <v>1</v>
      </c>
      <c r="BB86" t="str">
        <f t="shared" si="41"/>
        <v xml:space="preserve">N4400K  </v>
      </c>
      <c r="BC86">
        <v>1</v>
      </c>
      <c r="BE86">
        <v>0</v>
      </c>
      <c r="BF86">
        <v>0</v>
      </c>
      <c r="BG86">
        <v>0</v>
      </c>
      <c r="BH86">
        <v>950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 t="shared" ref="BW86:BW91" si="56">"21:37:58.781"</f>
        <v>21:37:58.781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168</v>
      </c>
      <c r="CR86">
        <v>1</v>
      </c>
      <c r="CW86">
        <v>12756095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 t="shared" si="53"/>
        <v>07/22/2022 21:37:59.017</v>
      </c>
      <c r="C87" t="str">
        <f t="shared" si="39"/>
        <v>FFDFD3C0</v>
      </c>
      <c r="D87" t="s">
        <v>121</v>
      </c>
      <c r="E87">
        <v>11</v>
      </c>
      <c r="F87">
        <v>1011</v>
      </c>
      <c r="G87" t="s">
        <v>125</v>
      </c>
      <c r="J87" t="s">
        <v>123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54"/>
        <v>21:37:58.773</v>
      </c>
      <c r="T87" t="str">
        <f t="shared" si="55"/>
        <v>21:37:58.373</v>
      </c>
      <c r="U87" t="str">
        <f t="shared" si="40"/>
        <v>A54CFF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1</v>
      </c>
      <c r="AI87" t="s">
        <v>156</v>
      </c>
      <c r="AJ87">
        <v>43.424213000000002</v>
      </c>
      <c r="AK87" t="s">
        <v>157</v>
      </c>
      <c r="AL87">
        <v>-88.700674000000006</v>
      </c>
      <c r="AM87">
        <v>25</v>
      </c>
      <c r="AN87">
        <v>1075</v>
      </c>
      <c r="AO87" t="s">
        <v>118</v>
      </c>
      <c r="AP87">
        <v>-18</v>
      </c>
      <c r="AQ87">
        <v>-66</v>
      </c>
      <c r="AR87">
        <v>576</v>
      </c>
      <c r="AZ87">
        <v>1200</v>
      </c>
      <c r="BA87">
        <v>1</v>
      </c>
      <c r="BB87" t="str">
        <f t="shared" si="41"/>
        <v xml:space="preserve">N4400K  </v>
      </c>
      <c r="BC87">
        <v>1</v>
      </c>
      <c r="BE87">
        <v>0</v>
      </c>
      <c r="BF87">
        <v>0</v>
      </c>
      <c r="BG87">
        <v>0</v>
      </c>
      <c r="BH87">
        <v>950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 t="shared" si="56"/>
        <v>21:37:58.781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168</v>
      </c>
      <c r="CR87">
        <v>1</v>
      </c>
      <c r="CW87">
        <v>12756095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 t="shared" si="53"/>
        <v>07/22/2022 21:37:59.017</v>
      </c>
      <c r="C88" t="str">
        <f t="shared" si="39"/>
        <v>FFDFD3C0</v>
      </c>
      <c r="D88" t="s">
        <v>121</v>
      </c>
      <c r="E88">
        <v>12</v>
      </c>
      <c r="F88">
        <v>1012</v>
      </c>
      <c r="G88" t="s">
        <v>122</v>
      </c>
      <c r="J88" t="s">
        <v>123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54"/>
        <v>21:37:58.773</v>
      </c>
      <c r="T88" t="str">
        <f t="shared" si="55"/>
        <v>21:37:58.373</v>
      </c>
      <c r="U88" t="str">
        <f t="shared" si="40"/>
        <v>A54CFF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156</v>
      </c>
      <c r="AJ88">
        <v>43.424213000000002</v>
      </c>
      <c r="AK88" t="s">
        <v>157</v>
      </c>
      <c r="AL88">
        <v>-88.700674000000006</v>
      </c>
      <c r="AM88">
        <v>25</v>
      </c>
      <c r="AN88">
        <v>1075</v>
      </c>
      <c r="AO88" t="s">
        <v>118</v>
      </c>
      <c r="AP88">
        <v>-18</v>
      </c>
      <c r="AQ88">
        <v>-66</v>
      </c>
      <c r="AR88">
        <v>576</v>
      </c>
      <c r="AZ88">
        <v>1200</v>
      </c>
      <c r="BA88">
        <v>1</v>
      </c>
      <c r="BB88" t="str">
        <f t="shared" si="41"/>
        <v xml:space="preserve">N4400K  </v>
      </c>
      <c r="BC88">
        <v>1</v>
      </c>
      <c r="BE88">
        <v>0</v>
      </c>
      <c r="BF88">
        <v>0</v>
      </c>
      <c r="BG88">
        <v>0</v>
      </c>
      <c r="BH88">
        <v>950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 t="shared" si="56"/>
        <v>21:37:58.781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168</v>
      </c>
      <c r="CR88">
        <v>1</v>
      </c>
      <c r="CW88">
        <v>12756095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 t="shared" si="53"/>
        <v>07/22/2022 21:37:59.017</v>
      </c>
      <c r="C89" t="str">
        <f t="shared" si="39"/>
        <v>FFDFD3C0</v>
      </c>
      <c r="D89" t="s">
        <v>124</v>
      </c>
      <c r="E89">
        <v>2</v>
      </c>
      <c r="H89">
        <v>156</v>
      </c>
      <c r="I89" t="s">
        <v>125</v>
      </c>
      <c r="J89" t="s">
        <v>126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54"/>
        <v>21:37:58.773</v>
      </c>
      <c r="T89" t="str">
        <f t="shared" si="55"/>
        <v>21:37:58.373</v>
      </c>
      <c r="U89" t="str">
        <f t="shared" si="40"/>
        <v>A54CFF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1</v>
      </c>
      <c r="AI89" t="s">
        <v>156</v>
      </c>
      <c r="AJ89">
        <v>43.424213000000002</v>
      </c>
      <c r="AK89" t="s">
        <v>157</v>
      </c>
      <c r="AL89">
        <v>-88.700674000000006</v>
      </c>
      <c r="AM89">
        <v>25</v>
      </c>
      <c r="AN89">
        <v>1075</v>
      </c>
      <c r="AO89" t="s">
        <v>118</v>
      </c>
      <c r="AP89">
        <v>-18</v>
      </c>
      <c r="AQ89">
        <v>-66</v>
      </c>
      <c r="AR89">
        <v>576</v>
      </c>
      <c r="AZ89">
        <v>1200</v>
      </c>
      <c r="BA89">
        <v>1</v>
      </c>
      <c r="BB89" t="str">
        <f t="shared" si="41"/>
        <v xml:space="preserve">N4400K  </v>
      </c>
      <c r="BC89">
        <v>1</v>
      </c>
      <c r="BE89">
        <v>0</v>
      </c>
      <c r="BF89">
        <v>0</v>
      </c>
      <c r="BG89">
        <v>0</v>
      </c>
      <c r="BH89">
        <v>950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 t="shared" si="56"/>
        <v>21:37:58.781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168</v>
      </c>
      <c r="CR89">
        <v>1</v>
      </c>
      <c r="CW89">
        <v>12756095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 t="shared" si="53"/>
        <v>07/22/2022 21:37:59.017</v>
      </c>
      <c r="C90" t="str">
        <f t="shared" si="39"/>
        <v>FFDFD3C0</v>
      </c>
      <c r="D90" t="s">
        <v>113</v>
      </c>
      <c r="E90">
        <v>44</v>
      </c>
      <c r="H90">
        <v>151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54"/>
        <v>21:37:58.773</v>
      </c>
      <c r="T90" t="str">
        <f t="shared" si="55"/>
        <v>21:37:58.373</v>
      </c>
      <c r="U90" t="str">
        <f t="shared" si="40"/>
        <v>A54CFF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1</v>
      </c>
      <c r="AI90" t="s">
        <v>156</v>
      </c>
      <c r="AJ90">
        <v>43.424213000000002</v>
      </c>
      <c r="AK90" t="s">
        <v>157</v>
      </c>
      <c r="AL90">
        <v>-88.700674000000006</v>
      </c>
      <c r="AM90">
        <v>25</v>
      </c>
      <c r="AN90">
        <v>1075</v>
      </c>
      <c r="AO90" t="s">
        <v>118</v>
      </c>
      <c r="AP90">
        <v>-18</v>
      </c>
      <c r="AQ90">
        <v>-66</v>
      </c>
      <c r="AR90">
        <v>576</v>
      </c>
      <c r="AZ90">
        <v>1200</v>
      </c>
      <c r="BA90">
        <v>1</v>
      </c>
      <c r="BB90" t="str">
        <f t="shared" si="41"/>
        <v xml:space="preserve">N4400K  </v>
      </c>
      <c r="BC90">
        <v>1</v>
      </c>
      <c r="BE90">
        <v>0</v>
      </c>
      <c r="BF90">
        <v>0</v>
      </c>
      <c r="BG90">
        <v>0</v>
      </c>
      <c r="BH90">
        <v>950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 t="shared" si="56"/>
        <v>21:37:58.781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168</v>
      </c>
      <c r="CR90">
        <v>1</v>
      </c>
      <c r="CW90">
        <v>12756095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 t="shared" si="53"/>
        <v>07/22/2022 21:37:59.017</v>
      </c>
      <c r="C91" t="str">
        <f t="shared" si="39"/>
        <v>FFDFD3C0</v>
      </c>
      <c r="D91" t="s">
        <v>113</v>
      </c>
      <c r="E91">
        <v>45</v>
      </c>
      <c r="H91">
        <v>152</v>
      </c>
      <c r="I91" t="s">
        <v>120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54"/>
        <v>21:37:58.773</v>
      </c>
      <c r="T91" t="str">
        <f t="shared" si="55"/>
        <v>21:37:58.373</v>
      </c>
      <c r="U91" t="str">
        <f t="shared" si="40"/>
        <v>A54CFF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1</v>
      </c>
      <c r="AI91" t="s">
        <v>156</v>
      </c>
      <c r="AJ91">
        <v>43.424213000000002</v>
      </c>
      <c r="AK91" t="s">
        <v>157</v>
      </c>
      <c r="AL91">
        <v>-88.700674000000006</v>
      </c>
      <c r="AM91">
        <v>25</v>
      </c>
      <c r="AN91">
        <v>1075</v>
      </c>
      <c r="AO91" t="s">
        <v>118</v>
      </c>
      <c r="AP91">
        <v>-18</v>
      </c>
      <c r="AQ91">
        <v>-66</v>
      </c>
      <c r="AR91">
        <v>576</v>
      </c>
      <c r="AZ91">
        <v>1200</v>
      </c>
      <c r="BA91">
        <v>1</v>
      </c>
      <c r="BB91" t="str">
        <f t="shared" si="41"/>
        <v xml:space="preserve">N4400K  </v>
      </c>
      <c r="BC91">
        <v>1</v>
      </c>
      <c r="BE91">
        <v>0</v>
      </c>
      <c r="BF91">
        <v>0</v>
      </c>
      <c r="BG91">
        <v>0</v>
      </c>
      <c r="BH91">
        <v>950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 t="shared" si="56"/>
        <v>21:37:58.781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168</v>
      </c>
      <c r="CR91">
        <v>1</v>
      </c>
      <c r="CW91">
        <v>12756095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 t="shared" ref="A92:A97" si="57">"07/22/2022 21:37:59.970"</f>
        <v>07/22/2022 21:37:59.970</v>
      </c>
      <c r="C92" t="str">
        <f t="shared" si="39"/>
        <v>FFDFD3C0</v>
      </c>
      <c r="D92" t="s">
        <v>113</v>
      </c>
      <c r="E92">
        <v>45</v>
      </c>
      <c r="H92">
        <v>152</v>
      </c>
      <c r="I92" t="s">
        <v>120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ref="S92:S97" si="58">"21:37:59.711"</f>
        <v>21:37:59.711</v>
      </c>
      <c r="T92" t="str">
        <f t="shared" ref="T92:T97" si="59">"21:37:58.811"</f>
        <v>21:37:58.811</v>
      </c>
      <c r="U92" t="str">
        <f t="shared" si="40"/>
        <v>A54CFF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1</v>
      </c>
      <c r="AI92" t="s">
        <v>158</v>
      </c>
      <c r="AJ92">
        <v>43.423912999999999</v>
      </c>
      <c r="AK92" t="s">
        <v>159</v>
      </c>
      <c r="AL92">
        <v>-88.700801999999996</v>
      </c>
      <c r="AM92">
        <v>25</v>
      </c>
      <c r="AN92">
        <v>1075</v>
      </c>
      <c r="AO92" t="s">
        <v>118</v>
      </c>
      <c r="AP92">
        <v>-19</v>
      </c>
      <c r="AQ92">
        <v>-66</v>
      </c>
      <c r="AR92">
        <v>576</v>
      </c>
      <c r="AZ92">
        <v>1200</v>
      </c>
      <c r="BA92">
        <v>1</v>
      </c>
      <c r="BB92" t="str">
        <f t="shared" si="41"/>
        <v xml:space="preserve">N4400K  </v>
      </c>
      <c r="BC92">
        <v>1</v>
      </c>
      <c r="BE92">
        <v>0</v>
      </c>
      <c r="BF92">
        <v>0</v>
      </c>
      <c r="BG92">
        <v>0</v>
      </c>
      <c r="BH92">
        <v>950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 t="shared" ref="BW92:BW97" si="60">"21:37:59.715"</f>
        <v>21:37:59.715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168</v>
      </c>
      <c r="CR92">
        <v>0</v>
      </c>
      <c r="CW92">
        <v>3814967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 t="shared" si="57"/>
        <v>07/22/2022 21:37:59.970</v>
      </c>
      <c r="C93" t="str">
        <f t="shared" si="39"/>
        <v>FFDFD3C0</v>
      </c>
      <c r="D93" t="s">
        <v>113</v>
      </c>
      <c r="E93">
        <v>44</v>
      </c>
      <c r="H93">
        <v>151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58"/>
        <v>21:37:59.711</v>
      </c>
      <c r="T93" t="str">
        <f t="shared" si="59"/>
        <v>21:37:58.811</v>
      </c>
      <c r="U93" t="str">
        <f t="shared" si="40"/>
        <v>A54CFF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1</v>
      </c>
      <c r="AI93" t="s">
        <v>158</v>
      </c>
      <c r="AJ93">
        <v>43.423912999999999</v>
      </c>
      <c r="AK93" t="s">
        <v>159</v>
      </c>
      <c r="AL93">
        <v>-88.700801999999996</v>
      </c>
      <c r="AM93">
        <v>25</v>
      </c>
      <c r="AN93">
        <v>1075</v>
      </c>
      <c r="AO93" t="s">
        <v>118</v>
      </c>
      <c r="AP93">
        <v>-19</v>
      </c>
      <c r="AQ93">
        <v>-66</v>
      </c>
      <c r="AR93">
        <v>576</v>
      </c>
      <c r="AZ93">
        <v>1200</v>
      </c>
      <c r="BA93">
        <v>1</v>
      </c>
      <c r="BB93" t="str">
        <f t="shared" si="41"/>
        <v xml:space="preserve">N4400K  </v>
      </c>
      <c r="BC93">
        <v>1</v>
      </c>
      <c r="BE93">
        <v>0</v>
      </c>
      <c r="BF93">
        <v>0</v>
      </c>
      <c r="BG93">
        <v>0</v>
      </c>
      <c r="BH93">
        <v>950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 t="shared" si="60"/>
        <v>21:37:59.715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168</v>
      </c>
      <c r="CR93">
        <v>0</v>
      </c>
      <c r="CW93">
        <v>3814967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 t="shared" si="57"/>
        <v>07/22/2022 21:37:59.970</v>
      </c>
      <c r="C94" t="str">
        <f t="shared" si="39"/>
        <v>FFDFD3C0</v>
      </c>
      <c r="D94" t="s">
        <v>127</v>
      </c>
      <c r="E94">
        <v>8</v>
      </c>
      <c r="F94">
        <v>2008</v>
      </c>
      <c r="G94" t="s">
        <v>128</v>
      </c>
      <c r="J94" t="s">
        <v>129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58"/>
        <v>21:37:59.711</v>
      </c>
      <c r="T94" t="str">
        <f t="shared" si="59"/>
        <v>21:37:58.811</v>
      </c>
      <c r="U94" t="str">
        <f t="shared" si="40"/>
        <v>A54CFF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158</v>
      </c>
      <c r="AJ94">
        <v>43.423912999999999</v>
      </c>
      <c r="AK94" t="s">
        <v>159</v>
      </c>
      <c r="AL94">
        <v>-88.700801999999996</v>
      </c>
      <c r="AM94">
        <v>25</v>
      </c>
      <c r="AN94">
        <v>1075</v>
      </c>
      <c r="AO94" t="s">
        <v>118</v>
      </c>
      <c r="AP94">
        <v>-19</v>
      </c>
      <c r="AQ94">
        <v>-66</v>
      </c>
      <c r="AR94">
        <v>576</v>
      </c>
      <c r="AZ94">
        <v>1200</v>
      </c>
      <c r="BA94">
        <v>1</v>
      </c>
      <c r="BB94" t="str">
        <f t="shared" si="41"/>
        <v xml:space="preserve">N4400K  </v>
      </c>
      <c r="BC94">
        <v>1</v>
      </c>
      <c r="BE94">
        <v>0</v>
      </c>
      <c r="BF94">
        <v>0</v>
      </c>
      <c r="BG94">
        <v>0</v>
      </c>
      <c r="BH94">
        <v>950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 t="shared" si="60"/>
        <v>21:37:59.715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168</v>
      </c>
      <c r="CR94">
        <v>0</v>
      </c>
      <c r="CW94">
        <v>3814967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 t="shared" si="57"/>
        <v>07/22/2022 21:37:59.970</v>
      </c>
      <c r="C95" t="str">
        <f t="shared" si="39"/>
        <v>FFDFD3C0</v>
      </c>
      <c r="D95" t="s">
        <v>121</v>
      </c>
      <c r="E95">
        <v>11</v>
      </c>
      <c r="F95">
        <v>1011</v>
      </c>
      <c r="G95" t="s">
        <v>125</v>
      </c>
      <c r="J95" t="s">
        <v>123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58"/>
        <v>21:37:59.711</v>
      </c>
      <c r="T95" t="str">
        <f t="shared" si="59"/>
        <v>21:37:58.811</v>
      </c>
      <c r="U95" t="str">
        <f t="shared" si="40"/>
        <v>A54CFF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1</v>
      </c>
      <c r="AI95" t="s">
        <v>158</v>
      </c>
      <c r="AJ95">
        <v>43.423912999999999</v>
      </c>
      <c r="AK95" t="s">
        <v>159</v>
      </c>
      <c r="AL95">
        <v>-88.700801999999996</v>
      </c>
      <c r="AM95">
        <v>25</v>
      </c>
      <c r="AN95">
        <v>1075</v>
      </c>
      <c r="AO95" t="s">
        <v>118</v>
      </c>
      <c r="AP95">
        <v>-19</v>
      </c>
      <c r="AQ95">
        <v>-66</v>
      </c>
      <c r="AR95">
        <v>576</v>
      </c>
      <c r="AZ95">
        <v>1200</v>
      </c>
      <c r="BA95">
        <v>1</v>
      </c>
      <c r="BB95" t="str">
        <f t="shared" si="41"/>
        <v xml:space="preserve">N4400K  </v>
      </c>
      <c r="BC95">
        <v>1</v>
      </c>
      <c r="BE95">
        <v>0</v>
      </c>
      <c r="BF95">
        <v>0</v>
      </c>
      <c r="BG95">
        <v>0</v>
      </c>
      <c r="BH95">
        <v>950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 t="shared" si="60"/>
        <v>21:37:59.715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168</v>
      </c>
      <c r="CR95">
        <v>0</v>
      </c>
      <c r="CW95">
        <v>3814967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 t="shared" si="57"/>
        <v>07/22/2022 21:37:59.970</v>
      </c>
      <c r="C96" t="str">
        <f t="shared" si="39"/>
        <v>FFDFD3C0</v>
      </c>
      <c r="D96" t="s">
        <v>121</v>
      </c>
      <c r="E96">
        <v>12</v>
      </c>
      <c r="F96">
        <v>1012</v>
      </c>
      <c r="G96" t="s">
        <v>122</v>
      </c>
      <c r="J96" t="s">
        <v>123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58"/>
        <v>21:37:59.711</v>
      </c>
      <c r="T96" t="str">
        <f t="shared" si="59"/>
        <v>21:37:58.811</v>
      </c>
      <c r="U96" t="str">
        <f t="shared" si="40"/>
        <v>A54CFF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1</v>
      </c>
      <c r="AI96" t="s">
        <v>158</v>
      </c>
      <c r="AJ96">
        <v>43.423912999999999</v>
      </c>
      <c r="AK96" t="s">
        <v>159</v>
      </c>
      <c r="AL96">
        <v>-88.700801999999996</v>
      </c>
      <c r="AM96">
        <v>25</v>
      </c>
      <c r="AN96">
        <v>1075</v>
      </c>
      <c r="AO96" t="s">
        <v>118</v>
      </c>
      <c r="AP96">
        <v>-19</v>
      </c>
      <c r="AQ96">
        <v>-66</v>
      </c>
      <c r="AR96">
        <v>576</v>
      </c>
      <c r="AZ96">
        <v>1200</v>
      </c>
      <c r="BA96">
        <v>1</v>
      </c>
      <c r="BB96" t="str">
        <f t="shared" si="41"/>
        <v xml:space="preserve">N4400K  </v>
      </c>
      <c r="BC96">
        <v>1</v>
      </c>
      <c r="BE96">
        <v>0</v>
      </c>
      <c r="BF96">
        <v>0</v>
      </c>
      <c r="BG96">
        <v>0</v>
      </c>
      <c r="BH96">
        <v>950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 t="shared" si="60"/>
        <v>21:37:59.715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168</v>
      </c>
      <c r="CR96">
        <v>0</v>
      </c>
      <c r="CW96">
        <v>3814967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 t="shared" si="57"/>
        <v>07/22/2022 21:37:59.970</v>
      </c>
      <c r="C97" t="str">
        <f t="shared" si="39"/>
        <v>FFDFD3C0</v>
      </c>
      <c r="D97" t="s">
        <v>124</v>
      </c>
      <c r="E97">
        <v>2</v>
      </c>
      <c r="H97">
        <v>156</v>
      </c>
      <c r="I97" t="s">
        <v>125</v>
      </c>
      <c r="J97" t="s">
        <v>126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58"/>
        <v>21:37:59.711</v>
      </c>
      <c r="T97" t="str">
        <f t="shared" si="59"/>
        <v>21:37:58.811</v>
      </c>
      <c r="U97" t="str">
        <f t="shared" si="40"/>
        <v>A54CFF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158</v>
      </c>
      <c r="AJ97">
        <v>43.423912999999999</v>
      </c>
      <c r="AK97" t="s">
        <v>159</v>
      </c>
      <c r="AL97">
        <v>-88.700801999999996</v>
      </c>
      <c r="AM97">
        <v>25</v>
      </c>
      <c r="AN97">
        <v>1075</v>
      </c>
      <c r="AO97" t="s">
        <v>118</v>
      </c>
      <c r="AP97">
        <v>-19</v>
      </c>
      <c r="AQ97">
        <v>-66</v>
      </c>
      <c r="AR97">
        <v>576</v>
      </c>
      <c r="AZ97">
        <v>1200</v>
      </c>
      <c r="BA97">
        <v>1</v>
      </c>
      <c r="BB97" t="str">
        <f t="shared" si="41"/>
        <v xml:space="preserve">N4400K  </v>
      </c>
      <c r="BC97">
        <v>1</v>
      </c>
      <c r="BE97">
        <v>0</v>
      </c>
      <c r="BF97">
        <v>0</v>
      </c>
      <c r="BG97">
        <v>0</v>
      </c>
      <c r="BH97">
        <v>950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 t="shared" si="60"/>
        <v>21:37:59.715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168</v>
      </c>
      <c r="CR97">
        <v>0</v>
      </c>
      <c r="CW97">
        <v>3814967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"07/22/2022 21:38:00.814"</f>
        <v>07/22/2022 21:38:00.814</v>
      </c>
      <c r="C98" t="str">
        <f t="shared" ref="C98:C129" si="61">"FFDFD3C0"</f>
        <v>FFDFD3C0</v>
      </c>
      <c r="D98" t="s">
        <v>113</v>
      </c>
      <c r="E98">
        <v>44</v>
      </c>
      <c r="H98">
        <v>151</v>
      </c>
      <c r="I98" t="s">
        <v>114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ref="S98:S103" si="62">"21:38:00.578"</f>
        <v>21:38:00.578</v>
      </c>
      <c r="T98" t="str">
        <f t="shared" ref="T98:T103" si="63">"21:38:00.178"</f>
        <v>21:38:00.178</v>
      </c>
      <c r="U98" t="str">
        <f t="shared" si="40"/>
        <v>A54CFF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1</v>
      </c>
      <c r="AI98" t="s">
        <v>160</v>
      </c>
      <c r="AJ98">
        <v>43.423654999999997</v>
      </c>
      <c r="AK98" t="s">
        <v>161</v>
      </c>
      <c r="AL98">
        <v>-88.700930999999997</v>
      </c>
      <c r="AM98">
        <v>25</v>
      </c>
      <c r="AN98">
        <v>1075</v>
      </c>
      <c r="AO98" t="s">
        <v>118</v>
      </c>
      <c r="AP98">
        <v>-20</v>
      </c>
      <c r="AQ98">
        <v>-65</v>
      </c>
      <c r="AR98">
        <v>576</v>
      </c>
      <c r="AZ98">
        <v>1200</v>
      </c>
      <c r="BA98">
        <v>1</v>
      </c>
      <c r="BB98" t="str">
        <f t="shared" ref="BB98:BB129" si="64">"N4400K  "</f>
        <v xml:space="preserve">N4400K  </v>
      </c>
      <c r="BC98">
        <v>1</v>
      </c>
      <c r="BE98">
        <v>0</v>
      </c>
      <c r="BF98">
        <v>0</v>
      </c>
      <c r="BG98">
        <v>0</v>
      </c>
      <c r="BH98">
        <v>950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 t="shared" ref="BW98:BW103" si="65">"21:38:00.585"</f>
        <v>21:38:00.585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168</v>
      </c>
      <c r="CR98">
        <v>1</v>
      </c>
      <c r="CW98">
        <v>12759518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"07/22/2022 21:38:00.814"</f>
        <v>07/22/2022 21:38:00.814</v>
      </c>
      <c r="C99" t="str">
        <f t="shared" si="61"/>
        <v>FFDFD3C0</v>
      </c>
      <c r="D99" t="s">
        <v>113</v>
      </c>
      <c r="E99">
        <v>45</v>
      </c>
      <c r="H99">
        <v>152</v>
      </c>
      <c r="I99" t="s">
        <v>120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62"/>
        <v>21:38:00.578</v>
      </c>
      <c r="T99" t="str">
        <f t="shared" si="63"/>
        <v>21:38:00.178</v>
      </c>
      <c r="U99" t="str">
        <f t="shared" si="40"/>
        <v>A54CFF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1</v>
      </c>
      <c r="AI99" t="s">
        <v>160</v>
      </c>
      <c r="AJ99">
        <v>43.423654999999997</v>
      </c>
      <c r="AK99" t="s">
        <v>161</v>
      </c>
      <c r="AL99">
        <v>-88.700930999999997</v>
      </c>
      <c r="AM99">
        <v>25</v>
      </c>
      <c r="AN99">
        <v>1075</v>
      </c>
      <c r="AO99" t="s">
        <v>118</v>
      </c>
      <c r="AP99">
        <v>-20</v>
      </c>
      <c r="AQ99">
        <v>-65</v>
      </c>
      <c r="AR99">
        <v>576</v>
      </c>
      <c r="AZ99">
        <v>1200</v>
      </c>
      <c r="BA99">
        <v>1</v>
      </c>
      <c r="BB99" t="str">
        <f t="shared" si="64"/>
        <v xml:space="preserve">N4400K  </v>
      </c>
      <c r="BC99">
        <v>1</v>
      </c>
      <c r="BE99">
        <v>0</v>
      </c>
      <c r="BF99">
        <v>0</v>
      </c>
      <c r="BG99">
        <v>0</v>
      </c>
      <c r="BH99">
        <v>950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 t="shared" si="65"/>
        <v>21:38:00.585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168</v>
      </c>
      <c r="CR99">
        <v>1</v>
      </c>
      <c r="CW99">
        <v>12759518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"07/22/2022 21:38:00.830"</f>
        <v>07/22/2022 21:38:00.830</v>
      </c>
      <c r="C100" t="str">
        <f t="shared" si="61"/>
        <v>FFDFD3C0</v>
      </c>
      <c r="D100" t="s">
        <v>127</v>
      </c>
      <c r="E100">
        <v>8</v>
      </c>
      <c r="F100">
        <v>2008</v>
      </c>
      <c r="G100" t="s">
        <v>128</v>
      </c>
      <c r="J100" t="s">
        <v>129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62"/>
        <v>21:38:00.578</v>
      </c>
      <c r="T100" t="str">
        <f t="shared" si="63"/>
        <v>21:38:00.178</v>
      </c>
      <c r="U100" t="str">
        <f t="shared" si="40"/>
        <v>A54CFF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160</v>
      </c>
      <c r="AJ100">
        <v>43.423654999999997</v>
      </c>
      <c r="AK100" t="s">
        <v>161</v>
      </c>
      <c r="AL100">
        <v>-88.700930999999997</v>
      </c>
      <c r="AM100">
        <v>25</v>
      </c>
      <c r="AN100">
        <v>1075</v>
      </c>
      <c r="AO100" t="s">
        <v>118</v>
      </c>
      <c r="AP100">
        <v>-20</v>
      </c>
      <c r="AQ100">
        <v>-65</v>
      </c>
      <c r="AR100">
        <v>576</v>
      </c>
      <c r="AZ100">
        <v>1200</v>
      </c>
      <c r="BA100">
        <v>1</v>
      </c>
      <c r="BB100" t="str">
        <f t="shared" si="64"/>
        <v xml:space="preserve">N4400K  </v>
      </c>
      <c r="BC100">
        <v>1</v>
      </c>
      <c r="BE100">
        <v>0</v>
      </c>
      <c r="BF100">
        <v>0</v>
      </c>
      <c r="BG100">
        <v>0</v>
      </c>
      <c r="BH100">
        <v>950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 t="shared" si="65"/>
        <v>21:38:00.585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168</v>
      </c>
      <c r="CR100">
        <v>1</v>
      </c>
      <c r="CW100">
        <v>12759518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"07/22/2022 21:38:00.830"</f>
        <v>07/22/2022 21:38:00.830</v>
      </c>
      <c r="C101" t="str">
        <f t="shared" si="61"/>
        <v>FFDFD3C0</v>
      </c>
      <c r="D101" t="s">
        <v>121</v>
      </c>
      <c r="E101">
        <v>11</v>
      </c>
      <c r="F101">
        <v>1011</v>
      </c>
      <c r="G101" t="s">
        <v>125</v>
      </c>
      <c r="J101" t="s">
        <v>123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62"/>
        <v>21:38:00.578</v>
      </c>
      <c r="T101" t="str">
        <f t="shared" si="63"/>
        <v>21:38:00.178</v>
      </c>
      <c r="U101" t="str">
        <f t="shared" si="40"/>
        <v>A54CFF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1</v>
      </c>
      <c r="AI101" t="s">
        <v>160</v>
      </c>
      <c r="AJ101">
        <v>43.423654999999997</v>
      </c>
      <c r="AK101" t="s">
        <v>161</v>
      </c>
      <c r="AL101">
        <v>-88.700930999999997</v>
      </c>
      <c r="AM101">
        <v>25</v>
      </c>
      <c r="AN101">
        <v>1075</v>
      </c>
      <c r="AO101" t="s">
        <v>118</v>
      </c>
      <c r="AP101">
        <v>-20</v>
      </c>
      <c r="AQ101">
        <v>-65</v>
      </c>
      <c r="AR101">
        <v>576</v>
      </c>
      <c r="AZ101">
        <v>1200</v>
      </c>
      <c r="BA101">
        <v>1</v>
      </c>
      <c r="BB101" t="str">
        <f t="shared" si="64"/>
        <v xml:space="preserve">N4400K  </v>
      </c>
      <c r="BC101">
        <v>1</v>
      </c>
      <c r="BE101">
        <v>0</v>
      </c>
      <c r="BF101">
        <v>0</v>
      </c>
      <c r="BG101">
        <v>0</v>
      </c>
      <c r="BH101">
        <v>950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 t="shared" si="65"/>
        <v>21:38:00.585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168</v>
      </c>
      <c r="CR101">
        <v>1</v>
      </c>
      <c r="CW101">
        <v>12759518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"07/22/2022 21:38:00.830"</f>
        <v>07/22/2022 21:38:00.830</v>
      </c>
      <c r="C102" t="str">
        <f t="shared" si="61"/>
        <v>FFDFD3C0</v>
      </c>
      <c r="D102" t="s">
        <v>121</v>
      </c>
      <c r="E102">
        <v>12</v>
      </c>
      <c r="F102">
        <v>1012</v>
      </c>
      <c r="G102" t="s">
        <v>122</v>
      </c>
      <c r="J102" t="s">
        <v>123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62"/>
        <v>21:38:00.578</v>
      </c>
      <c r="T102" t="str">
        <f t="shared" si="63"/>
        <v>21:38:00.178</v>
      </c>
      <c r="U102" t="str">
        <f t="shared" si="40"/>
        <v>A54CFF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1</v>
      </c>
      <c r="AI102" t="s">
        <v>160</v>
      </c>
      <c r="AJ102">
        <v>43.423654999999997</v>
      </c>
      <c r="AK102" t="s">
        <v>161</v>
      </c>
      <c r="AL102">
        <v>-88.700930999999997</v>
      </c>
      <c r="AM102">
        <v>25</v>
      </c>
      <c r="AN102">
        <v>1075</v>
      </c>
      <c r="AO102" t="s">
        <v>118</v>
      </c>
      <c r="AP102">
        <v>-20</v>
      </c>
      <c r="AQ102">
        <v>-65</v>
      </c>
      <c r="AR102">
        <v>576</v>
      </c>
      <c r="AZ102">
        <v>1200</v>
      </c>
      <c r="BA102">
        <v>1</v>
      </c>
      <c r="BB102" t="str">
        <f t="shared" si="64"/>
        <v xml:space="preserve">N4400K  </v>
      </c>
      <c r="BC102">
        <v>1</v>
      </c>
      <c r="BE102">
        <v>0</v>
      </c>
      <c r="BF102">
        <v>0</v>
      </c>
      <c r="BG102">
        <v>0</v>
      </c>
      <c r="BH102">
        <v>950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 t="shared" si="65"/>
        <v>21:38:00.585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168</v>
      </c>
      <c r="CR102">
        <v>1</v>
      </c>
      <c r="CW102">
        <v>12759518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"07/22/2022 21:38:00.830"</f>
        <v>07/22/2022 21:38:00.830</v>
      </c>
      <c r="C103" t="str">
        <f t="shared" si="61"/>
        <v>FFDFD3C0</v>
      </c>
      <c r="D103" t="s">
        <v>124</v>
      </c>
      <c r="E103">
        <v>2</v>
      </c>
      <c r="H103">
        <v>156</v>
      </c>
      <c r="I103" t="s">
        <v>125</v>
      </c>
      <c r="J103" t="s">
        <v>126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62"/>
        <v>21:38:00.578</v>
      </c>
      <c r="T103" t="str">
        <f t="shared" si="63"/>
        <v>21:38:00.178</v>
      </c>
      <c r="U103" t="str">
        <f t="shared" si="40"/>
        <v>A54CFF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1</v>
      </c>
      <c r="AI103" t="s">
        <v>160</v>
      </c>
      <c r="AJ103">
        <v>43.423654999999997</v>
      </c>
      <c r="AK103" t="s">
        <v>161</v>
      </c>
      <c r="AL103">
        <v>-88.700930999999997</v>
      </c>
      <c r="AM103">
        <v>25</v>
      </c>
      <c r="AN103">
        <v>1075</v>
      </c>
      <c r="AO103" t="s">
        <v>118</v>
      </c>
      <c r="AP103">
        <v>-20</v>
      </c>
      <c r="AQ103">
        <v>-65</v>
      </c>
      <c r="AR103">
        <v>576</v>
      </c>
      <c r="AZ103">
        <v>1200</v>
      </c>
      <c r="BA103">
        <v>1</v>
      </c>
      <c r="BB103" t="str">
        <f t="shared" si="64"/>
        <v xml:space="preserve">N4400K  </v>
      </c>
      <c r="BC103">
        <v>1</v>
      </c>
      <c r="BE103">
        <v>0</v>
      </c>
      <c r="BF103">
        <v>0</v>
      </c>
      <c r="BG103">
        <v>0</v>
      </c>
      <c r="BH103">
        <v>950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 t="shared" si="65"/>
        <v>21:38:00.585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168</v>
      </c>
      <c r="CR103">
        <v>1</v>
      </c>
      <c r="CW103">
        <v>12759518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 t="shared" ref="A104:A109" si="66">"07/22/2022 21:38:01.641"</f>
        <v>07/22/2022 21:38:01.641</v>
      </c>
      <c r="C104" t="str">
        <f t="shared" si="61"/>
        <v>FFDFD3C0</v>
      </c>
      <c r="D104" t="s">
        <v>121</v>
      </c>
      <c r="E104">
        <v>11</v>
      </c>
      <c r="F104">
        <v>1011</v>
      </c>
      <c r="G104" t="s">
        <v>125</v>
      </c>
      <c r="J104" t="s">
        <v>123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ref="S104:S109" si="67">"21:38:01.391"</f>
        <v>21:38:01.391</v>
      </c>
      <c r="T104" t="str">
        <f t="shared" ref="T104:T109" si="68">"21:38:00.991"</f>
        <v>21:38:00.991</v>
      </c>
      <c r="U104" t="str">
        <f t="shared" si="40"/>
        <v>A54CFF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1</v>
      </c>
      <c r="AI104" t="s">
        <v>162</v>
      </c>
      <c r="AJ104">
        <v>43.423419000000003</v>
      </c>
      <c r="AK104" t="s">
        <v>163</v>
      </c>
      <c r="AL104">
        <v>-88.700995000000006</v>
      </c>
      <c r="AM104">
        <v>25</v>
      </c>
      <c r="AN104">
        <v>1075</v>
      </c>
      <c r="AO104" t="s">
        <v>118</v>
      </c>
      <c r="AP104">
        <v>-19</v>
      </c>
      <c r="AQ104">
        <v>-65</v>
      </c>
      <c r="AR104">
        <v>448</v>
      </c>
      <c r="AZ104">
        <v>1200</v>
      </c>
      <c r="BA104">
        <v>1</v>
      </c>
      <c r="BB104" t="str">
        <f t="shared" si="64"/>
        <v xml:space="preserve">N4400K  </v>
      </c>
      <c r="BC104">
        <v>1</v>
      </c>
      <c r="BE104">
        <v>0</v>
      </c>
      <c r="BF104">
        <v>0</v>
      </c>
      <c r="BG104">
        <v>0</v>
      </c>
      <c r="BH104">
        <v>950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 t="shared" ref="BW104:BW109" si="69">"21:38:01.396"</f>
        <v>21:38:01.396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168</v>
      </c>
      <c r="CR104">
        <v>1</v>
      </c>
      <c r="CW104">
        <v>12761051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 t="shared" si="66"/>
        <v>07/22/2022 21:38:01.641</v>
      </c>
      <c r="C105" t="str">
        <f t="shared" si="61"/>
        <v>FFDFD3C0</v>
      </c>
      <c r="D105" t="s">
        <v>127</v>
      </c>
      <c r="E105">
        <v>8</v>
      </c>
      <c r="F105">
        <v>2008</v>
      </c>
      <c r="G105" t="s">
        <v>128</v>
      </c>
      <c r="J105" t="s">
        <v>129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67"/>
        <v>21:38:01.391</v>
      </c>
      <c r="T105" t="str">
        <f t="shared" si="68"/>
        <v>21:38:00.991</v>
      </c>
      <c r="U105" t="str">
        <f t="shared" si="40"/>
        <v>A54CFF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1</v>
      </c>
      <c r="AI105" t="s">
        <v>162</v>
      </c>
      <c r="AJ105">
        <v>43.423419000000003</v>
      </c>
      <c r="AK105" t="s">
        <v>163</v>
      </c>
      <c r="AL105">
        <v>-88.700995000000006</v>
      </c>
      <c r="AM105">
        <v>25</v>
      </c>
      <c r="AN105">
        <v>1075</v>
      </c>
      <c r="AO105" t="s">
        <v>118</v>
      </c>
      <c r="AP105">
        <v>-19</v>
      </c>
      <c r="AQ105">
        <v>-65</v>
      </c>
      <c r="AR105">
        <v>448</v>
      </c>
      <c r="AZ105">
        <v>1200</v>
      </c>
      <c r="BA105">
        <v>1</v>
      </c>
      <c r="BB105" t="str">
        <f t="shared" si="64"/>
        <v xml:space="preserve">N4400K  </v>
      </c>
      <c r="BC105">
        <v>1</v>
      </c>
      <c r="BE105">
        <v>0</v>
      </c>
      <c r="BF105">
        <v>0</v>
      </c>
      <c r="BG105">
        <v>0</v>
      </c>
      <c r="BH105">
        <v>950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 t="shared" si="69"/>
        <v>21:38:01.396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168</v>
      </c>
      <c r="CR105">
        <v>1</v>
      </c>
      <c r="CW105">
        <v>12761051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 t="shared" si="66"/>
        <v>07/22/2022 21:38:01.641</v>
      </c>
      <c r="C106" t="str">
        <f t="shared" si="61"/>
        <v>FFDFD3C0</v>
      </c>
      <c r="D106" t="s">
        <v>124</v>
      </c>
      <c r="E106">
        <v>2</v>
      </c>
      <c r="H106">
        <v>156</v>
      </c>
      <c r="I106" t="s">
        <v>125</v>
      </c>
      <c r="J106" t="s">
        <v>126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67"/>
        <v>21:38:01.391</v>
      </c>
      <c r="T106" t="str">
        <f t="shared" si="68"/>
        <v>21:38:00.991</v>
      </c>
      <c r="U106" t="str">
        <f t="shared" si="40"/>
        <v>A54CFF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1</v>
      </c>
      <c r="AI106" t="s">
        <v>162</v>
      </c>
      <c r="AJ106">
        <v>43.423419000000003</v>
      </c>
      <c r="AK106" t="s">
        <v>163</v>
      </c>
      <c r="AL106">
        <v>-88.700995000000006</v>
      </c>
      <c r="AM106">
        <v>25</v>
      </c>
      <c r="AN106">
        <v>1075</v>
      </c>
      <c r="AO106" t="s">
        <v>118</v>
      </c>
      <c r="AP106">
        <v>-19</v>
      </c>
      <c r="AQ106">
        <v>-65</v>
      </c>
      <c r="AR106">
        <v>448</v>
      </c>
      <c r="AZ106">
        <v>1200</v>
      </c>
      <c r="BA106">
        <v>1</v>
      </c>
      <c r="BB106" t="str">
        <f t="shared" si="64"/>
        <v xml:space="preserve">N4400K  </v>
      </c>
      <c r="BC106">
        <v>1</v>
      </c>
      <c r="BE106">
        <v>0</v>
      </c>
      <c r="BF106">
        <v>0</v>
      </c>
      <c r="BG106">
        <v>0</v>
      </c>
      <c r="BH106">
        <v>950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 t="shared" si="69"/>
        <v>21:38:01.396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168</v>
      </c>
      <c r="CR106">
        <v>1</v>
      </c>
      <c r="CW106">
        <v>12761051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 t="shared" si="66"/>
        <v>07/22/2022 21:38:01.641</v>
      </c>
      <c r="C107" t="str">
        <f t="shared" si="61"/>
        <v>FFDFD3C0</v>
      </c>
      <c r="D107" t="s">
        <v>121</v>
      </c>
      <c r="E107">
        <v>12</v>
      </c>
      <c r="F107">
        <v>1012</v>
      </c>
      <c r="G107" t="s">
        <v>122</v>
      </c>
      <c r="J107" t="s">
        <v>123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67"/>
        <v>21:38:01.391</v>
      </c>
      <c r="T107" t="str">
        <f t="shared" si="68"/>
        <v>21:38:00.991</v>
      </c>
      <c r="U107" t="str">
        <f t="shared" si="40"/>
        <v>A54CFF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162</v>
      </c>
      <c r="AJ107">
        <v>43.423419000000003</v>
      </c>
      <c r="AK107" t="s">
        <v>163</v>
      </c>
      <c r="AL107">
        <v>-88.700995000000006</v>
      </c>
      <c r="AM107">
        <v>25</v>
      </c>
      <c r="AN107">
        <v>1075</v>
      </c>
      <c r="AO107" t="s">
        <v>118</v>
      </c>
      <c r="AP107">
        <v>-19</v>
      </c>
      <c r="AQ107">
        <v>-65</v>
      </c>
      <c r="AR107">
        <v>448</v>
      </c>
      <c r="AZ107">
        <v>1200</v>
      </c>
      <c r="BA107">
        <v>1</v>
      </c>
      <c r="BB107" t="str">
        <f t="shared" si="64"/>
        <v xml:space="preserve">N4400K  </v>
      </c>
      <c r="BC107">
        <v>1</v>
      </c>
      <c r="BE107">
        <v>0</v>
      </c>
      <c r="BF107">
        <v>0</v>
      </c>
      <c r="BG107">
        <v>0</v>
      </c>
      <c r="BH107">
        <v>950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 t="shared" si="69"/>
        <v>21:38:01.396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168</v>
      </c>
      <c r="CR107">
        <v>1</v>
      </c>
      <c r="CW107">
        <v>12761051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 t="shared" si="66"/>
        <v>07/22/2022 21:38:01.641</v>
      </c>
      <c r="C108" t="str">
        <f t="shared" si="61"/>
        <v>FFDFD3C0</v>
      </c>
      <c r="D108" t="s">
        <v>113</v>
      </c>
      <c r="E108">
        <v>44</v>
      </c>
      <c r="H108">
        <v>151</v>
      </c>
      <c r="I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67"/>
        <v>21:38:01.391</v>
      </c>
      <c r="T108" t="str">
        <f t="shared" si="68"/>
        <v>21:38:00.991</v>
      </c>
      <c r="U108" t="str">
        <f t="shared" si="40"/>
        <v>A54CFF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1</v>
      </c>
      <c r="AI108" t="s">
        <v>162</v>
      </c>
      <c r="AJ108">
        <v>43.423419000000003</v>
      </c>
      <c r="AK108" t="s">
        <v>163</v>
      </c>
      <c r="AL108">
        <v>-88.700995000000006</v>
      </c>
      <c r="AM108">
        <v>25</v>
      </c>
      <c r="AN108">
        <v>1075</v>
      </c>
      <c r="AO108" t="s">
        <v>118</v>
      </c>
      <c r="AP108">
        <v>-19</v>
      </c>
      <c r="AQ108">
        <v>-65</v>
      </c>
      <c r="AR108">
        <v>448</v>
      </c>
      <c r="AZ108">
        <v>1200</v>
      </c>
      <c r="BA108">
        <v>1</v>
      </c>
      <c r="BB108" t="str">
        <f t="shared" si="64"/>
        <v xml:space="preserve">N4400K  </v>
      </c>
      <c r="BC108">
        <v>1</v>
      </c>
      <c r="BE108">
        <v>0</v>
      </c>
      <c r="BF108">
        <v>0</v>
      </c>
      <c r="BG108">
        <v>0</v>
      </c>
      <c r="BH108">
        <v>950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 t="shared" si="69"/>
        <v>21:38:01.396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168</v>
      </c>
      <c r="CR108">
        <v>1</v>
      </c>
      <c r="CW108">
        <v>12761051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 t="shared" si="66"/>
        <v>07/22/2022 21:38:01.641</v>
      </c>
      <c r="C109" t="str">
        <f t="shared" si="61"/>
        <v>FFDFD3C0</v>
      </c>
      <c r="D109" t="s">
        <v>113</v>
      </c>
      <c r="E109">
        <v>45</v>
      </c>
      <c r="H109">
        <v>152</v>
      </c>
      <c r="I109" t="s">
        <v>120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67"/>
        <v>21:38:01.391</v>
      </c>
      <c r="T109" t="str">
        <f t="shared" si="68"/>
        <v>21:38:00.991</v>
      </c>
      <c r="U109" t="str">
        <f t="shared" si="40"/>
        <v>A54CFF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162</v>
      </c>
      <c r="AJ109">
        <v>43.423419000000003</v>
      </c>
      <c r="AK109" t="s">
        <v>163</v>
      </c>
      <c r="AL109">
        <v>-88.700995000000006</v>
      </c>
      <c r="AM109">
        <v>25</v>
      </c>
      <c r="AN109">
        <v>1075</v>
      </c>
      <c r="AO109" t="s">
        <v>118</v>
      </c>
      <c r="AP109">
        <v>-19</v>
      </c>
      <c r="AQ109">
        <v>-65</v>
      </c>
      <c r="AR109">
        <v>448</v>
      </c>
      <c r="AZ109">
        <v>1200</v>
      </c>
      <c r="BA109">
        <v>1</v>
      </c>
      <c r="BB109" t="str">
        <f t="shared" si="64"/>
        <v xml:space="preserve">N4400K  </v>
      </c>
      <c r="BC109">
        <v>1</v>
      </c>
      <c r="BE109">
        <v>0</v>
      </c>
      <c r="BF109">
        <v>0</v>
      </c>
      <c r="BG109">
        <v>0</v>
      </c>
      <c r="BH109">
        <v>950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 t="shared" si="69"/>
        <v>21:38:01.396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168</v>
      </c>
      <c r="CR109">
        <v>1</v>
      </c>
      <c r="CW109">
        <v>12761051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"07/22/2022 21:38:02.720"</f>
        <v>07/22/2022 21:38:02.720</v>
      </c>
      <c r="C110" t="str">
        <f t="shared" si="61"/>
        <v>FFDFD3C0</v>
      </c>
      <c r="D110" t="s">
        <v>124</v>
      </c>
      <c r="E110">
        <v>2</v>
      </c>
      <c r="H110">
        <v>156</v>
      </c>
      <c r="I110" t="s">
        <v>125</v>
      </c>
      <c r="J110" t="s">
        <v>126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ref="S110:S115" si="70">"21:38:02.461"</f>
        <v>21:38:02.461</v>
      </c>
      <c r="T110" t="str">
        <f t="shared" ref="T110:T115" si="71">"21:38:01.961"</f>
        <v>21:38:01.961</v>
      </c>
      <c r="U110" t="str">
        <f t="shared" si="40"/>
        <v>A54CFF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1</v>
      </c>
      <c r="AI110" t="s">
        <v>164</v>
      </c>
      <c r="AJ110">
        <v>43.423096999999999</v>
      </c>
      <c r="AK110" t="s">
        <v>165</v>
      </c>
      <c r="AL110">
        <v>-88.701123999999993</v>
      </c>
      <c r="AM110">
        <v>25</v>
      </c>
      <c r="AN110">
        <v>1075</v>
      </c>
      <c r="AO110" t="s">
        <v>118</v>
      </c>
      <c r="AP110">
        <v>-18</v>
      </c>
      <c r="AQ110">
        <v>-65</v>
      </c>
      <c r="AR110">
        <v>256</v>
      </c>
      <c r="AZ110">
        <v>1200</v>
      </c>
      <c r="BA110">
        <v>1</v>
      </c>
      <c r="BB110" t="str">
        <f t="shared" si="64"/>
        <v xml:space="preserve">N4400K  </v>
      </c>
      <c r="BC110">
        <v>1</v>
      </c>
      <c r="BE110">
        <v>0</v>
      </c>
      <c r="BF110">
        <v>0</v>
      </c>
      <c r="BG110">
        <v>0</v>
      </c>
      <c r="BH110">
        <v>950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 t="shared" ref="BW110:BW115" si="72">"21:38:02.467"</f>
        <v>21:38:02.467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168</v>
      </c>
      <c r="CR110">
        <v>1</v>
      </c>
      <c r="CW110">
        <v>12763019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"07/22/2022 21:38:02.720"</f>
        <v>07/22/2022 21:38:02.720</v>
      </c>
      <c r="C111" t="str">
        <f t="shared" si="61"/>
        <v>FFDFD3C0</v>
      </c>
      <c r="D111" t="s">
        <v>113</v>
      </c>
      <c r="E111">
        <v>44</v>
      </c>
      <c r="H111">
        <v>151</v>
      </c>
      <c r="I111" t="s">
        <v>114</v>
      </c>
      <c r="J111" t="s">
        <v>115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70"/>
        <v>21:38:02.461</v>
      </c>
      <c r="T111" t="str">
        <f t="shared" si="71"/>
        <v>21:38:01.961</v>
      </c>
      <c r="U111" t="str">
        <f t="shared" si="40"/>
        <v>A54CFF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1</v>
      </c>
      <c r="AI111" t="s">
        <v>164</v>
      </c>
      <c r="AJ111">
        <v>43.423096999999999</v>
      </c>
      <c r="AK111" t="s">
        <v>165</v>
      </c>
      <c r="AL111">
        <v>-88.701123999999993</v>
      </c>
      <c r="AM111">
        <v>25</v>
      </c>
      <c r="AN111">
        <v>1075</v>
      </c>
      <c r="AO111" t="s">
        <v>118</v>
      </c>
      <c r="AP111">
        <v>-18</v>
      </c>
      <c r="AQ111">
        <v>-65</v>
      </c>
      <c r="AR111">
        <v>256</v>
      </c>
      <c r="AZ111">
        <v>1200</v>
      </c>
      <c r="BA111">
        <v>1</v>
      </c>
      <c r="BB111" t="str">
        <f t="shared" si="64"/>
        <v xml:space="preserve">N4400K  </v>
      </c>
      <c r="BC111">
        <v>1</v>
      </c>
      <c r="BE111">
        <v>0</v>
      </c>
      <c r="BF111">
        <v>0</v>
      </c>
      <c r="BG111">
        <v>0</v>
      </c>
      <c r="BH111">
        <v>950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 t="shared" si="72"/>
        <v>21:38:02.467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168</v>
      </c>
      <c r="CR111">
        <v>1</v>
      </c>
      <c r="CW111">
        <v>12763019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"07/22/2022 21:38:02.720"</f>
        <v>07/22/2022 21:38:02.720</v>
      </c>
      <c r="C112" t="str">
        <f t="shared" si="61"/>
        <v>FFDFD3C0</v>
      </c>
      <c r="D112" t="s">
        <v>121</v>
      </c>
      <c r="E112">
        <v>12</v>
      </c>
      <c r="F112">
        <v>1012</v>
      </c>
      <c r="G112" t="s">
        <v>122</v>
      </c>
      <c r="J112" t="s">
        <v>123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70"/>
        <v>21:38:02.461</v>
      </c>
      <c r="T112" t="str">
        <f t="shared" si="71"/>
        <v>21:38:01.961</v>
      </c>
      <c r="U112" t="str">
        <f t="shared" si="40"/>
        <v>A54CFF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1</v>
      </c>
      <c r="AI112" t="s">
        <v>164</v>
      </c>
      <c r="AJ112">
        <v>43.423096999999999</v>
      </c>
      <c r="AK112" t="s">
        <v>165</v>
      </c>
      <c r="AL112">
        <v>-88.701123999999993</v>
      </c>
      <c r="AM112">
        <v>25</v>
      </c>
      <c r="AN112">
        <v>1075</v>
      </c>
      <c r="AO112" t="s">
        <v>118</v>
      </c>
      <c r="AP112">
        <v>-18</v>
      </c>
      <c r="AQ112">
        <v>-65</v>
      </c>
      <c r="AR112">
        <v>256</v>
      </c>
      <c r="AZ112">
        <v>1200</v>
      </c>
      <c r="BA112">
        <v>1</v>
      </c>
      <c r="BB112" t="str">
        <f t="shared" si="64"/>
        <v xml:space="preserve">N4400K  </v>
      </c>
      <c r="BC112">
        <v>1</v>
      </c>
      <c r="BE112">
        <v>0</v>
      </c>
      <c r="BF112">
        <v>0</v>
      </c>
      <c r="BG112">
        <v>0</v>
      </c>
      <c r="BH112">
        <v>950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 t="shared" si="72"/>
        <v>21:38:02.467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168</v>
      </c>
      <c r="CR112">
        <v>1</v>
      </c>
      <c r="CW112">
        <v>12763019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"07/22/2022 21:38:02.720"</f>
        <v>07/22/2022 21:38:02.720</v>
      </c>
      <c r="C113" t="str">
        <f t="shared" si="61"/>
        <v>FFDFD3C0</v>
      </c>
      <c r="D113" t="s">
        <v>113</v>
      </c>
      <c r="E113">
        <v>45</v>
      </c>
      <c r="H113">
        <v>152</v>
      </c>
      <c r="I113" t="s">
        <v>120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70"/>
        <v>21:38:02.461</v>
      </c>
      <c r="T113" t="str">
        <f t="shared" si="71"/>
        <v>21:38:01.961</v>
      </c>
      <c r="U113" t="str">
        <f t="shared" si="40"/>
        <v>A54CFF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164</v>
      </c>
      <c r="AJ113">
        <v>43.423096999999999</v>
      </c>
      <c r="AK113" t="s">
        <v>165</v>
      </c>
      <c r="AL113">
        <v>-88.701123999999993</v>
      </c>
      <c r="AM113">
        <v>25</v>
      </c>
      <c r="AN113">
        <v>1075</v>
      </c>
      <c r="AO113" t="s">
        <v>118</v>
      </c>
      <c r="AP113">
        <v>-18</v>
      </c>
      <c r="AQ113">
        <v>-65</v>
      </c>
      <c r="AR113">
        <v>256</v>
      </c>
      <c r="AZ113">
        <v>1200</v>
      </c>
      <c r="BA113">
        <v>1</v>
      </c>
      <c r="BB113" t="str">
        <f t="shared" si="64"/>
        <v xml:space="preserve">N4400K  </v>
      </c>
      <c r="BC113">
        <v>1</v>
      </c>
      <c r="BE113">
        <v>0</v>
      </c>
      <c r="BF113">
        <v>0</v>
      </c>
      <c r="BG113">
        <v>0</v>
      </c>
      <c r="BH113">
        <v>950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 t="shared" si="72"/>
        <v>21:38:02.467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168</v>
      </c>
      <c r="CR113">
        <v>1</v>
      </c>
      <c r="CW113">
        <v>12763019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"07/22/2022 21:38:02.751"</f>
        <v>07/22/2022 21:38:02.751</v>
      </c>
      <c r="C114" t="str">
        <f t="shared" si="61"/>
        <v>FFDFD3C0</v>
      </c>
      <c r="D114" t="s">
        <v>121</v>
      </c>
      <c r="E114">
        <v>11</v>
      </c>
      <c r="F114">
        <v>1011</v>
      </c>
      <c r="G114" t="s">
        <v>125</v>
      </c>
      <c r="J114" t="s">
        <v>123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70"/>
        <v>21:38:02.461</v>
      </c>
      <c r="T114" t="str">
        <f t="shared" si="71"/>
        <v>21:38:01.961</v>
      </c>
      <c r="U114" t="str">
        <f t="shared" si="40"/>
        <v>A54CFF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1</v>
      </c>
      <c r="AI114" t="s">
        <v>164</v>
      </c>
      <c r="AJ114">
        <v>43.423096999999999</v>
      </c>
      <c r="AK114" t="s">
        <v>165</v>
      </c>
      <c r="AL114">
        <v>-88.701123999999993</v>
      </c>
      <c r="AM114">
        <v>25</v>
      </c>
      <c r="AN114">
        <v>1075</v>
      </c>
      <c r="AO114" t="s">
        <v>118</v>
      </c>
      <c r="AP114">
        <v>-18</v>
      </c>
      <c r="AQ114">
        <v>-65</v>
      </c>
      <c r="AR114">
        <v>256</v>
      </c>
      <c r="AZ114">
        <v>1200</v>
      </c>
      <c r="BA114">
        <v>1</v>
      </c>
      <c r="BB114" t="str">
        <f t="shared" si="64"/>
        <v xml:space="preserve">N4400K  </v>
      </c>
      <c r="BC114">
        <v>1</v>
      </c>
      <c r="BE114">
        <v>0</v>
      </c>
      <c r="BF114">
        <v>0</v>
      </c>
      <c r="BG114">
        <v>0</v>
      </c>
      <c r="BH114">
        <v>950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 t="shared" si="72"/>
        <v>21:38:02.467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168</v>
      </c>
      <c r="CR114">
        <v>1</v>
      </c>
      <c r="CW114">
        <v>12763019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"07/22/2022 21:38:02.751"</f>
        <v>07/22/2022 21:38:02.751</v>
      </c>
      <c r="C115" t="str">
        <f t="shared" si="61"/>
        <v>FFDFD3C0</v>
      </c>
      <c r="D115" t="s">
        <v>127</v>
      </c>
      <c r="E115">
        <v>8</v>
      </c>
      <c r="F115">
        <v>2008</v>
      </c>
      <c r="G115" t="s">
        <v>128</v>
      </c>
      <c r="J115" t="s">
        <v>129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70"/>
        <v>21:38:02.461</v>
      </c>
      <c r="T115" t="str">
        <f t="shared" si="71"/>
        <v>21:38:01.961</v>
      </c>
      <c r="U115" t="str">
        <f t="shared" si="40"/>
        <v>A54CFF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1</v>
      </c>
      <c r="AI115" t="s">
        <v>164</v>
      </c>
      <c r="AJ115">
        <v>43.423096999999999</v>
      </c>
      <c r="AK115" t="s">
        <v>165</v>
      </c>
      <c r="AL115">
        <v>-88.701123999999993</v>
      </c>
      <c r="AM115">
        <v>25</v>
      </c>
      <c r="AN115">
        <v>1075</v>
      </c>
      <c r="AO115" t="s">
        <v>118</v>
      </c>
      <c r="AP115">
        <v>-18</v>
      </c>
      <c r="AQ115">
        <v>-65</v>
      </c>
      <c r="AR115">
        <v>256</v>
      </c>
      <c r="AZ115">
        <v>1200</v>
      </c>
      <c r="BA115">
        <v>1</v>
      </c>
      <c r="BB115" t="str">
        <f t="shared" si="64"/>
        <v xml:space="preserve">N4400K  </v>
      </c>
      <c r="BC115">
        <v>1</v>
      </c>
      <c r="BE115">
        <v>0</v>
      </c>
      <c r="BF115">
        <v>0</v>
      </c>
      <c r="BG115">
        <v>0</v>
      </c>
      <c r="BH115">
        <v>950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 t="shared" si="72"/>
        <v>21:38:02.467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168</v>
      </c>
      <c r="CR115">
        <v>1</v>
      </c>
      <c r="CW115">
        <v>12763019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"07/22/2022 21:38:03.735"</f>
        <v>07/22/2022 21:38:03.735</v>
      </c>
      <c r="C116" t="str">
        <f t="shared" si="61"/>
        <v>FFDFD3C0</v>
      </c>
      <c r="D116" t="s">
        <v>127</v>
      </c>
      <c r="E116">
        <v>8</v>
      </c>
      <c r="F116">
        <v>2008</v>
      </c>
      <c r="G116" t="s">
        <v>128</v>
      </c>
      <c r="J116" t="s">
        <v>129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ref="S116:S121" si="73">"21:38:03.469"</f>
        <v>21:38:03.469</v>
      </c>
      <c r="T116" t="str">
        <f t="shared" ref="T116:T121" si="74">"21:38:02.969"</f>
        <v>21:38:02.969</v>
      </c>
      <c r="U116" t="str">
        <f t="shared" si="40"/>
        <v>A54CFF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166</v>
      </c>
      <c r="AJ116">
        <v>43.422775000000001</v>
      </c>
      <c r="AK116" t="s">
        <v>167</v>
      </c>
      <c r="AL116">
        <v>-88.701252999999994</v>
      </c>
      <c r="AM116">
        <v>25</v>
      </c>
      <c r="AN116">
        <v>1100</v>
      </c>
      <c r="AO116" t="s">
        <v>118</v>
      </c>
      <c r="AP116">
        <v>-18</v>
      </c>
      <c r="AQ116">
        <v>-65</v>
      </c>
      <c r="AR116">
        <v>384</v>
      </c>
      <c r="AZ116">
        <v>1200</v>
      </c>
      <c r="BA116">
        <v>1</v>
      </c>
      <c r="BB116" t="str">
        <f t="shared" si="64"/>
        <v xml:space="preserve">N4400K  </v>
      </c>
      <c r="BC116">
        <v>1</v>
      </c>
      <c r="BE116">
        <v>0</v>
      </c>
      <c r="BF116">
        <v>0</v>
      </c>
      <c r="BG116">
        <v>0</v>
      </c>
      <c r="BH116">
        <v>975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 t="shared" ref="BW116:BW121" si="75">"21:38:03.473"</f>
        <v>21:38:03.473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168</v>
      </c>
      <c r="CR116">
        <v>1</v>
      </c>
      <c r="CW116">
        <v>12764936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"07/22/2022 21:38:03.782"</f>
        <v>07/22/2022 21:38:03.782</v>
      </c>
      <c r="C117" t="str">
        <f t="shared" si="61"/>
        <v>FFDFD3C0</v>
      </c>
      <c r="D117" t="s">
        <v>124</v>
      </c>
      <c r="E117">
        <v>2</v>
      </c>
      <c r="H117">
        <v>156</v>
      </c>
      <c r="I117" t="s">
        <v>125</v>
      </c>
      <c r="J117" t="s">
        <v>126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73"/>
        <v>21:38:03.469</v>
      </c>
      <c r="T117" t="str">
        <f t="shared" si="74"/>
        <v>21:38:02.969</v>
      </c>
      <c r="U117" t="str">
        <f t="shared" si="40"/>
        <v>A54CFF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1</v>
      </c>
      <c r="AI117" t="s">
        <v>166</v>
      </c>
      <c r="AJ117">
        <v>43.422775000000001</v>
      </c>
      <c r="AK117" t="s">
        <v>167</v>
      </c>
      <c r="AL117">
        <v>-88.701252999999994</v>
      </c>
      <c r="AM117">
        <v>25</v>
      </c>
      <c r="AN117">
        <v>1100</v>
      </c>
      <c r="AO117" t="s">
        <v>118</v>
      </c>
      <c r="AP117">
        <v>-18</v>
      </c>
      <c r="AQ117">
        <v>-65</v>
      </c>
      <c r="AR117">
        <v>384</v>
      </c>
      <c r="AZ117">
        <v>1200</v>
      </c>
      <c r="BA117">
        <v>1</v>
      </c>
      <c r="BB117" t="str">
        <f t="shared" si="64"/>
        <v xml:space="preserve">N4400K  </v>
      </c>
      <c r="BC117">
        <v>1</v>
      </c>
      <c r="BE117">
        <v>0</v>
      </c>
      <c r="BF117">
        <v>0</v>
      </c>
      <c r="BG117">
        <v>0</v>
      </c>
      <c r="BH117">
        <v>975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 t="shared" si="75"/>
        <v>21:38:03.473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168</v>
      </c>
      <c r="CR117">
        <v>1</v>
      </c>
      <c r="CW117">
        <v>12764936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"07/22/2022 21:38:03.813"</f>
        <v>07/22/2022 21:38:03.813</v>
      </c>
      <c r="C118" t="str">
        <f t="shared" si="61"/>
        <v>FFDFD3C0</v>
      </c>
      <c r="D118" t="s">
        <v>113</v>
      </c>
      <c r="E118">
        <v>45</v>
      </c>
      <c r="H118">
        <v>152</v>
      </c>
      <c r="I118" t="s">
        <v>120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73"/>
        <v>21:38:03.469</v>
      </c>
      <c r="T118" t="str">
        <f t="shared" si="74"/>
        <v>21:38:02.969</v>
      </c>
      <c r="U118" t="str">
        <f t="shared" si="40"/>
        <v>A54CFF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1</v>
      </c>
      <c r="AI118" t="s">
        <v>166</v>
      </c>
      <c r="AJ118">
        <v>43.422775000000001</v>
      </c>
      <c r="AK118" t="s">
        <v>167</v>
      </c>
      <c r="AL118">
        <v>-88.701252999999994</v>
      </c>
      <c r="AM118">
        <v>25</v>
      </c>
      <c r="AN118">
        <v>1100</v>
      </c>
      <c r="AO118" t="s">
        <v>118</v>
      </c>
      <c r="AP118">
        <v>-18</v>
      </c>
      <c r="AQ118">
        <v>-65</v>
      </c>
      <c r="AR118">
        <v>384</v>
      </c>
      <c r="AZ118">
        <v>1200</v>
      </c>
      <c r="BA118">
        <v>1</v>
      </c>
      <c r="BB118" t="str">
        <f t="shared" si="64"/>
        <v xml:space="preserve">N4400K  </v>
      </c>
      <c r="BC118">
        <v>1</v>
      </c>
      <c r="BE118">
        <v>0</v>
      </c>
      <c r="BF118">
        <v>0</v>
      </c>
      <c r="BG118">
        <v>0</v>
      </c>
      <c r="BH118">
        <v>975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 t="shared" si="75"/>
        <v>21:38:03.473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168</v>
      </c>
      <c r="CR118">
        <v>1</v>
      </c>
      <c r="CW118">
        <v>12764936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"07/22/2022 21:38:03.813"</f>
        <v>07/22/2022 21:38:03.813</v>
      </c>
      <c r="C119" t="str">
        <f t="shared" si="61"/>
        <v>FFDFD3C0</v>
      </c>
      <c r="D119" t="s">
        <v>113</v>
      </c>
      <c r="E119">
        <v>44</v>
      </c>
      <c r="H119">
        <v>151</v>
      </c>
      <c r="I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73"/>
        <v>21:38:03.469</v>
      </c>
      <c r="T119" t="str">
        <f t="shared" si="74"/>
        <v>21:38:02.969</v>
      </c>
      <c r="U119" t="str">
        <f t="shared" si="40"/>
        <v>A54CFF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1</v>
      </c>
      <c r="AI119" t="s">
        <v>166</v>
      </c>
      <c r="AJ119">
        <v>43.422775000000001</v>
      </c>
      <c r="AK119" t="s">
        <v>167</v>
      </c>
      <c r="AL119">
        <v>-88.701252999999994</v>
      </c>
      <c r="AM119">
        <v>25</v>
      </c>
      <c r="AN119">
        <v>1100</v>
      </c>
      <c r="AO119" t="s">
        <v>118</v>
      </c>
      <c r="AP119">
        <v>-18</v>
      </c>
      <c r="AQ119">
        <v>-65</v>
      </c>
      <c r="AR119">
        <v>384</v>
      </c>
      <c r="AZ119">
        <v>1200</v>
      </c>
      <c r="BA119">
        <v>1</v>
      </c>
      <c r="BB119" t="str">
        <f t="shared" si="64"/>
        <v xml:space="preserve">N4400K  </v>
      </c>
      <c r="BC119">
        <v>1</v>
      </c>
      <c r="BE119">
        <v>0</v>
      </c>
      <c r="BF119">
        <v>0</v>
      </c>
      <c r="BG119">
        <v>0</v>
      </c>
      <c r="BH119">
        <v>975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 t="shared" si="75"/>
        <v>21:38:03.473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168</v>
      </c>
      <c r="CR119">
        <v>1</v>
      </c>
      <c r="CW119">
        <v>12764936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"07/22/2022 21:38:03.813"</f>
        <v>07/22/2022 21:38:03.813</v>
      </c>
      <c r="C120" t="str">
        <f t="shared" si="61"/>
        <v>FFDFD3C0</v>
      </c>
      <c r="D120" t="s">
        <v>121</v>
      </c>
      <c r="E120">
        <v>11</v>
      </c>
      <c r="F120">
        <v>1011</v>
      </c>
      <c r="G120" t="s">
        <v>125</v>
      </c>
      <c r="J120" t="s">
        <v>123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73"/>
        <v>21:38:03.469</v>
      </c>
      <c r="T120" t="str">
        <f t="shared" si="74"/>
        <v>21:38:02.969</v>
      </c>
      <c r="U120" t="str">
        <f t="shared" si="40"/>
        <v>A54CFF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1</v>
      </c>
      <c r="AI120" t="s">
        <v>166</v>
      </c>
      <c r="AJ120">
        <v>43.422775000000001</v>
      </c>
      <c r="AK120" t="s">
        <v>167</v>
      </c>
      <c r="AL120">
        <v>-88.701252999999994</v>
      </c>
      <c r="AM120">
        <v>25</v>
      </c>
      <c r="AN120">
        <v>1100</v>
      </c>
      <c r="AO120" t="s">
        <v>118</v>
      </c>
      <c r="AP120">
        <v>-18</v>
      </c>
      <c r="AQ120">
        <v>-65</v>
      </c>
      <c r="AR120">
        <v>384</v>
      </c>
      <c r="AZ120">
        <v>1200</v>
      </c>
      <c r="BA120">
        <v>1</v>
      </c>
      <c r="BB120" t="str">
        <f t="shared" si="64"/>
        <v xml:space="preserve">N4400K  </v>
      </c>
      <c r="BC120">
        <v>1</v>
      </c>
      <c r="BE120">
        <v>0</v>
      </c>
      <c r="BF120">
        <v>0</v>
      </c>
      <c r="BG120">
        <v>0</v>
      </c>
      <c r="BH120">
        <v>975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 t="shared" si="75"/>
        <v>21:38:03.473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168</v>
      </c>
      <c r="CR120">
        <v>1</v>
      </c>
      <c r="CW120">
        <v>12764936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"07/22/2022 21:38:03.813"</f>
        <v>07/22/2022 21:38:03.813</v>
      </c>
      <c r="C121" t="str">
        <f t="shared" si="61"/>
        <v>FFDFD3C0</v>
      </c>
      <c r="D121" t="s">
        <v>121</v>
      </c>
      <c r="E121">
        <v>12</v>
      </c>
      <c r="F121">
        <v>1012</v>
      </c>
      <c r="G121" t="s">
        <v>122</v>
      </c>
      <c r="J121" t="s">
        <v>123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73"/>
        <v>21:38:03.469</v>
      </c>
      <c r="T121" t="str">
        <f t="shared" si="74"/>
        <v>21:38:02.969</v>
      </c>
      <c r="U121" t="str">
        <f t="shared" si="40"/>
        <v>A54CFF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1</v>
      </c>
      <c r="AI121" t="s">
        <v>166</v>
      </c>
      <c r="AJ121">
        <v>43.422775000000001</v>
      </c>
      <c r="AK121" t="s">
        <v>167</v>
      </c>
      <c r="AL121">
        <v>-88.701252999999994</v>
      </c>
      <c r="AM121">
        <v>25</v>
      </c>
      <c r="AN121">
        <v>1100</v>
      </c>
      <c r="AO121" t="s">
        <v>118</v>
      </c>
      <c r="AP121">
        <v>-18</v>
      </c>
      <c r="AQ121">
        <v>-65</v>
      </c>
      <c r="AR121">
        <v>384</v>
      </c>
      <c r="AZ121">
        <v>1200</v>
      </c>
      <c r="BA121">
        <v>1</v>
      </c>
      <c r="BB121" t="str">
        <f t="shared" si="64"/>
        <v xml:space="preserve">N4400K  </v>
      </c>
      <c r="BC121">
        <v>1</v>
      </c>
      <c r="BE121">
        <v>0</v>
      </c>
      <c r="BF121">
        <v>0</v>
      </c>
      <c r="BG121">
        <v>0</v>
      </c>
      <c r="BH121">
        <v>975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 t="shared" si="75"/>
        <v>21:38:03.473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168</v>
      </c>
      <c r="CR121">
        <v>1</v>
      </c>
      <c r="CW121">
        <v>12764936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"07/22/2022 21:38:04.563"</f>
        <v>07/22/2022 21:38:04.563</v>
      </c>
      <c r="C122" t="str">
        <f t="shared" si="61"/>
        <v>FFDFD3C0</v>
      </c>
      <c r="D122" t="s">
        <v>127</v>
      </c>
      <c r="E122">
        <v>8</v>
      </c>
      <c r="F122">
        <v>2008</v>
      </c>
      <c r="G122" t="s">
        <v>128</v>
      </c>
      <c r="J122" t="s">
        <v>129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ref="S122:S127" si="76">"21:38:04.375"</f>
        <v>21:38:04.375</v>
      </c>
      <c r="T122" t="str">
        <f t="shared" ref="T122:T127" si="77">"21:38:03.975"</f>
        <v>21:38:03.975</v>
      </c>
      <c r="U122" t="str">
        <f t="shared" si="40"/>
        <v>A54CFF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1</v>
      </c>
      <c r="AI122" t="s">
        <v>168</v>
      </c>
      <c r="AJ122">
        <v>43.422474999999999</v>
      </c>
      <c r="AK122" t="s">
        <v>169</v>
      </c>
      <c r="AL122">
        <v>-88.701381999999995</v>
      </c>
      <c r="AM122">
        <v>25</v>
      </c>
      <c r="AN122">
        <v>1100</v>
      </c>
      <c r="AO122" t="s">
        <v>118</v>
      </c>
      <c r="AP122">
        <v>-18</v>
      </c>
      <c r="AQ122">
        <v>-65</v>
      </c>
      <c r="AR122">
        <v>256</v>
      </c>
      <c r="AZ122">
        <v>1200</v>
      </c>
      <c r="BA122">
        <v>1</v>
      </c>
      <c r="BB122" t="str">
        <f t="shared" si="64"/>
        <v xml:space="preserve">N4400K  </v>
      </c>
      <c r="BC122">
        <v>1</v>
      </c>
      <c r="BE122">
        <v>0</v>
      </c>
      <c r="BF122">
        <v>0</v>
      </c>
      <c r="BG122">
        <v>0</v>
      </c>
      <c r="BH122">
        <v>975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 t="shared" ref="BW122:BW127" si="78">"21:38:04.376"</f>
        <v>21:38:04.376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168</v>
      </c>
      <c r="CR122">
        <v>0</v>
      </c>
      <c r="CW122">
        <v>3821107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"07/22/2022 21:38:04.563"</f>
        <v>07/22/2022 21:38:04.563</v>
      </c>
      <c r="C123" t="str">
        <f t="shared" si="61"/>
        <v>FFDFD3C0</v>
      </c>
      <c r="D123" t="s">
        <v>124</v>
      </c>
      <c r="E123">
        <v>2</v>
      </c>
      <c r="H123">
        <v>156</v>
      </c>
      <c r="I123" t="s">
        <v>125</v>
      </c>
      <c r="J123" t="s">
        <v>126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76"/>
        <v>21:38:04.375</v>
      </c>
      <c r="T123" t="str">
        <f t="shared" si="77"/>
        <v>21:38:03.975</v>
      </c>
      <c r="U123" t="str">
        <f t="shared" si="40"/>
        <v>A54CFF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1</v>
      </c>
      <c r="AI123" t="s">
        <v>168</v>
      </c>
      <c r="AJ123">
        <v>43.422474999999999</v>
      </c>
      <c r="AK123" t="s">
        <v>169</v>
      </c>
      <c r="AL123">
        <v>-88.701381999999995</v>
      </c>
      <c r="AM123">
        <v>25</v>
      </c>
      <c r="AN123">
        <v>1100</v>
      </c>
      <c r="AO123" t="s">
        <v>118</v>
      </c>
      <c r="AP123">
        <v>-18</v>
      </c>
      <c r="AQ123">
        <v>-65</v>
      </c>
      <c r="AR123">
        <v>256</v>
      </c>
      <c r="AZ123">
        <v>1200</v>
      </c>
      <c r="BA123">
        <v>1</v>
      </c>
      <c r="BB123" t="str">
        <f t="shared" si="64"/>
        <v xml:space="preserve">N4400K  </v>
      </c>
      <c r="BC123">
        <v>1</v>
      </c>
      <c r="BE123">
        <v>0</v>
      </c>
      <c r="BF123">
        <v>0</v>
      </c>
      <c r="BG123">
        <v>0</v>
      </c>
      <c r="BH123">
        <v>975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 t="shared" si="78"/>
        <v>21:38:04.376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168</v>
      </c>
      <c r="CR123">
        <v>0</v>
      </c>
      <c r="CW123">
        <v>3821107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"07/22/2022 21:38:04.563"</f>
        <v>07/22/2022 21:38:04.563</v>
      </c>
      <c r="C124" t="str">
        <f t="shared" si="61"/>
        <v>FFDFD3C0</v>
      </c>
      <c r="D124" t="s">
        <v>113</v>
      </c>
      <c r="E124">
        <v>44</v>
      </c>
      <c r="H124">
        <v>151</v>
      </c>
      <c r="I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76"/>
        <v>21:38:04.375</v>
      </c>
      <c r="T124" t="str">
        <f t="shared" si="77"/>
        <v>21:38:03.975</v>
      </c>
      <c r="U124" t="str">
        <f t="shared" si="40"/>
        <v>A54CFF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1</v>
      </c>
      <c r="AI124" t="s">
        <v>168</v>
      </c>
      <c r="AJ124">
        <v>43.422474999999999</v>
      </c>
      <c r="AK124" t="s">
        <v>169</v>
      </c>
      <c r="AL124">
        <v>-88.701381999999995</v>
      </c>
      <c r="AM124">
        <v>25</v>
      </c>
      <c r="AN124">
        <v>1100</v>
      </c>
      <c r="AO124" t="s">
        <v>118</v>
      </c>
      <c r="AP124">
        <v>-18</v>
      </c>
      <c r="AQ124">
        <v>-65</v>
      </c>
      <c r="AR124">
        <v>256</v>
      </c>
      <c r="AZ124">
        <v>1200</v>
      </c>
      <c r="BA124">
        <v>1</v>
      </c>
      <c r="BB124" t="str">
        <f t="shared" si="64"/>
        <v xml:space="preserve">N4400K  </v>
      </c>
      <c r="BC124">
        <v>1</v>
      </c>
      <c r="BE124">
        <v>0</v>
      </c>
      <c r="BF124">
        <v>0</v>
      </c>
      <c r="BG124">
        <v>0</v>
      </c>
      <c r="BH124">
        <v>975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 t="shared" si="78"/>
        <v>21:38:04.376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168</v>
      </c>
      <c r="CR124">
        <v>0</v>
      </c>
      <c r="CW124">
        <v>3821107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"07/22/2022 21:38:04.610"</f>
        <v>07/22/2022 21:38:04.610</v>
      </c>
      <c r="C125" t="str">
        <f t="shared" si="61"/>
        <v>FFDFD3C0</v>
      </c>
      <c r="D125" t="s">
        <v>113</v>
      </c>
      <c r="E125">
        <v>45</v>
      </c>
      <c r="H125">
        <v>152</v>
      </c>
      <c r="I125" t="s">
        <v>120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76"/>
        <v>21:38:04.375</v>
      </c>
      <c r="T125" t="str">
        <f t="shared" si="77"/>
        <v>21:38:03.975</v>
      </c>
      <c r="U125" t="str">
        <f t="shared" si="40"/>
        <v>A54CFF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1</v>
      </c>
      <c r="AI125" t="s">
        <v>168</v>
      </c>
      <c r="AJ125">
        <v>43.422474999999999</v>
      </c>
      <c r="AK125" t="s">
        <v>169</v>
      </c>
      <c r="AL125">
        <v>-88.701381999999995</v>
      </c>
      <c r="AM125">
        <v>25</v>
      </c>
      <c r="AN125">
        <v>1100</v>
      </c>
      <c r="AO125" t="s">
        <v>118</v>
      </c>
      <c r="AP125">
        <v>-18</v>
      </c>
      <c r="AQ125">
        <v>-65</v>
      </c>
      <c r="AR125">
        <v>256</v>
      </c>
      <c r="AZ125">
        <v>1200</v>
      </c>
      <c r="BA125">
        <v>1</v>
      </c>
      <c r="BB125" t="str">
        <f t="shared" si="64"/>
        <v xml:space="preserve">N4400K  </v>
      </c>
      <c r="BC125">
        <v>1</v>
      </c>
      <c r="BE125">
        <v>0</v>
      </c>
      <c r="BF125">
        <v>0</v>
      </c>
      <c r="BG125">
        <v>0</v>
      </c>
      <c r="BH125">
        <v>975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 t="shared" si="78"/>
        <v>21:38:04.376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168</v>
      </c>
      <c r="CR125">
        <v>0</v>
      </c>
      <c r="CW125">
        <v>3821107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"07/22/2022 21:38:04.610"</f>
        <v>07/22/2022 21:38:04.610</v>
      </c>
      <c r="C126" t="str">
        <f t="shared" si="61"/>
        <v>FFDFD3C0</v>
      </c>
      <c r="D126" t="s">
        <v>121</v>
      </c>
      <c r="E126">
        <v>12</v>
      </c>
      <c r="F126">
        <v>1012</v>
      </c>
      <c r="G126" t="s">
        <v>122</v>
      </c>
      <c r="J126" t="s">
        <v>123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76"/>
        <v>21:38:04.375</v>
      </c>
      <c r="T126" t="str">
        <f t="shared" si="77"/>
        <v>21:38:03.975</v>
      </c>
      <c r="U126" t="str">
        <f t="shared" si="40"/>
        <v>A54CFF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1</v>
      </c>
      <c r="AI126" t="s">
        <v>168</v>
      </c>
      <c r="AJ126">
        <v>43.422474999999999</v>
      </c>
      <c r="AK126" t="s">
        <v>169</v>
      </c>
      <c r="AL126">
        <v>-88.701381999999995</v>
      </c>
      <c r="AM126">
        <v>25</v>
      </c>
      <c r="AN126">
        <v>1100</v>
      </c>
      <c r="AO126" t="s">
        <v>118</v>
      </c>
      <c r="AP126">
        <v>-18</v>
      </c>
      <c r="AQ126">
        <v>-65</v>
      </c>
      <c r="AR126">
        <v>256</v>
      </c>
      <c r="AZ126">
        <v>1200</v>
      </c>
      <c r="BA126">
        <v>1</v>
      </c>
      <c r="BB126" t="str">
        <f t="shared" si="64"/>
        <v xml:space="preserve">N4400K  </v>
      </c>
      <c r="BC126">
        <v>1</v>
      </c>
      <c r="BE126">
        <v>0</v>
      </c>
      <c r="BF126">
        <v>0</v>
      </c>
      <c r="BG126">
        <v>0</v>
      </c>
      <c r="BH126">
        <v>975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 t="shared" si="78"/>
        <v>21:38:04.376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168</v>
      </c>
      <c r="CR126">
        <v>0</v>
      </c>
      <c r="CW126">
        <v>3821107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"07/22/2022 21:38:04.610"</f>
        <v>07/22/2022 21:38:04.610</v>
      </c>
      <c r="C127" t="str">
        <f t="shared" si="61"/>
        <v>FFDFD3C0</v>
      </c>
      <c r="D127" t="s">
        <v>121</v>
      </c>
      <c r="E127">
        <v>11</v>
      </c>
      <c r="F127">
        <v>1011</v>
      </c>
      <c r="G127" t="s">
        <v>125</v>
      </c>
      <c r="J127" t="s">
        <v>123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76"/>
        <v>21:38:04.375</v>
      </c>
      <c r="T127" t="str">
        <f t="shared" si="77"/>
        <v>21:38:03.975</v>
      </c>
      <c r="U127" t="str">
        <f t="shared" si="40"/>
        <v>A54CFF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1</v>
      </c>
      <c r="AI127" t="s">
        <v>168</v>
      </c>
      <c r="AJ127">
        <v>43.422474999999999</v>
      </c>
      <c r="AK127" t="s">
        <v>169</v>
      </c>
      <c r="AL127">
        <v>-88.701381999999995</v>
      </c>
      <c r="AM127">
        <v>25</v>
      </c>
      <c r="AN127">
        <v>1100</v>
      </c>
      <c r="AO127" t="s">
        <v>118</v>
      </c>
      <c r="AP127">
        <v>-18</v>
      </c>
      <c r="AQ127">
        <v>-65</v>
      </c>
      <c r="AR127">
        <v>256</v>
      </c>
      <c r="AZ127">
        <v>1200</v>
      </c>
      <c r="BA127">
        <v>1</v>
      </c>
      <c r="BB127" t="str">
        <f t="shared" si="64"/>
        <v xml:space="preserve">N4400K  </v>
      </c>
      <c r="BC127">
        <v>1</v>
      </c>
      <c r="BE127">
        <v>0</v>
      </c>
      <c r="BF127">
        <v>0</v>
      </c>
      <c r="BG127">
        <v>0</v>
      </c>
      <c r="BH127">
        <v>975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 t="shared" si="78"/>
        <v>21:38:04.376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168</v>
      </c>
      <c r="CR127">
        <v>0</v>
      </c>
      <c r="CW127">
        <v>3821107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"07/22/2022 21:38:05.517"</f>
        <v>07/22/2022 21:38:05.517</v>
      </c>
      <c r="C128" t="str">
        <f t="shared" si="61"/>
        <v>FFDFD3C0</v>
      </c>
      <c r="D128" t="s">
        <v>127</v>
      </c>
      <c r="E128">
        <v>8</v>
      </c>
      <c r="F128">
        <v>2008</v>
      </c>
      <c r="G128" t="s">
        <v>128</v>
      </c>
      <c r="J128" t="s">
        <v>129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ref="S128:S133" si="79">"21:38:05.336"</f>
        <v>21:38:05.336</v>
      </c>
      <c r="T128" t="str">
        <f t="shared" ref="T128:T133" si="80">"21:38:04.936"</f>
        <v>21:38:04.936</v>
      </c>
      <c r="U128" t="str">
        <f t="shared" si="40"/>
        <v>A54CFF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1</v>
      </c>
      <c r="AI128" t="s">
        <v>170</v>
      </c>
      <c r="AJ128">
        <v>43.422196</v>
      </c>
      <c r="AK128" t="s">
        <v>171</v>
      </c>
      <c r="AL128">
        <v>-88.701446000000004</v>
      </c>
      <c r="AM128">
        <v>25</v>
      </c>
      <c r="AN128">
        <v>1100</v>
      </c>
      <c r="AO128" t="s">
        <v>118</v>
      </c>
      <c r="AP128">
        <v>-17</v>
      </c>
      <c r="AQ128">
        <v>-66</v>
      </c>
      <c r="AR128">
        <v>384</v>
      </c>
      <c r="AZ128">
        <v>1200</v>
      </c>
      <c r="BA128">
        <v>1</v>
      </c>
      <c r="BB128" t="str">
        <f t="shared" si="64"/>
        <v xml:space="preserve">N4400K  </v>
      </c>
      <c r="BC128">
        <v>1</v>
      </c>
      <c r="BE128">
        <v>0</v>
      </c>
      <c r="BF128">
        <v>0</v>
      </c>
      <c r="BG128">
        <v>0</v>
      </c>
      <c r="BH128">
        <v>975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 t="shared" ref="BW128:BW133" si="81">"21:38:05.336"</f>
        <v>21:38:05.336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168</v>
      </c>
      <c r="CR128">
        <v>0</v>
      </c>
      <c r="CW128">
        <v>3822313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"07/22/2022 21:38:05.517"</f>
        <v>07/22/2022 21:38:05.517</v>
      </c>
      <c r="C129" t="str">
        <f t="shared" si="61"/>
        <v>FFDFD3C0</v>
      </c>
      <c r="D129" t="s">
        <v>124</v>
      </c>
      <c r="E129">
        <v>2</v>
      </c>
      <c r="H129">
        <v>156</v>
      </c>
      <c r="I129" t="s">
        <v>125</v>
      </c>
      <c r="J129" t="s">
        <v>126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79"/>
        <v>21:38:05.336</v>
      </c>
      <c r="T129" t="str">
        <f t="shared" si="80"/>
        <v>21:38:04.936</v>
      </c>
      <c r="U129" t="str">
        <f t="shared" si="40"/>
        <v>A54CFF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1</v>
      </c>
      <c r="AI129" t="s">
        <v>170</v>
      </c>
      <c r="AJ129">
        <v>43.422196</v>
      </c>
      <c r="AK129" t="s">
        <v>171</v>
      </c>
      <c r="AL129">
        <v>-88.701446000000004</v>
      </c>
      <c r="AM129">
        <v>25</v>
      </c>
      <c r="AN129">
        <v>1100</v>
      </c>
      <c r="AO129" t="s">
        <v>118</v>
      </c>
      <c r="AP129">
        <v>-17</v>
      </c>
      <c r="AQ129">
        <v>-66</v>
      </c>
      <c r="AR129">
        <v>384</v>
      </c>
      <c r="AZ129">
        <v>1200</v>
      </c>
      <c r="BA129">
        <v>1</v>
      </c>
      <c r="BB129" t="str">
        <f t="shared" si="64"/>
        <v xml:space="preserve">N4400K  </v>
      </c>
      <c r="BC129">
        <v>1</v>
      </c>
      <c r="BE129">
        <v>0</v>
      </c>
      <c r="BF129">
        <v>0</v>
      </c>
      <c r="BG129">
        <v>0</v>
      </c>
      <c r="BH129">
        <v>975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 t="shared" si="81"/>
        <v>21:38:05.336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168</v>
      </c>
      <c r="CR129">
        <v>0</v>
      </c>
      <c r="CW129">
        <v>3822313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"07/22/2022 21:38:05.517"</f>
        <v>07/22/2022 21:38:05.517</v>
      </c>
      <c r="C130" t="str">
        <f t="shared" ref="C130:C161" si="82">"FFDFD3C0"</f>
        <v>FFDFD3C0</v>
      </c>
      <c r="D130" t="s">
        <v>113</v>
      </c>
      <c r="E130">
        <v>44</v>
      </c>
      <c r="H130">
        <v>151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79"/>
        <v>21:38:05.336</v>
      </c>
      <c r="T130" t="str">
        <f t="shared" si="80"/>
        <v>21:38:04.936</v>
      </c>
      <c r="U130" t="str">
        <f t="shared" ref="U130:U193" si="83">"A54CFF"</f>
        <v>A54CFF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1</v>
      </c>
      <c r="AI130" t="s">
        <v>170</v>
      </c>
      <c r="AJ130">
        <v>43.422196</v>
      </c>
      <c r="AK130" t="s">
        <v>171</v>
      </c>
      <c r="AL130">
        <v>-88.701446000000004</v>
      </c>
      <c r="AM130">
        <v>25</v>
      </c>
      <c r="AN130">
        <v>1100</v>
      </c>
      <c r="AO130" t="s">
        <v>118</v>
      </c>
      <c r="AP130">
        <v>-17</v>
      </c>
      <c r="AQ130">
        <v>-66</v>
      </c>
      <c r="AR130">
        <v>384</v>
      </c>
      <c r="AZ130">
        <v>1200</v>
      </c>
      <c r="BA130">
        <v>1</v>
      </c>
      <c r="BB130" t="str">
        <f t="shared" ref="BB130:BB161" si="84">"N4400K  "</f>
        <v xml:space="preserve">N4400K  </v>
      </c>
      <c r="BC130">
        <v>1</v>
      </c>
      <c r="BE130">
        <v>0</v>
      </c>
      <c r="BF130">
        <v>0</v>
      </c>
      <c r="BG130">
        <v>0</v>
      </c>
      <c r="BH130">
        <v>975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 t="shared" si="81"/>
        <v>21:38:05.336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168</v>
      </c>
      <c r="CR130">
        <v>0</v>
      </c>
      <c r="CW130">
        <v>3822313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"07/22/2022 21:38:05.517"</f>
        <v>07/22/2022 21:38:05.517</v>
      </c>
      <c r="C131" t="str">
        <f t="shared" si="82"/>
        <v>FFDFD3C0</v>
      </c>
      <c r="D131" t="s">
        <v>113</v>
      </c>
      <c r="E131">
        <v>45</v>
      </c>
      <c r="H131">
        <v>152</v>
      </c>
      <c r="I131" t="s">
        <v>120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si="79"/>
        <v>21:38:05.336</v>
      </c>
      <c r="T131" t="str">
        <f t="shared" si="80"/>
        <v>21:38:04.936</v>
      </c>
      <c r="U131" t="str">
        <f t="shared" si="83"/>
        <v>A54CFF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1</v>
      </c>
      <c r="AI131" t="s">
        <v>170</v>
      </c>
      <c r="AJ131">
        <v>43.422196</v>
      </c>
      <c r="AK131" t="s">
        <v>171</v>
      </c>
      <c r="AL131">
        <v>-88.701446000000004</v>
      </c>
      <c r="AM131">
        <v>25</v>
      </c>
      <c r="AN131">
        <v>1100</v>
      </c>
      <c r="AO131" t="s">
        <v>118</v>
      </c>
      <c r="AP131">
        <v>-17</v>
      </c>
      <c r="AQ131">
        <v>-66</v>
      </c>
      <c r="AR131">
        <v>384</v>
      </c>
      <c r="AZ131">
        <v>1200</v>
      </c>
      <c r="BA131">
        <v>1</v>
      </c>
      <c r="BB131" t="str">
        <f t="shared" si="84"/>
        <v xml:space="preserve">N4400K  </v>
      </c>
      <c r="BC131">
        <v>1</v>
      </c>
      <c r="BE131">
        <v>0</v>
      </c>
      <c r="BF131">
        <v>0</v>
      </c>
      <c r="BG131">
        <v>0</v>
      </c>
      <c r="BH131">
        <v>975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 t="shared" si="81"/>
        <v>21:38:05.336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168</v>
      </c>
      <c r="CR131">
        <v>0</v>
      </c>
      <c r="CW131">
        <v>3822313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"07/22/2022 21:38:05.532"</f>
        <v>07/22/2022 21:38:05.532</v>
      </c>
      <c r="C132" t="str">
        <f t="shared" si="82"/>
        <v>FFDFD3C0</v>
      </c>
      <c r="D132" t="s">
        <v>121</v>
      </c>
      <c r="E132">
        <v>12</v>
      </c>
      <c r="F132">
        <v>1012</v>
      </c>
      <c r="G132" t="s">
        <v>122</v>
      </c>
      <c r="J132" t="s">
        <v>123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79"/>
        <v>21:38:05.336</v>
      </c>
      <c r="T132" t="str">
        <f t="shared" si="80"/>
        <v>21:38:04.936</v>
      </c>
      <c r="U132" t="str">
        <f t="shared" si="83"/>
        <v>A54CFF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1</v>
      </c>
      <c r="AI132" t="s">
        <v>170</v>
      </c>
      <c r="AJ132">
        <v>43.422196</v>
      </c>
      <c r="AK132" t="s">
        <v>171</v>
      </c>
      <c r="AL132">
        <v>-88.701446000000004</v>
      </c>
      <c r="AM132">
        <v>25</v>
      </c>
      <c r="AN132">
        <v>1100</v>
      </c>
      <c r="AO132" t="s">
        <v>118</v>
      </c>
      <c r="AP132">
        <v>-17</v>
      </c>
      <c r="AQ132">
        <v>-66</v>
      </c>
      <c r="AR132">
        <v>384</v>
      </c>
      <c r="AZ132">
        <v>1200</v>
      </c>
      <c r="BA132">
        <v>1</v>
      </c>
      <c r="BB132" t="str">
        <f t="shared" si="84"/>
        <v xml:space="preserve">N4400K  </v>
      </c>
      <c r="BC132">
        <v>1</v>
      </c>
      <c r="BE132">
        <v>0</v>
      </c>
      <c r="BF132">
        <v>0</v>
      </c>
      <c r="BG132">
        <v>0</v>
      </c>
      <c r="BH132">
        <v>975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 t="shared" si="81"/>
        <v>21:38:05.336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168</v>
      </c>
      <c r="CR132">
        <v>0</v>
      </c>
      <c r="CW132">
        <v>3822313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"07/22/2022 21:38:05.532"</f>
        <v>07/22/2022 21:38:05.532</v>
      </c>
      <c r="C133" t="str">
        <f t="shared" si="82"/>
        <v>FFDFD3C0</v>
      </c>
      <c r="D133" t="s">
        <v>121</v>
      </c>
      <c r="E133">
        <v>11</v>
      </c>
      <c r="F133">
        <v>1011</v>
      </c>
      <c r="G133" t="s">
        <v>125</v>
      </c>
      <c r="J133" t="s">
        <v>123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79"/>
        <v>21:38:05.336</v>
      </c>
      <c r="T133" t="str">
        <f t="shared" si="80"/>
        <v>21:38:04.936</v>
      </c>
      <c r="U133" t="str">
        <f t="shared" si="83"/>
        <v>A54CFF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1</v>
      </c>
      <c r="AI133" t="s">
        <v>170</v>
      </c>
      <c r="AJ133">
        <v>43.422196</v>
      </c>
      <c r="AK133" t="s">
        <v>171</v>
      </c>
      <c r="AL133">
        <v>-88.701446000000004</v>
      </c>
      <c r="AM133">
        <v>25</v>
      </c>
      <c r="AN133">
        <v>1100</v>
      </c>
      <c r="AO133" t="s">
        <v>118</v>
      </c>
      <c r="AP133">
        <v>-17</v>
      </c>
      <c r="AQ133">
        <v>-66</v>
      </c>
      <c r="AR133">
        <v>384</v>
      </c>
      <c r="AZ133">
        <v>1200</v>
      </c>
      <c r="BA133">
        <v>1</v>
      </c>
      <c r="BB133" t="str">
        <f t="shared" si="84"/>
        <v xml:space="preserve">N4400K  </v>
      </c>
      <c r="BC133">
        <v>1</v>
      </c>
      <c r="BE133">
        <v>0</v>
      </c>
      <c r="BF133">
        <v>0</v>
      </c>
      <c r="BG133">
        <v>0</v>
      </c>
      <c r="BH133">
        <v>975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 t="shared" si="81"/>
        <v>21:38:05.336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168</v>
      </c>
      <c r="CR133">
        <v>0</v>
      </c>
      <c r="CW133">
        <v>3822313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"07/22/2022 21:38:06.579"</f>
        <v>07/22/2022 21:38:06.579</v>
      </c>
      <c r="C134" t="str">
        <f t="shared" si="82"/>
        <v>FFDFD3C0</v>
      </c>
      <c r="D134" t="s">
        <v>121</v>
      </c>
      <c r="E134">
        <v>11</v>
      </c>
      <c r="F134">
        <v>1011</v>
      </c>
      <c r="G134" t="s">
        <v>125</v>
      </c>
      <c r="J134" t="s">
        <v>123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ref="S134:S139" si="85">"21:38:06.336"</f>
        <v>21:38:06.336</v>
      </c>
      <c r="T134" t="str">
        <f t="shared" ref="T134:T139" si="86">"21:38:05.836"</f>
        <v>21:38:05.836</v>
      </c>
      <c r="U134" t="str">
        <f t="shared" si="83"/>
        <v>A54CFF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1</v>
      </c>
      <c r="AI134" t="s">
        <v>172</v>
      </c>
      <c r="AJ134">
        <v>43.421874000000003</v>
      </c>
      <c r="AK134" t="s">
        <v>173</v>
      </c>
      <c r="AL134">
        <v>-88.701595999999995</v>
      </c>
      <c r="AM134">
        <v>25</v>
      </c>
      <c r="AN134">
        <v>1100</v>
      </c>
      <c r="AO134" t="s">
        <v>118</v>
      </c>
      <c r="AP134">
        <v>-17</v>
      </c>
      <c r="AQ134">
        <v>-66</v>
      </c>
      <c r="AR134">
        <v>384</v>
      </c>
      <c r="AZ134">
        <v>1200</v>
      </c>
      <c r="BA134">
        <v>1</v>
      </c>
      <c r="BB134" t="str">
        <f t="shared" si="84"/>
        <v xml:space="preserve">N4400K  </v>
      </c>
      <c r="BC134">
        <v>1</v>
      </c>
      <c r="BE134">
        <v>0</v>
      </c>
      <c r="BF134">
        <v>0</v>
      </c>
      <c r="BG134">
        <v>0</v>
      </c>
      <c r="BH134">
        <v>1000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 t="shared" ref="BW134:BW139" si="87">"21:38:06.339"</f>
        <v>21:38:06.339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168</v>
      </c>
      <c r="CR134">
        <v>1</v>
      </c>
      <c r="CW134">
        <v>12770346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"07/22/2022 21:38:06.579"</f>
        <v>07/22/2022 21:38:06.579</v>
      </c>
      <c r="C135" t="str">
        <f t="shared" si="82"/>
        <v>FFDFD3C0</v>
      </c>
      <c r="D135" t="s">
        <v>113</v>
      </c>
      <c r="E135">
        <v>45</v>
      </c>
      <c r="H135">
        <v>152</v>
      </c>
      <c r="I135" t="s">
        <v>120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85"/>
        <v>21:38:06.336</v>
      </c>
      <c r="T135" t="str">
        <f t="shared" si="86"/>
        <v>21:38:05.836</v>
      </c>
      <c r="U135" t="str">
        <f t="shared" si="83"/>
        <v>A54CFF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1</v>
      </c>
      <c r="AI135" t="s">
        <v>172</v>
      </c>
      <c r="AJ135">
        <v>43.421874000000003</v>
      </c>
      <c r="AK135" t="s">
        <v>173</v>
      </c>
      <c r="AL135">
        <v>-88.701595999999995</v>
      </c>
      <c r="AM135">
        <v>25</v>
      </c>
      <c r="AN135">
        <v>1100</v>
      </c>
      <c r="AO135" t="s">
        <v>118</v>
      </c>
      <c r="AP135">
        <v>-17</v>
      </c>
      <c r="AQ135">
        <v>-66</v>
      </c>
      <c r="AR135">
        <v>384</v>
      </c>
      <c r="AZ135">
        <v>1200</v>
      </c>
      <c r="BA135">
        <v>1</v>
      </c>
      <c r="BB135" t="str">
        <f t="shared" si="84"/>
        <v xml:space="preserve">N4400K  </v>
      </c>
      <c r="BC135">
        <v>1</v>
      </c>
      <c r="BE135">
        <v>0</v>
      </c>
      <c r="BF135">
        <v>0</v>
      </c>
      <c r="BG135">
        <v>0</v>
      </c>
      <c r="BH135">
        <v>1000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 t="shared" si="87"/>
        <v>21:38:06.339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168</v>
      </c>
      <c r="CR135">
        <v>1</v>
      </c>
      <c r="CW135">
        <v>12770346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"07/22/2022 21:38:06.579"</f>
        <v>07/22/2022 21:38:06.579</v>
      </c>
      <c r="C136" t="str">
        <f t="shared" si="82"/>
        <v>FFDFD3C0</v>
      </c>
      <c r="D136" t="s">
        <v>121</v>
      </c>
      <c r="E136">
        <v>12</v>
      </c>
      <c r="F136">
        <v>1012</v>
      </c>
      <c r="G136" t="s">
        <v>122</v>
      </c>
      <c r="J136" t="s">
        <v>123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85"/>
        <v>21:38:06.336</v>
      </c>
      <c r="T136" t="str">
        <f t="shared" si="86"/>
        <v>21:38:05.836</v>
      </c>
      <c r="U136" t="str">
        <f t="shared" si="83"/>
        <v>A54CFF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1</v>
      </c>
      <c r="AI136" t="s">
        <v>172</v>
      </c>
      <c r="AJ136">
        <v>43.421874000000003</v>
      </c>
      <c r="AK136" t="s">
        <v>173</v>
      </c>
      <c r="AL136">
        <v>-88.701595999999995</v>
      </c>
      <c r="AM136">
        <v>25</v>
      </c>
      <c r="AN136">
        <v>1100</v>
      </c>
      <c r="AO136" t="s">
        <v>118</v>
      </c>
      <c r="AP136">
        <v>-17</v>
      </c>
      <c r="AQ136">
        <v>-66</v>
      </c>
      <c r="AR136">
        <v>384</v>
      </c>
      <c r="AZ136">
        <v>1200</v>
      </c>
      <c r="BA136">
        <v>1</v>
      </c>
      <c r="BB136" t="str">
        <f t="shared" si="84"/>
        <v xml:space="preserve">N4400K  </v>
      </c>
      <c r="BC136">
        <v>1</v>
      </c>
      <c r="BE136">
        <v>0</v>
      </c>
      <c r="BF136">
        <v>0</v>
      </c>
      <c r="BG136">
        <v>0</v>
      </c>
      <c r="BH136">
        <v>1000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 t="shared" si="87"/>
        <v>21:38:06.339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168</v>
      </c>
      <c r="CR136">
        <v>1</v>
      </c>
      <c r="CW136">
        <v>12770346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"07/22/2022 21:38:06.579"</f>
        <v>07/22/2022 21:38:06.579</v>
      </c>
      <c r="C137" t="str">
        <f t="shared" si="82"/>
        <v>FFDFD3C0</v>
      </c>
      <c r="D137" t="s">
        <v>127</v>
      </c>
      <c r="E137">
        <v>8</v>
      </c>
      <c r="F137">
        <v>2008</v>
      </c>
      <c r="G137" t="s">
        <v>128</v>
      </c>
      <c r="J137" t="s">
        <v>129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85"/>
        <v>21:38:06.336</v>
      </c>
      <c r="T137" t="str">
        <f t="shared" si="86"/>
        <v>21:38:05.836</v>
      </c>
      <c r="U137" t="str">
        <f t="shared" si="83"/>
        <v>A54CFF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1</v>
      </c>
      <c r="AI137" t="s">
        <v>172</v>
      </c>
      <c r="AJ137">
        <v>43.421874000000003</v>
      </c>
      <c r="AK137" t="s">
        <v>173</v>
      </c>
      <c r="AL137">
        <v>-88.701595999999995</v>
      </c>
      <c r="AM137">
        <v>25</v>
      </c>
      <c r="AN137">
        <v>1100</v>
      </c>
      <c r="AO137" t="s">
        <v>118</v>
      </c>
      <c r="AP137">
        <v>-17</v>
      </c>
      <c r="AQ137">
        <v>-66</v>
      </c>
      <c r="AR137">
        <v>384</v>
      </c>
      <c r="AZ137">
        <v>1200</v>
      </c>
      <c r="BA137">
        <v>1</v>
      </c>
      <c r="BB137" t="str">
        <f t="shared" si="84"/>
        <v xml:space="preserve">N4400K  </v>
      </c>
      <c r="BC137">
        <v>1</v>
      </c>
      <c r="BE137">
        <v>0</v>
      </c>
      <c r="BF137">
        <v>0</v>
      </c>
      <c r="BG137">
        <v>0</v>
      </c>
      <c r="BH137">
        <v>1000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 t="shared" si="87"/>
        <v>21:38:06.339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168</v>
      </c>
      <c r="CR137">
        <v>1</v>
      </c>
      <c r="CW137">
        <v>12770346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"07/22/2022 21:38:06.642"</f>
        <v>07/22/2022 21:38:06.642</v>
      </c>
      <c r="C138" t="str">
        <f t="shared" si="82"/>
        <v>FFDFD3C0</v>
      </c>
      <c r="D138" t="s">
        <v>124</v>
      </c>
      <c r="E138">
        <v>2</v>
      </c>
      <c r="H138">
        <v>156</v>
      </c>
      <c r="I138" t="s">
        <v>125</v>
      </c>
      <c r="J138" t="s">
        <v>126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85"/>
        <v>21:38:06.336</v>
      </c>
      <c r="T138" t="str">
        <f t="shared" si="86"/>
        <v>21:38:05.836</v>
      </c>
      <c r="U138" t="str">
        <f t="shared" si="83"/>
        <v>A54CFF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1</v>
      </c>
      <c r="AI138" t="s">
        <v>172</v>
      </c>
      <c r="AJ138">
        <v>43.421874000000003</v>
      </c>
      <c r="AK138" t="s">
        <v>173</v>
      </c>
      <c r="AL138">
        <v>-88.701595999999995</v>
      </c>
      <c r="AM138">
        <v>25</v>
      </c>
      <c r="AN138">
        <v>1100</v>
      </c>
      <c r="AO138" t="s">
        <v>118</v>
      </c>
      <c r="AP138">
        <v>-17</v>
      </c>
      <c r="AQ138">
        <v>-66</v>
      </c>
      <c r="AR138">
        <v>384</v>
      </c>
      <c r="AZ138">
        <v>1200</v>
      </c>
      <c r="BA138">
        <v>1</v>
      </c>
      <c r="BB138" t="str">
        <f t="shared" si="84"/>
        <v xml:space="preserve">N4400K  </v>
      </c>
      <c r="BC138">
        <v>1</v>
      </c>
      <c r="BE138">
        <v>0</v>
      </c>
      <c r="BF138">
        <v>0</v>
      </c>
      <c r="BG138">
        <v>0</v>
      </c>
      <c r="BH138">
        <v>1000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 t="shared" si="87"/>
        <v>21:38:06.339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168</v>
      </c>
      <c r="CR138">
        <v>1</v>
      </c>
      <c r="CW138">
        <v>12770346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"07/22/2022 21:38:06.642"</f>
        <v>07/22/2022 21:38:06.642</v>
      </c>
      <c r="C139" t="str">
        <f t="shared" si="82"/>
        <v>FFDFD3C0</v>
      </c>
      <c r="D139" t="s">
        <v>113</v>
      </c>
      <c r="E139">
        <v>44</v>
      </c>
      <c r="H139">
        <v>151</v>
      </c>
      <c r="I139" t="s">
        <v>114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85"/>
        <v>21:38:06.336</v>
      </c>
      <c r="T139" t="str">
        <f t="shared" si="86"/>
        <v>21:38:05.836</v>
      </c>
      <c r="U139" t="str">
        <f t="shared" si="83"/>
        <v>A54CFF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2</v>
      </c>
      <c r="AH139">
        <v>1</v>
      </c>
      <c r="AI139" t="s">
        <v>172</v>
      </c>
      <c r="AJ139">
        <v>43.421874000000003</v>
      </c>
      <c r="AK139" t="s">
        <v>173</v>
      </c>
      <c r="AL139">
        <v>-88.701595999999995</v>
      </c>
      <c r="AM139">
        <v>25</v>
      </c>
      <c r="AN139">
        <v>1100</v>
      </c>
      <c r="AO139" t="s">
        <v>118</v>
      </c>
      <c r="AP139">
        <v>-17</v>
      </c>
      <c r="AQ139">
        <v>-66</v>
      </c>
      <c r="AR139">
        <v>384</v>
      </c>
      <c r="AZ139">
        <v>1200</v>
      </c>
      <c r="BA139">
        <v>1</v>
      </c>
      <c r="BB139" t="str">
        <f t="shared" si="84"/>
        <v xml:space="preserve">N4400K  </v>
      </c>
      <c r="BC139">
        <v>1</v>
      </c>
      <c r="BE139">
        <v>0</v>
      </c>
      <c r="BF139">
        <v>0</v>
      </c>
      <c r="BG139">
        <v>0</v>
      </c>
      <c r="BH139">
        <v>1000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 t="shared" si="87"/>
        <v>21:38:06.339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168</v>
      </c>
      <c r="CR139">
        <v>1</v>
      </c>
      <c r="CW139">
        <v>12770346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"07/22/2022 21:38:07.439"</f>
        <v>07/22/2022 21:38:07.439</v>
      </c>
      <c r="C140" t="str">
        <f t="shared" si="82"/>
        <v>FFDFD3C0</v>
      </c>
      <c r="D140" t="s">
        <v>113</v>
      </c>
      <c r="E140">
        <v>44</v>
      </c>
      <c r="H140">
        <v>151</v>
      </c>
      <c r="I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ref="S140:S145" si="88">"21:38:07.234"</f>
        <v>21:38:07.234</v>
      </c>
      <c r="T140" t="str">
        <f t="shared" ref="T140:T145" si="89">"21:38:06.834"</f>
        <v>21:38:06.834</v>
      </c>
      <c r="U140" t="str">
        <f t="shared" si="83"/>
        <v>A54CFF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2</v>
      </c>
      <c r="AH140">
        <v>1</v>
      </c>
      <c r="AI140" t="s">
        <v>174</v>
      </c>
      <c r="AJ140">
        <v>43.421638000000002</v>
      </c>
      <c r="AK140" t="s">
        <v>175</v>
      </c>
      <c r="AL140">
        <v>-88.701704000000007</v>
      </c>
      <c r="AM140">
        <v>25</v>
      </c>
      <c r="AN140">
        <v>1125</v>
      </c>
      <c r="AO140" t="s">
        <v>118</v>
      </c>
      <c r="AP140">
        <v>-17</v>
      </c>
      <c r="AQ140">
        <v>-66</v>
      </c>
      <c r="AR140">
        <v>384</v>
      </c>
      <c r="AZ140">
        <v>1200</v>
      </c>
      <c r="BA140">
        <v>1</v>
      </c>
      <c r="BB140" t="str">
        <f t="shared" si="84"/>
        <v xml:space="preserve">N4400K  </v>
      </c>
      <c r="BC140">
        <v>1</v>
      </c>
      <c r="BE140">
        <v>0</v>
      </c>
      <c r="BF140">
        <v>0</v>
      </c>
      <c r="BG140">
        <v>0</v>
      </c>
      <c r="BH140">
        <v>1025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 t="shared" ref="BW140:BW145" si="90">"21:38:07.240"</f>
        <v>21:38:07.240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168</v>
      </c>
      <c r="CR140">
        <v>1</v>
      </c>
      <c r="CW140">
        <v>12772033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"07/22/2022 21:38:07.439"</f>
        <v>07/22/2022 21:38:07.439</v>
      </c>
      <c r="C141" t="str">
        <f t="shared" si="82"/>
        <v>FFDFD3C0</v>
      </c>
      <c r="D141" t="s">
        <v>124</v>
      </c>
      <c r="E141">
        <v>2</v>
      </c>
      <c r="H141">
        <v>156</v>
      </c>
      <c r="I141" t="s">
        <v>125</v>
      </c>
      <c r="J141" t="s">
        <v>126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88"/>
        <v>21:38:07.234</v>
      </c>
      <c r="T141" t="str">
        <f t="shared" si="89"/>
        <v>21:38:06.834</v>
      </c>
      <c r="U141" t="str">
        <f t="shared" si="83"/>
        <v>A54CFF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1</v>
      </c>
      <c r="AI141" t="s">
        <v>174</v>
      </c>
      <c r="AJ141">
        <v>43.421638000000002</v>
      </c>
      <c r="AK141" t="s">
        <v>175</v>
      </c>
      <c r="AL141">
        <v>-88.701704000000007</v>
      </c>
      <c r="AM141">
        <v>25</v>
      </c>
      <c r="AN141">
        <v>1125</v>
      </c>
      <c r="AO141" t="s">
        <v>118</v>
      </c>
      <c r="AP141">
        <v>-17</v>
      </c>
      <c r="AQ141">
        <v>-66</v>
      </c>
      <c r="AR141">
        <v>384</v>
      </c>
      <c r="AZ141">
        <v>1200</v>
      </c>
      <c r="BA141">
        <v>1</v>
      </c>
      <c r="BB141" t="str">
        <f t="shared" si="84"/>
        <v xml:space="preserve">N4400K  </v>
      </c>
      <c r="BC141">
        <v>1</v>
      </c>
      <c r="BE141">
        <v>0</v>
      </c>
      <c r="BF141">
        <v>0</v>
      </c>
      <c r="BG141">
        <v>0</v>
      </c>
      <c r="BH141">
        <v>1025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 t="shared" si="90"/>
        <v>21:38:07.240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168</v>
      </c>
      <c r="CR141">
        <v>1</v>
      </c>
      <c r="CW141">
        <v>12772033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"07/22/2022 21:38:07.439"</f>
        <v>07/22/2022 21:38:07.439</v>
      </c>
      <c r="C142" t="str">
        <f t="shared" si="82"/>
        <v>FFDFD3C0</v>
      </c>
      <c r="D142" t="s">
        <v>121</v>
      </c>
      <c r="E142">
        <v>11</v>
      </c>
      <c r="F142">
        <v>1011</v>
      </c>
      <c r="G142" t="s">
        <v>125</v>
      </c>
      <c r="J142" t="s">
        <v>123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88"/>
        <v>21:38:07.234</v>
      </c>
      <c r="T142" t="str">
        <f t="shared" si="89"/>
        <v>21:38:06.834</v>
      </c>
      <c r="U142" t="str">
        <f t="shared" si="83"/>
        <v>A54CFF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1</v>
      </c>
      <c r="AI142" t="s">
        <v>174</v>
      </c>
      <c r="AJ142">
        <v>43.421638000000002</v>
      </c>
      <c r="AK142" t="s">
        <v>175</v>
      </c>
      <c r="AL142">
        <v>-88.701704000000007</v>
      </c>
      <c r="AM142">
        <v>25</v>
      </c>
      <c r="AN142">
        <v>1125</v>
      </c>
      <c r="AO142" t="s">
        <v>118</v>
      </c>
      <c r="AP142">
        <v>-17</v>
      </c>
      <c r="AQ142">
        <v>-66</v>
      </c>
      <c r="AR142">
        <v>384</v>
      </c>
      <c r="AZ142">
        <v>1200</v>
      </c>
      <c r="BA142">
        <v>1</v>
      </c>
      <c r="BB142" t="str">
        <f t="shared" si="84"/>
        <v xml:space="preserve">N4400K  </v>
      </c>
      <c r="BC142">
        <v>1</v>
      </c>
      <c r="BE142">
        <v>0</v>
      </c>
      <c r="BF142">
        <v>0</v>
      </c>
      <c r="BG142">
        <v>0</v>
      </c>
      <c r="BH142">
        <v>1025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 t="shared" si="90"/>
        <v>21:38:07.240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168</v>
      </c>
      <c r="CR142">
        <v>1</v>
      </c>
      <c r="CW142">
        <v>12772033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"07/22/2022 21:38:07.470"</f>
        <v>07/22/2022 21:38:07.470</v>
      </c>
      <c r="C143" t="str">
        <f t="shared" si="82"/>
        <v>FFDFD3C0</v>
      </c>
      <c r="D143" t="s">
        <v>113</v>
      </c>
      <c r="E143">
        <v>45</v>
      </c>
      <c r="H143">
        <v>152</v>
      </c>
      <c r="I143" t="s">
        <v>120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88"/>
        <v>21:38:07.234</v>
      </c>
      <c r="T143" t="str">
        <f t="shared" si="89"/>
        <v>21:38:06.834</v>
      </c>
      <c r="U143" t="str">
        <f t="shared" si="83"/>
        <v>A54CFF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2</v>
      </c>
      <c r="AH143">
        <v>1</v>
      </c>
      <c r="AI143" t="s">
        <v>174</v>
      </c>
      <c r="AJ143">
        <v>43.421638000000002</v>
      </c>
      <c r="AK143" t="s">
        <v>175</v>
      </c>
      <c r="AL143">
        <v>-88.701704000000007</v>
      </c>
      <c r="AM143">
        <v>25</v>
      </c>
      <c r="AN143">
        <v>1125</v>
      </c>
      <c r="AO143" t="s">
        <v>118</v>
      </c>
      <c r="AP143">
        <v>-17</v>
      </c>
      <c r="AQ143">
        <v>-66</v>
      </c>
      <c r="AR143">
        <v>384</v>
      </c>
      <c r="AZ143">
        <v>1200</v>
      </c>
      <c r="BA143">
        <v>1</v>
      </c>
      <c r="BB143" t="str">
        <f t="shared" si="84"/>
        <v xml:space="preserve">N4400K  </v>
      </c>
      <c r="BC143">
        <v>1</v>
      </c>
      <c r="BE143">
        <v>0</v>
      </c>
      <c r="BF143">
        <v>0</v>
      </c>
      <c r="BG143">
        <v>0</v>
      </c>
      <c r="BH143">
        <v>1025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 t="shared" si="90"/>
        <v>21:38:07.240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168</v>
      </c>
      <c r="CR143">
        <v>1</v>
      </c>
      <c r="CW143">
        <v>12772033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"07/22/2022 21:38:07.485"</f>
        <v>07/22/2022 21:38:07.485</v>
      </c>
      <c r="C144" t="str">
        <f t="shared" si="82"/>
        <v>FFDFD3C0</v>
      </c>
      <c r="D144" t="s">
        <v>121</v>
      </c>
      <c r="E144">
        <v>12</v>
      </c>
      <c r="F144">
        <v>1012</v>
      </c>
      <c r="G144" t="s">
        <v>122</v>
      </c>
      <c r="J144" t="s">
        <v>123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88"/>
        <v>21:38:07.234</v>
      </c>
      <c r="T144" t="str">
        <f t="shared" si="89"/>
        <v>21:38:06.834</v>
      </c>
      <c r="U144" t="str">
        <f t="shared" si="83"/>
        <v>A54CFF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2</v>
      </c>
      <c r="AH144">
        <v>1</v>
      </c>
      <c r="AI144" t="s">
        <v>174</v>
      </c>
      <c r="AJ144">
        <v>43.421638000000002</v>
      </c>
      <c r="AK144" t="s">
        <v>175</v>
      </c>
      <c r="AL144">
        <v>-88.701704000000007</v>
      </c>
      <c r="AM144">
        <v>25</v>
      </c>
      <c r="AN144">
        <v>1125</v>
      </c>
      <c r="AO144" t="s">
        <v>118</v>
      </c>
      <c r="AP144">
        <v>-17</v>
      </c>
      <c r="AQ144">
        <v>-66</v>
      </c>
      <c r="AR144">
        <v>384</v>
      </c>
      <c r="AZ144">
        <v>1200</v>
      </c>
      <c r="BA144">
        <v>1</v>
      </c>
      <c r="BB144" t="str">
        <f t="shared" si="84"/>
        <v xml:space="preserve">N4400K  </v>
      </c>
      <c r="BC144">
        <v>1</v>
      </c>
      <c r="BE144">
        <v>0</v>
      </c>
      <c r="BF144">
        <v>0</v>
      </c>
      <c r="BG144">
        <v>0</v>
      </c>
      <c r="BH144">
        <v>1025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 t="shared" si="90"/>
        <v>21:38:07.240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168</v>
      </c>
      <c r="CR144">
        <v>1</v>
      </c>
      <c r="CW144">
        <v>12772033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"07/22/2022 21:38:07.501"</f>
        <v>07/22/2022 21:38:07.501</v>
      </c>
      <c r="C145" t="str">
        <f t="shared" si="82"/>
        <v>FFDFD3C0</v>
      </c>
      <c r="D145" t="s">
        <v>127</v>
      </c>
      <c r="E145">
        <v>8</v>
      </c>
      <c r="F145">
        <v>2008</v>
      </c>
      <c r="G145" t="s">
        <v>128</v>
      </c>
      <c r="J145" t="s">
        <v>129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88"/>
        <v>21:38:07.234</v>
      </c>
      <c r="T145" t="str">
        <f t="shared" si="89"/>
        <v>21:38:06.834</v>
      </c>
      <c r="U145" t="str">
        <f t="shared" si="83"/>
        <v>A54CFF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2</v>
      </c>
      <c r="AH145">
        <v>1</v>
      </c>
      <c r="AI145" t="s">
        <v>174</v>
      </c>
      <c r="AJ145">
        <v>43.421638000000002</v>
      </c>
      <c r="AK145" t="s">
        <v>175</v>
      </c>
      <c r="AL145">
        <v>-88.701704000000007</v>
      </c>
      <c r="AM145">
        <v>25</v>
      </c>
      <c r="AN145">
        <v>1125</v>
      </c>
      <c r="AO145" t="s">
        <v>118</v>
      </c>
      <c r="AP145">
        <v>-17</v>
      </c>
      <c r="AQ145">
        <v>-66</v>
      </c>
      <c r="AR145">
        <v>384</v>
      </c>
      <c r="AZ145">
        <v>1200</v>
      </c>
      <c r="BA145">
        <v>1</v>
      </c>
      <c r="BB145" t="str">
        <f t="shared" si="84"/>
        <v xml:space="preserve">N4400K  </v>
      </c>
      <c r="BC145">
        <v>1</v>
      </c>
      <c r="BE145">
        <v>0</v>
      </c>
      <c r="BF145">
        <v>0</v>
      </c>
      <c r="BG145">
        <v>0</v>
      </c>
      <c r="BH145">
        <v>1025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 t="shared" si="90"/>
        <v>21:38:07.240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168</v>
      </c>
      <c r="CR145">
        <v>1</v>
      </c>
      <c r="CW145">
        <v>12772033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 t="shared" ref="A146:A151" si="91">"07/22/2022 21:38:08.376"</f>
        <v>07/22/2022 21:38:08.376</v>
      </c>
      <c r="C146" t="str">
        <f t="shared" si="82"/>
        <v>FFDFD3C0</v>
      </c>
      <c r="D146" t="s">
        <v>121</v>
      </c>
      <c r="E146">
        <v>11</v>
      </c>
      <c r="F146">
        <v>1011</v>
      </c>
      <c r="G146" t="s">
        <v>125</v>
      </c>
      <c r="J146" t="s">
        <v>123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ref="S146:S151" si="92">"21:38:08.102"</f>
        <v>21:38:08.102</v>
      </c>
      <c r="T146" t="str">
        <f t="shared" ref="T146:T151" si="93">"21:38:07.702"</f>
        <v>21:38:07.702</v>
      </c>
      <c r="U146" t="str">
        <f t="shared" si="83"/>
        <v>A54CFF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2</v>
      </c>
      <c r="AH146">
        <v>1</v>
      </c>
      <c r="AI146" t="s">
        <v>176</v>
      </c>
      <c r="AJ146">
        <v>43.421359000000002</v>
      </c>
      <c r="AK146" t="s">
        <v>177</v>
      </c>
      <c r="AL146">
        <v>-88.701768000000001</v>
      </c>
      <c r="AM146">
        <v>25</v>
      </c>
      <c r="AN146">
        <v>1125</v>
      </c>
      <c r="AO146" t="s">
        <v>118</v>
      </c>
      <c r="AP146">
        <v>-18</v>
      </c>
      <c r="AQ146">
        <v>-66</v>
      </c>
      <c r="AR146">
        <v>512</v>
      </c>
      <c r="AZ146">
        <v>1200</v>
      </c>
      <c r="BA146">
        <v>1</v>
      </c>
      <c r="BB146" t="str">
        <f t="shared" si="84"/>
        <v xml:space="preserve">N4400K  </v>
      </c>
      <c r="BC146">
        <v>1</v>
      </c>
      <c r="BE146">
        <v>0</v>
      </c>
      <c r="BF146">
        <v>0</v>
      </c>
      <c r="BG146">
        <v>0</v>
      </c>
      <c r="BH146">
        <v>1025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 t="shared" ref="BW146:BW151" si="94">"21:38:08.102"</f>
        <v>21:38:08.102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168</v>
      </c>
      <c r="CR146">
        <v>0</v>
      </c>
      <c r="CW146">
        <v>3825947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 t="shared" si="91"/>
        <v>07/22/2022 21:38:08.376</v>
      </c>
      <c r="C147" t="str">
        <f t="shared" si="82"/>
        <v>FFDFD3C0</v>
      </c>
      <c r="D147" t="s">
        <v>124</v>
      </c>
      <c r="E147">
        <v>2</v>
      </c>
      <c r="H147">
        <v>156</v>
      </c>
      <c r="I147" t="s">
        <v>125</v>
      </c>
      <c r="J147" t="s">
        <v>126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92"/>
        <v>21:38:08.102</v>
      </c>
      <c r="T147" t="str">
        <f t="shared" si="93"/>
        <v>21:38:07.702</v>
      </c>
      <c r="U147" t="str">
        <f t="shared" si="83"/>
        <v>A54CFF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2</v>
      </c>
      <c r="AH147">
        <v>1</v>
      </c>
      <c r="AI147" t="s">
        <v>176</v>
      </c>
      <c r="AJ147">
        <v>43.421359000000002</v>
      </c>
      <c r="AK147" t="s">
        <v>177</v>
      </c>
      <c r="AL147">
        <v>-88.701768000000001</v>
      </c>
      <c r="AM147">
        <v>25</v>
      </c>
      <c r="AN147">
        <v>1125</v>
      </c>
      <c r="AO147" t="s">
        <v>118</v>
      </c>
      <c r="AP147">
        <v>-18</v>
      </c>
      <c r="AQ147">
        <v>-66</v>
      </c>
      <c r="AR147">
        <v>512</v>
      </c>
      <c r="AZ147">
        <v>1200</v>
      </c>
      <c r="BA147">
        <v>1</v>
      </c>
      <c r="BB147" t="str">
        <f t="shared" si="84"/>
        <v xml:space="preserve">N4400K  </v>
      </c>
      <c r="BC147">
        <v>1</v>
      </c>
      <c r="BE147">
        <v>0</v>
      </c>
      <c r="BF147">
        <v>0</v>
      </c>
      <c r="BG147">
        <v>0</v>
      </c>
      <c r="BH147">
        <v>1025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 t="shared" si="94"/>
        <v>21:38:08.102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168</v>
      </c>
      <c r="CR147">
        <v>0</v>
      </c>
      <c r="CW147">
        <v>3825947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 t="shared" si="91"/>
        <v>07/22/2022 21:38:08.376</v>
      </c>
      <c r="C148" t="str">
        <f t="shared" si="82"/>
        <v>FFDFD3C0</v>
      </c>
      <c r="D148" t="s">
        <v>113</v>
      </c>
      <c r="E148">
        <v>45</v>
      </c>
      <c r="H148">
        <v>152</v>
      </c>
      <c r="I148" t="s">
        <v>120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92"/>
        <v>21:38:08.102</v>
      </c>
      <c r="T148" t="str">
        <f t="shared" si="93"/>
        <v>21:38:07.702</v>
      </c>
      <c r="U148" t="str">
        <f t="shared" si="83"/>
        <v>A54CFF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0</v>
      </c>
      <c r="AG148">
        <v>2</v>
      </c>
      <c r="AH148">
        <v>1</v>
      </c>
      <c r="AI148" t="s">
        <v>176</v>
      </c>
      <c r="AJ148">
        <v>43.421359000000002</v>
      </c>
      <c r="AK148" t="s">
        <v>177</v>
      </c>
      <c r="AL148">
        <v>-88.701768000000001</v>
      </c>
      <c r="AM148">
        <v>25</v>
      </c>
      <c r="AN148">
        <v>1125</v>
      </c>
      <c r="AO148" t="s">
        <v>118</v>
      </c>
      <c r="AP148">
        <v>-18</v>
      </c>
      <c r="AQ148">
        <v>-66</v>
      </c>
      <c r="AR148">
        <v>512</v>
      </c>
      <c r="AZ148">
        <v>1200</v>
      </c>
      <c r="BA148">
        <v>1</v>
      </c>
      <c r="BB148" t="str">
        <f t="shared" si="84"/>
        <v xml:space="preserve">N4400K  </v>
      </c>
      <c r="BC148">
        <v>1</v>
      </c>
      <c r="BE148">
        <v>0</v>
      </c>
      <c r="BF148">
        <v>0</v>
      </c>
      <c r="BG148">
        <v>0</v>
      </c>
      <c r="BH148">
        <v>1025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 t="shared" si="94"/>
        <v>21:38:08.102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168</v>
      </c>
      <c r="CR148">
        <v>0</v>
      </c>
      <c r="CW148">
        <v>3825947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 t="shared" si="91"/>
        <v>07/22/2022 21:38:08.376</v>
      </c>
      <c r="C149" t="str">
        <f t="shared" si="82"/>
        <v>FFDFD3C0</v>
      </c>
      <c r="D149" t="s">
        <v>121</v>
      </c>
      <c r="E149">
        <v>12</v>
      </c>
      <c r="F149">
        <v>1012</v>
      </c>
      <c r="G149" t="s">
        <v>122</v>
      </c>
      <c r="J149" t="s">
        <v>123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92"/>
        <v>21:38:08.102</v>
      </c>
      <c r="T149" t="str">
        <f t="shared" si="93"/>
        <v>21:38:07.702</v>
      </c>
      <c r="U149" t="str">
        <f t="shared" si="83"/>
        <v>A54CFF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0</v>
      </c>
      <c r="AG149">
        <v>2</v>
      </c>
      <c r="AH149">
        <v>1</v>
      </c>
      <c r="AI149" t="s">
        <v>176</v>
      </c>
      <c r="AJ149">
        <v>43.421359000000002</v>
      </c>
      <c r="AK149" t="s">
        <v>177</v>
      </c>
      <c r="AL149">
        <v>-88.701768000000001</v>
      </c>
      <c r="AM149">
        <v>25</v>
      </c>
      <c r="AN149">
        <v>1125</v>
      </c>
      <c r="AO149" t="s">
        <v>118</v>
      </c>
      <c r="AP149">
        <v>-18</v>
      </c>
      <c r="AQ149">
        <v>-66</v>
      </c>
      <c r="AR149">
        <v>512</v>
      </c>
      <c r="AZ149">
        <v>1200</v>
      </c>
      <c r="BA149">
        <v>1</v>
      </c>
      <c r="BB149" t="str">
        <f t="shared" si="84"/>
        <v xml:space="preserve">N4400K  </v>
      </c>
      <c r="BC149">
        <v>1</v>
      </c>
      <c r="BE149">
        <v>0</v>
      </c>
      <c r="BF149">
        <v>0</v>
      </c>
      <c r="BG149">
        <v>0</v>
      </c>
      <c r="BH149">
        <v>1025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 t="shared" si="94"/>
        <v>21:38:08.102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168</v>
      </c>
      <c r="CR149">
        <v>0</v>
      </c>
      <c r="CW149">
        <v>3825947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 t="shared" si="91"/>
        <v>07/22/2022 21:38:08.376</v>
      </c>
      <c r="C150" t="str">
        <f t="shared" si="82"/>
        <v>FFDFD3C0</v>
      </c>
      <c r="D150" t="s">
        <v>127</v>
      </c>
      <c r="E150">
        <v>8</v>
      </c>
      <c r="F150">
        <v>2008</v>
      </c>
      <c r="G150" t="s">
        <v>128</v>
      </c>
      <c r="J150" t="s">
        <v>129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92"/>
        <v>21:38:08.102</v>
      </c>
      <c r="T150" t="str">
        <f t="shared" si="93"/>
        <v>21:38:07.702</v>
      </c>
      <c r="U150" t="str">
        <f t="shared" si="83"/>
        <v>A54CFF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2</v>
      </c>
      <c r="AH150">
        <v>1</v>
      </c>
      <c r="AI150" t="s">
        <v>176</v>
      </c>
      <c r="AJ150">
        <v>43.421359000000002</v>
      </c>
      <c r="AK150" t="s">
        <v>177</v>
      </c>
      <c r="AL150">
        <v>-88.701768000000001</v>
      </c>
      <c r="AM150">
        <v>25</v>
      </c>
      <c r="AN150">
        <v>1125</v>
      </c>
      <c r="AO150" t="s">
        <v>118</v>
      </c>
      <c r="AP150">
        <v>-18</v>
      </c>
      <c r="AQ150">
        <v>-66</v>
      </c>
      <c r="AR150">
        <v>512</v>
      </c>
      <c r="AZ150">
        <v>1200</v>
      </c>
      <c r="BA150">
        <v>1</v>
      </c>
      <c r="BB150" t="str">
        <f t="shared" si="84"/>
        <v xml:space="preserve">N4400K  </v>
      </c>
      <c r="BC150">
        <v>1</v>
      </c>
      <c r="BE150">
        <v>0</v>
      </c>
      <c r="BF150">
        <v>0</v>
      </c>
      <c r="BG150">
        <v>0</v>
      </c>
      <c r="BH150">
        <v>1025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 t="shared" si="94"/>
        <v>21:38:08.102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168</v>
      </c>
      <c r="CR150">
        <v>0</v>
      </c>
      <c r="CW150">
        <v>3825947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 t="shared" si="91"/>
        <v>07/22/2022 21:38:08.376</v>
      </c>
      <c r="C151" t="str">
        <f t="shared" si="82"/>
        <v>FFDFD3C0</v>
      </c>
      <c r="D151" t="s">
        <v>113</v>
      </c>
      <c r="E151">
        <v>44</v>
      </c>
      <c r="H151">
        <v>151</v>
      </c>
      <c r="I151" t="s">
        <v>114</v>
      </c>
      <c r="J151" t="s">
        <v>115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92"/>
        <v>21:38:08.102</v>
      </c>
      <c r="T151" t="str">
        <f t="shared" si="93"/>
        <v>21:38:07.702</v>
      </c>
      <c r="U151" t="str">
        <f t="shared" si="83"/>
        <v>A54CFF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0</v>
      </c>
      <c r="AG151">
        <v>2</v>
      </c>
      <c r="AH151">
        <v>1</v>
      </c>
      <c r="AI151" t="s">
        <v>176</v>
      </c>
      <c r="AJ151">
        <v>43.421359000000002</v>
      </c>
      <c r="AK151" t="s">
        <v>177</v>
      </c>
      <c r="AL151">
        <v>-88.701768000000001</v>
      </c>
      <c r="AM151">
        <v>25</v>
      </c>
      <c r="AN151">
        <v>1125</v>
      </c>
      <c r="AO151" t="s">
        <v>118</v>
      </c>
      <c r="AP151">
        <v>-18</v>
      </c>
      <c r="AQ151">
        <v>-66</v>
      </c>
      <c r="AR151">
        <v>512</v>
      </c>
      <c r="AZ151">
        <v>1200</v>
      </c>
      <c r="BA151">
        <v>1</v>
      </c>
      <c r="BB151" t="str">
        <f t="shared" si="84"/>
        <v xml:space="preserve">N4400K  </v>
      </c>
      <c r="BC151">
        <v>1</v>
      </c>
      <c r="BE151">
        <v>0</v>
      </c>
      <c r="BF151">
        <v>0</v>
      </c>
      <c r="BG151">
        <v>0</v>
      </c>
      <c r="BH151">
        <v>1025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 t="shared" si="94"/>
        <v>21:38:08.102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168</v>
      </c>
      <c r="CR151">
        <v>0</v>
      </c>
      <c r="CW151">
        <v>3825947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 t="shared" ref="A152:A157" si="95">"07/22/2022 21:38:09.408"</f>
        <v>07/22/2022 21:38:09.408</v>
      </c>
      <c r="C152" t="str">
        <f t="shared" si="82"/>
        <v>FFDFD3C0</v>
      </c>
      <c r="D152" t="s">
        <v>127</v>
      </c>
      <c r="E152">
        <v>8</v>
      </c>
      <c r="F152">
        <v>2008</v>
      </c>
      <c r="G152" t="s">
        <v>128</v>
      </c>
      <c r="J152" t="s">
        <v>129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ref="S152:S157" si="96">"21:38:09.109"</f>
        <v>21:38:09.109</v>
      </c>
      <c r="T152" t="str">
        <f t="shared" ref="T152:T157" si="97">"21:38:08.609"</f>
        <v>21:38:08.609</v>
      </c>
      <c r="U152" t="str">
        <f t="shared" si="83"/>
        <v>A54CFF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0</v>
      </c>
      <c r="AG152">
        <v>2</v>
      </c>
      <c r="AH152">
        <v>1</v>
      </c>
      <c r="AI152" t="s">
        <v>178</v>
      </c>
      <c r="AJ152">
        <v>43.421080000000003</v>
      </c>
      <c r="AK152" t="s">
        <v>179</v>
      </c>
      <c r="AL152">
        <v>-88.701897000000002</v>
      </c>
      <c r="AM152">
        <v>25</v>
      </c>
      <c r="AN152">
        <v>1125</v>
      </c>
      <c r="AO152" t="s">
        <v>118</v>
      </c>
      <c r="AP152">
        <v>-18</v>
      </c>
      <c r="AQ152">
        <v>-66</v>
      </c>
      <c r="AR152">
        <v>512</v>
      </c>
      <c r="AZ152">
        <v>1200</v>
      </c>
      <c r="BA152">
        <v>1</v>
      </c>
      <c r="BB152" t="str">
        <f t="shared" si="84"/>
        <v xml:space="preserve">N4400K  </v>
      </c>
      <c r="BC152">
        <v>1</v>
      </c>
      <c r="BE152">
        <v>0</v>
      </c>
      <c r="BF152">
        <v>0</v>
      </c>
      <c r="BG152">
        <v>0</v>
      </c>
      <c r="BH152">
        <v>1025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 t="shared" ref="BW152:BW157" si="98">"21:38:09.113"</f>
        <v>21:38:09.113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168</v>
      </c>
      <c r="CR152">
        <v>0</v>
      </c>
      <c r="CW152">
        <v>3827290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 t="shared" si="95"/>
        <v>07/22/2022 21:38:09.408</v>
      </c>
      <c r="C153" t="str">
        <f t="shared" si="82"/>
        <v>FFDFD3C0</v>
      </c>
      <c r="D153" t="s">
        <v>113</v>
      </c>
      <c r="E153">
        <v>44</v>
      </c>
      <c r="H153">
        <v>151</v>
      </c>
      <c r="I153" t="s">
        <v>114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96"/>
        <v>21:38:09.109</v>
      </c>
      <c r="T153" t="str">
        <f t="shared" si="97"/>
        <v>21:38:08.609</v>
      </c>
      <c r="U153" t="str">
        <f t="shared" si="83"/>
        <v>A54CFF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2</v>
      </c>
      <c r="AH153">
        <v>1</v>
      </c>
      <c r="AI153" t="s">
        <v>178</v>
      </c>
      <c r="AJ153">
        <v>43.421080000000003</v>
      </c>
      <c r="AK153" t="s">
        <v>179</v>
      </c>
      <c r="AL153">
        <v>-88.701897000000002</v>
      </c>
      <c r="AM153">
        <v>25</v>
      </c>
      <c r="AN153">
        <v>1125</v>
      </c>
      <c r="AO153" t="s">
        <v>118</v>
      </c>
      <c r="AP153">
        <v>-18</v>
      </c>
      <c r="AQ153">
        <v>-66</v>
      </c>
      <c r="AR153">
        <v>512</v>
      </c>
      <c r="AZ153">
        <v>1200</v>
      </c>
      <c r="BA153">
        <v>1</v>
      </c>
      <c r="BB153" t="str">
        <f t="shared" si="84"/>
        <v xml:space="preserve">N4400K  </v>
      </c>
      <c r="BC153">
        <v>1</v>
      </c>
      <c r="BE153">
        <v>0</v>
      </c>
      <c r="BF153">
        <v>0</v>
      </c>
      <c r="BG153">
        <v>0</v>
      </c>
      <c r="BH153">
        <v>1025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 t="shared" si="98"/>
        <v>21:38:09.113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168</v>
      </c>
      <c r="CR153">
        <v>0</v>
      </c>
      <c r="CW153">
        <v>3827290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 t="shared" si="95"/>
        <v>07/22/2022 21:38:09.408</v>
      </c>
      <c r="C154" t="str">
        <f t="shared" si="82"/>
        <v>FFDFD3C0</v>
      </c>
      <c r="D154" t="s">
        <v>113</v>
      </c>
      <c r="E154">
        <v>45</v>
      </c>
      <c r="H154">
        <v>152</v>
      </c>
      <c r="I154" t="s">
        <v>120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96"/>
        <v>21:38:09.109</v>
      </c>
      <c r="T154" t="str">
        <f t="shared" si="97"/>
        <v>21:38:08.609</v>
      </c>
      <c r="U154" t="str">
        <f t="shared" si="83"/>
        <v>A54CFF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0</v>
      </c>
      <c r="AG154">
        <v>2</v>
      </c>
      <c r="AH154">
        <v>1</v>
      </c>
      <c r="AI154" t="s">
        <v>178</v>
      </c>
      <c r="AJ154">
        <v>43.421080000000003</v>
      </c>
      <c r="AK154" t="s">
        <v>179</v>
      </c>
      <c r="AL154">
        <v>-88.701897000000002</v>
      </c>
      <c r="AM154">
        <v>25</v>
      </c>
      <c r="AN154">
        <v>1125</v>
      </c>
      <c r="AO154" t="s">
        <v>118</v>
      </c>
      <c r="AP154">
        <v>-18</v>
      </c>
      <c r="AQ154">
        <v>-66</v>
      </c>
      <c r="AR154">
        <v>512</v>
      </c>
      <c r="AZ154">
        <v>1200</v>
      </c>
      <c r="BA154">
        <v>1</v>
      </c>
      <c r="BB154" t="str">
        <f t="shared" si="84"/>
        <v xml:space="preserve">N4400K  </v>
      </c>
      <c r="BC154">
        <v>1</v>
      </c>
      <c r="BE154">
        <v>0</v>
      </c>
      <c r="BF154">
        <v>0</v>
      </c>
      <c r="BG154">
        <v>0</v>
      </c>
      <c r="BH154">
        <v>1025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 t="shared" si="98"/>
        <v>21:38:09.113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168</v>
      </c>
      <c r="CR154">
        <v>0</v>
      </c>
      <c r="CW154">
        <v>3827290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 t="shared" si="95"/>
        <v>07/22/2022 21:38:09.408</v>
      </c>
      <c r="C155" t="str">
        <f t="shared" si="82"/>
        <v>FFDFD3C0</v>
      </c>
      <c r="D155" t="s">
        <v>121</v>
      </c>
      <c r="E155">
        <v>12</v>
      </c>
      <c r="F155">
        <v>1012</v>
      </c>
      <c r="G155" t="s">
        <v>122</v>
      </c>
      <c r="J155" t="s">
        <v>123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96"/>
        <v>21:38:09.109</v>
      </c>
      <c r="T155" t="str">
        <f t="shared" si="97"/>
        <v>21:38:08.609</v>
      </c>
      <c r="U155" t="str">
        <f t="shared" si="83"/>
        <v>A54CFF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0</v>
      </c>
      <c r="AG155">
        <v>2</v>
      </c>
      <c r="AH155">
        <v>1</v>
      </c>
      <c r="AI155" t="s">
        <v>178</v>
      </c>
      <c r="AJ155">
        <v>43.421080000000003</v>
      </c>
      <c r="AK155" t="s">
        <v>179</v>
      </c>
      <c r="AL155">
        <v>-88.701897000000002</v>
      </c>
      <c r="AM155">
        <v>25</v>
      </c>
      <c r="AN155">
        <v>1125</v>
      </c>
      <c r="AO155" t="s">
        <v>118</v>
      </c>
      <c r="AP155">
        <v>-18</v>
      </c>
      <c r="AQ155">
        <v>-66</v>
      </c>
      <c r="AR155">
        <v>512</v>
      </c>
      <c r="AZ155">
        <v>1200</v>
      </c>
      <c r="BA155">
        <v>1</v>
      </c>
      <c r="BB155" t="str">
        <f t="shared" si="84"/>
        <v xml:space="preserve">N4400K  </v>
      </c>
      <c r="BC155">
        <v>1</v>
      </c>
      <c r="BE155">
        <v>0</v>
      </c>
      <c r="BF155">
        <v>0</v>
      </c>
      <c r="BG155">
        <v>0</v>
      </c>
      <c r="BH155">
        <v>1025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 t="shared" si="98"/>
        <v>21:38:09.113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168</v>
      </c>
      <c r="CR155">
        <v>0</v>
      </c>
      <c r="CW155">
        <v>3827290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 t="shared" si="95"/>
        <v>07/22/2022 21:38:09.408</v>
      </c>
      <c r="C156" t="str">
        <f t="shared" si="82"/>
        <v>FFDFD3C0</v>
      </c>
      <c r="D156" t="s">
        <v>121</v>
      </c>
      <c r="E156">
        <v>11</v>
      </c>
      <c r="F156">
        <v>1011</v>
      </c>
      <c r="G156" t="s">
        <v>125</v>
      </c>
      <c r="J156" t="s">
        <v>123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96"/>
        <v>21:38:09.109</v>
      </c>
      <c r="T156" t="str">
        <f t="shared" si="97"/>
        <v>21:38:08.609</v>
      </c>
      <c r="U156" t="str">
        <f t="shared" si="83"/>
        <v>A54CFF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0</v>
      </c>
      <c r="AG156">
        <v>2</v>
      </c>
      <c r="AH156">
        <v>1</v>
      </c>
      <c r="AI156" t="s">
        <v>178</v>
      </c>
      <c r="AJ156">
        <v>43.421080000000003</v>
      </c>
      <c r="AK156" t="s">
        <v>179</v>
      </c>
      <c r="AL156">
        <v>-88.701897000000002</v>
      </c>
      <c r="AM156">
        <v>25</v>
      </c>
      <c r="AN156">
        <v>1125</v>
      </c>
      <c r="AO156" t="s">
        <v>118</v>
      </c>
      <c r="AP156">
        <v>-18</v>
      </c>
      <c r="AQ156">
        <v>-66</v>
      </c>
      <c r="AR156">
        <v>512</v>
      </c>
      <c r="AZ156">
        <v>1200</v>
      </c>
      <c r="BA156">
        <v>1</v>
      </c>
      <c r="BB156" t="str">
        <f t="shared" si="84"/>
        <v xml:space="preserve">N4400K  </v>
      </c>
      <c r="BC156">
        <v>1</v>
      </c>
      <c r="BE156">
        <v>0</v>
      </c>
      <c r="BF156">
        <v>0</v>
      </c>
      <c r="BG156">
        <v>0</v>
      </c>
      <c r="BH156">
        <v>1025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 t="shared" si="98"/>
        <v>21:38:09.113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168</v>
      </c>
      <c r="CR156">
        <v>0</v>
      </c>
      <c r="CW156">
        <v>3827290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 t="shared" si="95"/>
        <v>07/22/2022 21:38:09.408</v>
      </c>
      <c r="C157" t="str">
        <f t="shared" si="82"/>
        <v>FFDFD3C0</v>
      </c>
      <c r="D157" t="s">
        <v>124</v>
      </c>
      <c r="E157">
        <v>2</v>
      </c>
      <c r="H157">
        <v>156</v>
      </c>
      <c r="I157" t="s">
        <v>125</v>
      </c>
      <c r="J157" t="s">
        <v>126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96"/>
        <v>21:38:09.109</v>
      </c>
      <c r="T157" t="str">
        <f t="shared" si="97"/>
        <v>21:38:08.609</v>
      </c>
      <c r="U157" t="str">
        <f t="shared" si="83"/>
        <v>A54CFF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0</v>
      </c>
      <c r="AG157">
        <v>2</v>
      </c>
      <c r="AH157">
        <v>1</v>
      </c>
      <c r="AI157" t="s">
        <v>178</v>
      </c>
      <c r="AJ157">
        <v>43.421080000000003</v>
      </c>
      <c r="AK157" t="s">
        <v>179</v>
      </c>
      <c r="AL157">
        <v>-88.701897000000002</v>
      </c>
      <c r="AM157">
        <v>25</v>
      </c>
      <c r="AN157">
        <v>1125</v>
      </c>
      <c r="AO157" t="s">
        <v>118</v>
      </c>
      <c r="AP157">
        <v>-18</v>
      </c>
      <c r="AQ157">
        <v>-66</v>
      </c>
      <c r="AR157">
        <v>512</v>
      </c>
      <c r="AZ157">
        <v>1200</v>
      </c>
      <c r="BA157">
        <v>1</v>
      </c>
      <c r="BB157" t="str">
        <f t="shared" si="84"/>
        <v xml:space="preserve">N4400K  </v>
      </c>
      <c r="BC157">
        <v>1</v>
      </c>
      <c r="BE157">
        <v>0</v>
      </c>
      <c r="BF157">
        <v>0</v>
      </c>
      <c r="BG157">
        <v>0</v>
      </c>
      <c r="BH157">
        <v>1025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 t="shared" si="98"/>
        <v>21:38:09.113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168</v>
      </c>
      <c r="CR157">
        <v>0</v>
      </c>
      <c r="CW157">
        <v>3827290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"07/22/2022 21:38:10.408"</f>
        <v>07/22/2022 21:38:10.408</v>
      </c>
      <c r="C158" t="str">
        <f t="shared" si="82"/>
        <v>FFDFD3C0</v>
      </c>
      <c r="D158" t="s">
        <v>113</v>
      </c>
      <c r="E158">
        <v>45</v>
      </c>
      <c r="H158">
        <v>152</v>
      </c>
      <c r="I158" t="s">
        <v>120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ref="S158:S163" si="99">"21:38:10.211"</f>
        <v>21:38:10.211</v>
      </c>
      <c r="T158" t="str">
        <f t="shared" ref="T158:T163" si="100">"21:38:09.711"</f>
        <v>21:38:09.711</v>
      </c>
      <c r="U158" t="str">
        <f t="shared" si="83"/>
        <v>A54CFF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0</v>
      </c>
      <c r="AG158">
        <v>2</v>
      </c>
      <c r="AH158">
        <v>1</v>
      </c>
      <c r="AI158" t="s">
        <v>180</v>
      </c>
      <c r="AJ158">
        <v>43.420715000000001</v>
      </c>
      <c r="AK158" t="s">
        <v>181</v>
      </c>
      <c r="AL158">
        <v>-88.701982000000001</v>
      </c>
      <c r="AM158">
        <v>25</v>
      </c>
      <c r="AN158">
        <v>1150</v>
      </c>
      <c r="AO158" t="s">
        <v>118</v>
      </c>
      <c r="AP158">
        <v>-18</v>
      </c>
      <c r="AQ158">
        <v>-66</v>
      </c>
      <c r="AR158">
        <v>512</v>
      </c>
      <c r="AZ158">
        <v>1200</v>
      </c>
      <c r="BA158">
        <v>1</v>
      </c>
      <c r="BB158" t="str">
        <f t="shared" si="84"/>
        <v xml:space="preserve">N4400K  </v>
      </c>
      <c r="BC158">
        <v>1</v>
      </c>
      <c r="BE158">
        <v>0</v>
      </c>
      <c r="BF158">
        <v>0</v>
      </c>
      <c r="BG158">
        <v>0</v>
      </c>
      <c r="BH158">
        <v>1050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 t="shared" ref="BW158:BW163" si="101">"21:38:10.214"</f>
        <v>21:38:10.214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168</v>
      </c>
      <c r="CR158">
        <v>1</v>
      </c>
      <c r="CW158">
        <v>12777665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"07/22/2022 21:38:10.423"</f>
        <v>07/22/2022 21:38:10.423</v>
      </c>
      <c r="C159" t="str">
        <f t="shared" si="82"/>
        <v>FFDFD3C0</v>
      </c>
      <c r="D159" t="s">
        <v>121</v>
      </c>
      <c r="E159">
        <v>12</v>
      </c>
      <c r="F159">
        <v>1012</v>
      </c>
      <c r="G159" t="s">
        <v>122</v>
      </c>
      <c r="J159" t="s">
        <v>123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99"/>
        <v>21:38:10.211</v>
      </c>
      <c r="T159" t="str">
        <f t="shared" si="100"/>
        <v>21:38:09.711</v>
      </c>
      <c r="U159" t="str">
        <f t="shared" si="83"/>
        <v>A54CFF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0</v>
      </c>
      <c r="AG159">
        <v>2</v>
      </c>
      <c r="AH159">
        <v>1</v>
      </c>
      <c r="AI159" t="s">
        <v>180</v>
      </c>
      <c r="AJ159">
        <v>43.420715000000001</v>
      </c>
      <c r="AK159" t="s">
        <v>181</v>
      </c>
      <c r="AL159">
        <v>-88.701982000000001</v>
      </c>
      <c r="AM159">
        <v>25</v>
      </c>
      <c r="AN159">
        <v>1150</v>
      </c>
      <c r="AO159" t="s">
        <v>118</v>
      </c>
      <c r="AP159">
        <v>-18</v>
      </c>
      <c r="AQ159">
        <v>-66</v>
      </c>
      <c r="AR159">
        <v>512</v>
      </c>
      <c r="AZ159">
        <v>1200</v>
      </c>
      <c r="BA159">
        <v>1</v>
      </c>
      <c r="BB159" t="str">
        <f t="shared" si="84"/>
        <v xml:space="preserve">N4400K  </v>
      </c>
      <c r="BC159">
        <v>1</v>
      </c>
      <c r="BE159">
        <v>0</v>
      </c>
      <c r="BF159">
        <v>0</v>
      </c>
      <c r="BG159">
        <v>0</v>
      </c>
      <c r="BH159">
        <v>1050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 t="shared" si="101"/>
        <v>21:38:10.214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168</v>
      </c>
      <c r="CR159">
        <v>1</v>
      </c>
      <c r="CW159">
        <v>12777665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"07/22/2022 21:38:10.423"</f>
        <v>07/22/2022 21:38:10.423</v>
      </c>
      <c r="C160" t="str">
        <f t="shared" si="82"/>
        <v>FFDFD3C0</v>
      </c>
      <c r="D160" t="s">
        <v>127</v>
      </c>
      <c r="E160">
        <v>8</v>
      </c>
      <c r="F160">
        <v>2008</v>
      </c>
      <c r="G160" t="s">
        <v>128</v>
      </c>
      <c r="J160" t="s">
        <v>129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99"/>
        <v>21:38:10.211</v>
      </c>
      <c r="T160" t="str">
        <f t="shared" si="100"/>
        <v>21:38:09.711</v>
      </c>
      <c r="U160" t="str">
        <f t="shared" si="83"/>
        <v>A54CFF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2</v>
      </c>
      <c r="AH160">
        <v>1</v>
      </c>
      <c r="AI160" t="s">
        <v>180</v>
      </c>
      <c r="AJ160">
        <v>43.420715000000001</v>
      </c>
      <c r="AK160" t="s">
        <v>181</v>
      </c>
      <c r="AL160">
        <v>-88.701982000000001</v>
      </c>
      <c r="AM160">
        <v>25</v>
      </c>
      <c r="AN160">
        <v>1150</v>
      </c>
      <c r="AO160" t="s">
        <v>118</v>
      </c>
      <c r="AP160">
        <v>-18</v>
      </c>
      <c r="AQ160">
        <v>-66</v>
      </c>
      <c r="AR160">
        <v>512</v>
      </c>
      <c r="AZ160">
        <v>1200</v>
      </c>
      <c r="BA160">
        <v>1</v>
      </c>
      <c r="BB160" t="str">
        <f t="shared" si="84"/>
        <v xml:space="preserve">N4400K  </v>
      </c>
      <c r="BC160">
        <v>1</v>
      </c>
      <c r="BE160">
        <v>0</v>
      </c>
      <c r="BF160">
        <v>0</v>
      </c>
      <c r="BG160">
        <v>0</v>
      </c>
      <c r="BH160">
        <v>1050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 t="shared" si="101"/>
        <v>21:38:10.214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168</v>
      </c>
      <c r="CR160">
        <v>1</v>
      </c>
      <c r="CW160">
        <v>12777665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"07/22/2022 21:38:10.423"</f>
        <v>07/22/2022 21:38:10.423</v>
      </c>
      <c r="C161" t="str">
        <f t="shared" si="82"/>
        <v>FFDFD3C0</v>
      </c>
      <c r="D161" t="s">
        <v>121</v>
      </c>
      <c r="E161">
        <v>11</v>
      </c>
      <c r="F161">
        <v>1011</v>
      </c>
      <c r="G161" t="s">
        <v>125</v>
      </c>
      <c r="J161" t="s">
        <v>123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99"/>
        <v>21:38:10.211</v>
      </c>
      <c r="T161" t="str">
        <f t="shared" si="100"/>
        <v>21:38:09.711</v>
      </c>
      <c r="U161" t="str">
        <f t="shared" si="83"/>
        <v>A54CFF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2</v>
      </c>
      <c r="AH161">
        <v>1</v>
      </c>
      <c r="AI161" t="s">
        <v>180</v>
      </c>
      <c r="AJ161">
        <v>43.420715000000001</v>
      </c>
      <c r="AK161" t="s">
        <v>181</v>
      </c>
      <c r="AL161">
        <v>-88.701982000000001</v>
      </c>
      <c r="AM161">
        <v>25</v>
      </c>
      <c r="AN161">
        <v>1150</v>
      </c>
      <c r="AO161" t="s">
        <v>118</v>
      </c>
      <c r="AP161">
        <v>-18</v>
      </c>
      <c r="AQ161">
        <v>-66</v>
      </c>
      <c r="AR161">
        <v>512</v>
      </c>
      <c r="AZ161">
        <v>1200</v>
      </c>
      <c r="BA161">
        <v>1</v>
      </c>
      <c r="BB161" t="str">
        <f t="shared" si="84"/>
        <v xml:space="preserve">N4400K  </v>
      </c>
      <c r="BC161">
        <v>1</v>
      </c>
      <c r="BE161">
        <v>0</v>
      </c>
      <c r="BF161">
        <v>0</v>
      </c>
      <c r="BG161">
        <v>0</v>
      </c>
      <c r="BH161">
        <v>1050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 t="shared" si="101"/>
        <v>21:38:10.214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168</v>
      </c>
      <c r="CR161">
        <v>1</v>
      </c>
      <c r="CW161">
        <v>12777665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"07/22/2022 21:38:10.454"</f>
        <v>07/22/2022 21:38:10.454</v>
      </c>
      <c r="C162" t="str">
        <f t="shared" ref="C162:C193" si="102">"FFDFD3C0"</f>
        <v>FFDFD3C0</v>
      </c>
      <c r="D162" t="s">
        <v>113</v>
      </c>
      <c r="E162">
        <v>44</v>
      </c>
      <c r="H162">
        <v>151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99"/>
        <v>21:38:10.211</v>
      </c>
      <c r="T162" t="str">
        <f t="shared" si="100"/>
        <v>21:38:09.711</v>
      </c>
      <c r="U162" t="str">
        <f t="shared" si="83"/>
        <v>A54CFF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0</v>
      </c>
      <c r="AG162">
        <v>2</v>
      </c>
      <c r="AH162">
        <v>1</v>
      </c>
      <c r="AI162" t="s">
        <v>180</v>
      </c>
      <c r="AJ162">
        <v>43.420715000000001</v>
      </c>
      <c r="AK162" t="s">
        <v>181</v>
      </c>
      <c r="AL162">
        <v>-88.701982000000001</v>
      </c>
      <c r="AM162">
        <v>25</v>
      </c>
      <c r="AN162">
        <v>1150</v>
      </c>
      <c r="AO162" t="s">
        <v>118</v>
      </c>
      <c r="AP162">
        <v>-18</v>
      </c>
      <c r="AQ162">
        <v>-66</v>
      </c>
      <c r="AR162">
        <v>512</v>
      </c>
      <c r="AZ162">
        <v>1200</v>
      </c>
      <c r="BA162">
        <v>1</v>
      </c>
      <c r="BB162" t="str">
        <f t="shared" ref="BB162:BB193" si="103">"N4400K  "</f>
        <v xml:space="preserve">N4400K  </v>
      </c>
      <c r="BC162">
        <v>1</v>
      </c>
      <c r="BE162">
        <v>0</v>
      </c>
      <c r="BF162">
        <v>0</v>
      </c>
      <c r="BG162">
        <v>0</v>
      </c>
      <c r="BH162">
        <v>1050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 t="shared" si="101"/>
        <v>21:38:10.214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168</v>
      </c>
      <c r="CR162">
        <v>1</v>
      </c>
      <c r="CW162">
        <v>12777665</v>
      </c>
      <c r="CY162">
        <v>0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"07/22/2022 21:38:10.454"</f>
        <v>07/22/2022 21:38:10.454</v>
      </c>
      <c r="C163" t="str">
        <f t="shared" si="102"/>
        <v>FFDFD3C0</v>
      </c>
      <c r="D163" t="s">
        <v>124</v>
      </c>
      <c r="E163">
        <v>2</v>
      </c>
      <c r="H163">
        <v>156</v>
      </c>
      <c r="I163" t="s">
        <v>125</v>
      </c>
      <c r="J163" t="s">
        <v>126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99"/>
        <v>21:38:10.211</v>
      </c>
      <c r="T163" t="str">
        <f t="shared" si="100"/>
        <v>21:38:09.711</v>
      </c>
      <c r="U163" t="str">
        <f t="shared" si="83"/>
        <v>A54CFF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0</v>
      </c>
      <c r="AG163">
        <v>2</v>
      </c>
      <c r="AH163">
        <v>1</v>
      </c>
      <c r="AI163" t="s">
        <v>180</v>
      </c>
      <c r="AJ163">
        <v>43.420715000000001</v>
      </c>
      <c r="AK163" t="s">
        <v>181</v>
      </c>
      <c r="AL163">
        <v>-88.701982000000001</v>
      </c>
      <c r="AM163">
        <v>25</v>
      </c>
      <c r="AN163">
        <v>1150</v>
      </c>
      <c r="AO163" t="s">
        <v>118</v>
      </c>
      <c r="AP163">
        <v>-18</v>
      </c>
      <c r="AQ163">
        <v>-66</v>
      </c>
      <c r="AR163">
        <v>512</v>
      </c>
      <c r="AZ163">
        <v>1200</v>
      </c>
      <c r="BA163">
        <v>1</v>
      </c>
      <c r="BB163" t="str">
        <f t="shared" si="103"/>
        <v xml:space="preserve">N4400K  </v>
      </c>
      <c r="BC163">
        <v>1</v>
      </c>
      <c r="BE163">
        <v>0</v>
      </c>
      <c r="BF163">
        <v>0</v>
      </c>
      <c r="BG163">
        <v>0</v>
      </c>
      <c r="BH163">
        <v>1050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 t="shared" si="101"/>
        <v>21:38:10.214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168</v>
      </c>
      <c r="CR163">
        <v>1</v>
      </c>
      <c r="CW163">
        <v>12777665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"07/22/2022 21:38:11.470"</f>
        <v>07/22/2022 21:38:11.470</v>
      </c>
      <c r="C164" t="str">
        <f t="shared" si="102"/>
        <v>FFDFD3C0</v>
      </c>
      <c r="D164" t="s">
        <v>121</v>
      </c>
      <c r="E164">
        <v>12</v>
      </c>
      <c r="F164">
        <v>1012</v>
      </c>
      <c r="G164" t="s">
        <v>122</v>
      </c>
      <c r="J164" t="s">
        <v>123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ref="S164:S169" si="104">"21:38:11.242"</f>
        <v>21:38:11.242</v>
      </c>
      <c r="T164" t="str">
        <f t="shared" ref="T164:T169" si="105">"21:38:10.742"</f>
        <v>21:38:10.742</v>
      </c>
      <c r="U164" t="str">
        <f t="shared" si="83"/>
        <v>A54CFF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0</v>
      </c>
      <c r="AG164">
        <v>2</v>
      </c>
      <c r="AH164">
        <v>1</v>
      </c>
      <c r="AI164" t="s">
        <v>182</v>
      </c>
      <c r="AJ164">
        <v>43.420392999999997</v>
      </c>
      <c r="AK164" t="s">
        <v>183</v>
      </c>
      <c r="AL164">
        <v>-88.702153999999993</v>
      </c>
      <c r="AM164">
        <v>25</v>
      </c>
      <c r="AN164">
        <v>1150</v>
      </c>
      <c r="AO164" t="s">
        <v>118</v>
      </c>
      <c r="AP164">
        <v>-16</v>
      </c>
      <c r="AQ164">
        <v>-66</v>
      </c>
      <c r="AR164">
        <v>512</v>
      </c>
      <c r="AZ164">
        <v>1200</v>
      </c>
      <c r="BA164">
        <v>1</v>
      </c>
      <c r="BB164" t="str">
        <f t="shared" si="103"/>
        <v xml:space="preserve">N4400K  </v>
      </c>
      <c r="BC164">
        <v>1</v>
      </c>
      <c r="BE164">
        <v>0</v>
      </c>
      <c r="BF164">
        <v>0</v>
      </c>
      <c r="BG164">
        <v>0</v>
      </c>
      <c r="BH164">
        <v>1050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 t="shared" ref="BW164:BW169" si="106">"21:38:11.243"</f>
        <v>21:38:11.243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168</v>
      </c>
      <c r="CR164">
        <v>1</v>
      </c>
      <c r="CW164">
        <v>12779532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"07/22/2022 21:38:11.470"</f>
        <v>07/22/2022 21:38:11.470</v>
      </c>
      <c r="C165" t="str">
        <f t="shared" si="102"/>
        <v>FFDFD3C0</v>
      </c>
      <c r="D165" t="s">
        <v>121</v>
      </c>
      <c r="E165">
        <v>11</v>
      </c>
      <c r="F165">
        <v>1011</v>
      </c>
      <c r="G165" t="s">
        <v>125</v>
      </c>
      <c r="J165" t="s">
        <v>123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104"/>
        <v>21:38:11.242</v>
      </c>
      <c r="T165" t="str">
        <f t="shared" si="105"/>
        <v>21:38:10.742</v>
      </c>
      <c r="U165" t="str">
        <f t="shared" si="83"/>
        <v>A54CFF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0</v>
      </c>
      <c r="AG165">
        <v>2</v>
      </c>
      <c r="AH165">
        <v>1</v>
      </c>
      <c r="AI165" t="s">
        <v>182</v>
      </c>
      <c r="AJ165">
        <v>43.420392999999997</v>
      </c>
      <c r="AK165" t="s">
        <v>183</v>
      </c>
      <c r="AL165">
        <v>-88.702153999999993</v>
      </c>
      <c r="AM165">
        <v>25</v>
      </c>
      <c r="AN165">
        <v>1150</v>
      </c>
      <c r="AO165" t="s">
        <v>118</v>
      </c>
      <c r="AP165">
        <v>-16</v>
      </c>
      <c r="AQ165">
        <v>-66</v>
      </c>
      <c r="AR165">
        <v>512</v>
      </c>
      <c r="AZ165">
        <v>1200</v>
      </c>
      <c r="BA165">
        <v>1</v>
      </c>
      <c r="BB165" t="str">
        <f t="shared" si="103"/>
        <v xml:space="preserve">N4400K  </v>
      </c>
      <c r="BC165">
        <v>1</v>
      </c>
      <c r="BE165">
        <v>0</v>
      </c>
      <c r="BF165">
        <v>0</v>
      </c>
      <c r="BG165">
        <v>0</v>
      </c>
      <c r="BH165">
        <v>1050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 t="shared" si="106"/>
        <v>21:38:11.243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168</v>
      </c>
      <c r="CR165">
        <v>1</v>
      </c>
      <c r="CW165">
        <v>12779532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"07/22/2022 21:38:11.533"</f>
        <v>07/22/2022 21:38:11.533</v>
      </c>
      <c r="C166" t="str">
        <f t="shared" si="102"/>
        <v>FFDFD3C0</v>
      </c>
      <c r="D166" t="s">
        <v>127</v>
      </c>
      <c r="E166">
        <v>8</v>
      </c>
      <c r="F166">
        <v>2008</v>
      </c>
      <c r="G166" t="s">
        <v>128</v>
      </c>
      <c r="J166" t="s">
        <v>129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104"/>
        <v>21:38:11.242</v>
      </c>
      <c r="T166" t="str">
        <f t="shared" si="105"/>
        <v>21:38:10.742</v>
      </c>
      <c r="U166" t="str">
        <f t="shared" si="83"/>
        <v>A54CFF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0</v>
      </c>
      <c r="AG166">
        <v>2</v>
      </c>
      <c r="AH166">
        <v>1</v>
      </c>
      <c r="AI166" t="s">
        <v>182</v>
      </c>
      <c r="AJ166">
        <v>43.420392999999997</v>
      </c>
      <c r="AK166" t="s">
        <v>183</v>
      </c>
      <c r="AL166">
        <v>-88.702153999999993</v>
      </c>
      <c r="AM166">
        <v>25</v>
      </c>
      <c r="AN166">
        <v>1150</v>
      </c>
      <c r="AO166" t="s">
        <v>118</v>
      </c>
      <c r="AP166">
        <v>-16</v>
      </c>
      <c r="AQ166">
        <v>-66</v>
      </c>
      <c r="AR166">
        <v>512</v>
      </c>
      <c r="AZ166">
        <v>1200</v>
      </c>
      <c r="BA166">
        <v>1</v>
      </c>
      <c r="BB166" t="str">
        <f t="shared" si="103"/>
        <v xml:space="preserve">N4400K  </v>
      </c>
      <c r="BC166">
        <v>1</v>
      </c>
      <c r="BE166">
        <v>0</v>
      </c>
      <c r="BF166">
        <v>0</v>
      </c>
      <c r="BG166">
        <v>0</v>
      </c>
      <c r="BH166">
        <v>1050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 t="shared" si="106"/>
        <v>21:38:11.243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168</v>
      </c>
      <c r="CR166">
        <v>1</v>
      </c>
      <c r="CW166">
        <v>12779532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"07/22/2022 21:38:11.533"</f>
        <v>07/22/2022 21:38:11.533</v>
      </c>
      <c r="C167" t="str">
        <f t="shared" si="102"/>
        <v>FFDFD3C0</v>
      </c>
      <c r="D167" t="s">
        <v>124</v>
      </c>
      <c r="E167">
        <v>2</v>
      </c>
      <c r="H167">
        <v>156</v>
      </c>
      <c r="I167" t="s">
        <v>125</v>
      </c>
      <c r="J167" t="s">
        <v>126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104"/>
        <v>21:38:11.242</v>
      </c>
      <c r="T167" t="str">
        <f t="shared" si="105"/>
        <v>21:38:10.742</v>
      </c>
      <c r="U167" t="str">
        <f t="shared" si="83"/>
        <v>A54CFF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2</v>
      </c>
      <c r="AH167">
        <v>1</v>
      </c>
      <c r="AI167" t="s">
        <v>182</v>
      </c>
      <c r="AJ167">
        <v>43.420392999999997</v>
      </c>
      <c r="AK167" t="s">
        <v>183</v>
      </c>
      <c r="AL167">
        <v>-88.702153999999993</v>
      </c>
      <c r="AM167">
        <v>25</v>
      </c>
      <c r="AN167">
        <v>1150</v>
      </c>
      <c r="AO167" t="s">
        <v>118</v>
      </c>
      <c r="AP167">
        <v>-16</v>
      </c>
      <c r="AQ167">
        <v>-66</v>
      </c>
      <c r="AR167">
        <v>512</v>
      </c>
      <c r="AZ167">
        <v>1200</v>
      </c>
      <c r="BA167">
        <v>1</v>
      </c>
      <c r="BB167" t="str">
        <f t="shared" si="103"/>
        <v xml:space="preserve">N4400K  </v>
      </c>
      <c r="BC167">
        <v>1</v>
      </c>
      <c r="BE167">
        <v>0</v>
      </c>
      <c r="BF167">
        <v>0</v>
      </c>
      <c r="BG167">
        <v>0</v>
      </c>
      <c r="BH167">
        <v>1050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 t="shared" si="106"/>
        <v>21:38:11.243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168</v>
      </c>
      <c r="CR167">
        <v>1</v>
      </c>
      <c r="CW167">
        <v>12779532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"07/22/2022 21:38:11.533"</f>
        <v>07/22/2022 21:38:11.533</v>
      </c>
      <c r="C168" t="str">
        <f t="shared" si="102"/>
        <v>FFDFD3C0</v>
      </c>
      <c r="D168" t="s">
        <v>113</v>
      </c>
      <c r="E168">
        <v>44</v>
      </c>
      <c r="H168">
        <v>151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104"/>
        <v>21:38:11.242</v>
      </c>
      <c r="T168" t="str">
        <f t="shared" si="105"/>
        <v>21:38:10.742</v>
      </c>
      <c r="U168" t="str">
        <f t="shared" si="83"/>
        <v>A54CFF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0</v>
      </c>
      <c r="AG168">
        <v>2</v>
      </c>
      <c r="AH168">
        <v>1</v>
      </c>
      <c r="AI168" t="s">
        <v>182</v>
      </c>
      <c r="AJ168">
        <v>43.420392999999997</v>
      </c>
      <c r="AK168" t="s">
        <v>183</v>
      </c>
      <c r="AL168">
        <v>-88.702153999999993</v>
      </c>
      <c r="AM168">
        <v>25</v>
      </c>
      <c r="AN168">
        <v>1150</v>
      </c>
      <c r="AO168" t="s">
        <v>118</v>
      </c>
      <c r="AP168">
        <v>-16</v>
      </c>
      <c r="AQ168">
        <v>-66</v>
      </c>
      <c r="AR168">
        <v>512</v>
      </c>
      <c r="AZ168">
        <v>1200</v>
      </c>
      <c r="BA168">
        <v>1</v>
      </c>
      <c r="BB168" t="str">
        <f t="shared" si="103"/>
        <v xml:space="preserve">N4400K  </v>
      </c>
      <c r="BC168">
        <v>1</v>
      </c>
      <c r="BE168">
        <v>0</v>
      </c>
      <c r="BF168">
        <v>0</v>
      </c>
      <c r="BG168">
        <v>0</v>
      </c>
      <c r="BH168">
        <v>1050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 t="shared" si="106"/>
        <v>21:38:11.243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168</v>
      </c>
      <c r="CR168">
        <v>1</v>
      </c>
      <c r="CW168">
        <v>12779532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"07/22/2022 21:38:11.548"</f>
        <v>07/22/2022 21:38:11.548</v>
      </c>
      <c r="C169" t="str">
        <f t="shared" si="102"/>
        <v>FFDFD3C0</v>
      </c>
      <c r="D169" t="s">
        <v>113</v>
      </c>
      <c r="E169">
        <v>45</v>
      </c>
      <c r="H169">
        <v>152</v>
      </c>
      <c r="I169" t="s">
        <v>120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104"/>
        <v>21:38:11.242</v>
      </c>
      <c r="T169" t="str">
        <f t="shared" si="105"/>
        <v>21:38:10.742</v>
      </c>
      <c r="U169" t="str">
        <f t="shared" si="83"/>
        <v>A54CFF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0</v>
      </c>
      <c r="AG169">
        <v>2</v>
      </c>
      <c r="AH169">
        <v>1</v>
      </c>
      <c r="AI169" t="s">
        <v>182</v>
      </c>
      <c r="AJ169">
        <v>43.420392999999997</v>
      </c>
      <c r="AK169" t="s">
        <v>183</v>
      </c>
      <c r="AL169">
        <v>-88.702153999999993</v>
      </c>
      <c r="AM169">
        <v>25</v>
      </c>
      <c r="AN169">
        <v>1150</v>
      </c>
      <c r="AO169" t="s">
        <v>118</v>
      </c>
      <c r="AP169">
        <v>-16</v>
      </c>
      <c r="AQ169">
        <v>-66</v>
      </c>
      <c r="AR169">
        <v>512</v>
      </c>
      <c r="AZ169">
        <v>1200</v>
      </c>
      <c r="BA169">
        <v>1</v>
      </c>
      <c r="BB169" t="str">
        <f t="shared" si="103"/>
        <v xml:space="preserve">N4400K  </v>
      </c>
      <c r="BC169">
        <v>1</v>
      </c>
      <c r="BE169">
        <v>0</v>
      </c>
      <c r="BF169">
        <v>0</v>
      </c>
      <c r="BG169">
        <v>0</v>
      </c>
      <c r="BH169">
        <v>1050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 t="shared" si="106"/>
        <v>21:38:11.243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168</v>
      </c>
      <c r="CR169">
        <v>1</v>
      </c>
      <c r="CW169">
        <v>12779532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"07/22/2022 21:38:12.454"</f>
        <v>07/22/2022 21:38:12.454</v>
      </c>
      <c r="C170" t="str">
        <f t="shared" si="102"/>
        <v>FFDFD3C0</v>
      </c>
      <c r="D170" t="s">
        <v>121</v>
      </c>
      <c r="E170">
        <v>11</v>
      </c>
      <c r="F170">
        <v>1011</v>
      </c>
      <c r="G170" t="s">
        <v>125</v>
      </c>
      <c r="J170" t="s">
        <v>123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ref="S170:S175" si="107">"21:38:12.258"</f>
        <v>21:38:12.258</v>
      </c>
      <c r="T170" t="str">
        <f t="shared" ref="T170:T175" si="108">"21:38:11.858"</f>
        <v>21:38:11.858</v>
      </c>
      <c r="U170" t="str">
        <f t="shared" si="83"/>
        <v>A54CFF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0</v>
      </c>
      <c r="AG170">
        <v>2</v>
      </c>
      <c r="AH170">
        <v>1</v>
      </c>
      <c r="AI170" t="s">
        <v>184</v>
      </c>
      <c r="AJ170">
        <v>43.420071999999998</v>
      </c>
      <c r="AK170" t="s">
        <v>185</v>
      </c>
      <c r="AL170">
        <v>-88.702218999999999</v>
      </c>
      <c r="AM170">
        <v>25</v>
      </c>
      <c r="AN170">
        <v>1175</v>
      </c>
      <c r="AO170" t="s">
        <v>118</v>
      </c>
      <c r="AP170">
        <v>-16</v>
      </c>
      <c r="AQ170">
        <v>-66</v>
      </c>
      <c r="AR170">
        <v>576</v>
      </c>
      <c r="AZ170">
        <v>1200</v>
      </c>
      <c r="BA170">
        <v>1</v>
      </c>
      <c r="BB170" t="str">
        <f t="shared" si="103"/>
        <v xml:space="preserve">N4400K  </v>
      </c>
      <c r="BC170">
        <v>1</v>
      </c>
      <c r="BE170">
        <v>0</v>
      </c>
      <c r="BF170">
        <v>0</v>
      </c>
      <c r="BG170">
        <v>0</v>
      </c>
      <c r="BH170">
        <v>1050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 t="shared" ref="BW170:BW175" si="109">"21:38:12.262"</f>
        <v>21:38:12.262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168</v>
      </c>
      <c r="CR170">
        <v>1</v>
      </c>
      <c r="CW170">
        <v>12781398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"07/22/2022 21:38:12.454"</f>
        <v>07/22/2022 21:38:12.454</v>
      </c>
      <c r="C171" t="str">
        <f t="shared" si="102"/>
        <v>FFDFD3C0</v>
      </c>
      <c r="D171" t="s">
        <v>113</v>
      </c>
      <c r="E171">
        <v>44</v>
      </c>
      <c r="H171">
        <v>151</v>
      </c>
      <c r="I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107"/>
        <v>21:38:12.258</v>
      </c>
      <c r="T171" t="str">
        <f t="shared" si="108"/>
        <v>21:38:11.858</v>
      </c>
      <c r="U171" t="str">
        <f t="shared" si="83"/>
        <v>A54CFF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2</v>
      </c>
      <c r="AH171">
        <v>1</v>
      </c>
      <c r="AI171" t="s">
        <v>184</v>
      </c>
      <c r="AJ171">
        <v>43.420071999999998</v>
      </c>
      <c r="AK171" t="s">
        <v>185</v>
      </c>
      <c r="AL171">
        <v>-88.702218999999999</v>
      </c>
      <c r="AM171">
        <v>25</v>
      </c>
      <c r="AN171">
        <v>1175</v>
      </c>
      <c r="AO171" t="s">
        <v>118</v>
      </c>
      <c r="AP171">
        <v>-16</v>
      </c>
      <c r="AQ171">
        <v>-66</v>
      </c>
      <c r="AR171">
        <v>576</v>
      </c>
      <c r="AZ171">
        <v>1200</v>
      </c>
      <c r="BA171">
        <v>1</v>
      </c>
      <c r="BB171" t="str">
        <f t="shared" si="103"/>
        <v xml:space="preserve">N4400K  </v>
      </c>
      <c r="BC171">
        <v>1</v>
      </c>
      <c r="BE171">
        <v>0</v>
      </c>
      <c r="BF171">
        <v>0</v>
      </c>
      <c r="BG171">
        <v>0</v>
      </c>
      <c r="BH171">
        <v>1050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 t="shared" si="109"/>
        <v>21:38:12.262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168</v>
      </c>
      <c r="CR171">
        <v>1</v>
      </c>
      <c r="CW171">
        <v>12781398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"07/22/2022 21:38:12.454"</f>
        <v>07/22/2022 21:38:12.454</v>
      </c>
      <c r="C172" t="str">
        <f t="shared" si="102"/>
        <v>FFDFD3C0</v>
      </c>
      <c r="D172" t="s">
        <v>124</v>
      </c>
      <c r="E172">
        <v>2</v>
      </c>
      <c r="H172">
        <v>156</v>
      </c>
      <c r="I172" t="s">
        <v>125</v>
      </c>
      <c r="J172" t="s">
        <v>126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107"/>
        <v>21:38:12.258</v>
      </c>
      <c r="T172" t="str">
        <f t="shared" si="108"/>
        <v>21:38:11.858</v>
      </c>
      <c r="U172" t="str">
        <f t="shared" si="83"/>
        <v>A54CFF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0</v>
      </c>
      <c r="AG172">
        <v>2</v>
      </c>
      <c r="AH172">
        <v>1</v>
      </c>
      <c r="AI172" t="s">
        <v>184</v>
      </c>
      <c r="AJ172">
        <v>43.420071999999998</v>
      </c>
      <c r="AK172" t="s">
        <v>185</v>
      </c>
      <c r="AL172">
        <v>-88.702218999999999</v>
      </c>
      <c r="AM172">
        <v>25</v>
      </c>
      <c r="AN172">
        <v>1175</v>
      </c>
      <c r="AO172" t="s">
        <v>118</v>
      </c>
      <c r="AP172">
        <v>-16</v>
      </c>
      <c r="AQ172">
        <v>-66</v>
      </c>
      <c r="AR172">
        <v>576</v>
      </c>
      <c r="AZ172">
        <v>1200</v>
      </c>
      <c r="BA172">
        <v>1</v>
      </c>
      <c r="BB172" t="str">
        <f t="shared" si="103"/>
        <v xml:space="preserve">N4400K  </v>
      </c>
      <c r="BC172">
        <v>1</v>
      </c>
      <c r="BE172">
        <v>0</v>
      </c>
      <c r="BF172">
        <v>0</v>
      </c>
      <c r="BG172">
        <v>0</v>
      </c>
      <c r="BH172">
        <v>1050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 t="shared" si="109"/>
        <v>21:38:12.262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168</v>
      </c>
      <c r="CR172">
        <v>1</v>
      </c>
      <c r="CW172">
        <v>12781398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"07/22/2022 21:38:12.454"</f>
        <v>07/22/2022 21:38:12.454</v>
      </c>
      <c r="C173" t="str">
        <f t="shared" si="102"/>
        <v>FFDFD3C0</v>
      </c>
      <c r="D173" t="s">
        <v>127</v>
      </c>
      <c r="E173">
        <v>8</v>
      </c>
      <c r="F173">
        <v>2008</v>
      </c>
      <c r="G173" t="s">
        <v>128</v>
      </c>
      <c r="J173" t="s">
        <v>129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107"/>
        <v>21:38:12.258</v>
      </c>
      <c r="T173" t="str">
        <f t="shared" si="108"/>
        <v>21:38:11.858</v>
      </c>
      <c r="U173" t="str">
        <f t="shared" si="83"/>
        <v>A54CFF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0</v>
      </c>
      <c r="AG173">
        <v>2</v>
      </c>
      <c r="AH173">
        <v>1</v>
      </c>
      <c r="AI173" t="s">
        <v>184</v>
      </c>
      <c r="AJ173">
        <v>43.420071999999998</v>
      </c>
      <c r="AK173" t="s">
        <v>185</v>
      </c>
      <c r="AL173">
        <v>-88.702218999999999</v>
      </c>
      <c r="AM173">
        <v>25</v>
      </c>
      <c r="AN173">
        <v>1175</v>
      </c>
      <c r="AO173" t="s">
        <v>118</v>
      </c>
      <c r="AP173">
        <v>-16</v>
      </c>
      <c r="AQ173">
        <v>-66</v>
      </c>
      <c r="AR173">
        <v>576</v>
      </c>
      <c r="AZ173">
        <v>1200</v>
      </c>
      <c r="BA173">
        <v>1</v>
      </c>
      <c r="BB173" t="str">
        <f t="shared" si="103"/>
        <v xml:space="preserve">N4400K  </v>
      </c>
      <c r="BC173">
        <v>1</v>
      </c>
      <c r="BE173">
        <v>0</v>
      </c>
      <c r="BF173">
        <v>0</v>
      </c>
      <c r="BG173">
        <v>0</v>
      </c>
      <c r="BH173">
        <v>1050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 t="shared" si="109"/>
        <v>21:38:12.262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168</v>
      </c>
      <c r="CR173">
        <v>1</v>
      </c>
      <c r="CW173">
        <v>12781398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"07/22/2022 21:38:12.454"</f>
        <v>07/22/2022 21:38:12.454</v>
      </c>
      <c r="C174" t="str">
        <f t="shared" si="102"/>
        <v>FFDFD3C0</v>
      </c>
      <c r="D174" t="s">
        <v>113</v>
      </c>
      <c r="E174">
        <v>45</v>
      </c>
      <c r="H174">
        <v>152</v>
      </c>
      <c r="I174" t="s">
        <v>120</v>
      </c>
      <c r="J174" t="s">
        <v>115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107"/>
        <v>21:38:12.258</v>
      </c>
      <c r="T174" t="str">
        <f t="shared" si="108"/>
        <v>21:38:11.858</v>
      </c>
      <c r="U174" t="str">
        <f t="shared" si="83"/>
        <v>A54CFF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0</v>
      </c>
      <c r="AG174">
        <v>2</v>
      </c>
      <c r="AH174">
        <v>1</v>
      </c>
      <c r="AI174" t="s">
        <v>184</v>
      </c>
      <c r="AJ174">
        <v>43.420071999999998</v>
      </c>
      <c r="AK174" t="s">
        <v>185</v>
      </c>
      <c r="AL174">
        <v>-88.702218999999999</v>
      </c>
      <c r="AM174">
        <v>25</v>
      </c>
      <c r="AN174">
        <v>1175</v>
      </c>
      <c r="AO174" t="s">
        <v>118</v>
      </c>
      <c r="AP174">
        <v>-16</v>
      </c>
      <c r="AQ174">
        <v>-66</v>
      </c>
      <c r="AR174">
        <v>576</v>
      </c>
      <c r="AZ174">
        <v>1200</v>
      </c>
      <c r="BA174">
        <v>1</v>
      </c>
      <c r="BB174" t="str">
        <f t="shared" si="103"/>
        <v xml:space="preserve">N4400K  </v>
      </c>
      <c r="BC174">
        <v>1</v>
      </c>
      <c r="BE174">
        <v>0</v>
      </c>
      <c r="BF174">
        <v>0</v>
      </c>
      <c r="BG174">
        <v>0</v>
      </c>
      <c r="BH174">
        <v>1050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 t="shared" si="109"/>
        <v>21:38:12.262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168</v>
      </c>
      <c r="CR174">
        <v>1</v>
      </c>
      <c r="CW174">
        <v>12781398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"07/22/2022 21:38:12.533"</f>
        <v>07/22/2022 21:38:12.533</v>
      </c>
      <c r="C175" t="str">
        <f t="shared" si="102"/>
        <v>FFDFD3C0</v>
      </c>
      <c r="D175" t="s">
        <v>121</v>
      </c>
      <c r="E175">
        <v>12</v>
      </c>
      <c r="F175">
        <v>1012</v>
      </c>
      <c r="G175" t="s">
        <v>122</v>
      </c>
      <c r="J175" t="s">
        <v>123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107"/>
        <v>21:38:12.258</v>
      </c>
      <c r="T175" t="str">
        <f t="shared" si="108"/>
        <v>21:38:11.858</v>
      </c>
      <c r="U175" t="str">
        <f t="shared" si="83"/>
        <v>A54CFF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0</v>
      </c>
      <c r="AG175">
        <v>2</v>
      </c>
      <c r="AH175">
        <v>1</v>
      </c>
      <c r="AI175" t="s">
        <v>184</v>
      </c>
      <c r="AJ175">
        <v>43.420071999999998</v>
      </c>
      <c r="AK175" t="s">
        <v>185</v>
      </c>
      <c r="AL175">
        <v>-88.702218999999999</v>
      </c>
      <c r="AM175">
        <v>25</v>
      </c>
      <c r="AN175">
        <v>1175</v>
      </c>
      <c r="AO175" t="s">
        <v>118</v>
      </c>
      <c r="AP175">
        <v>-16</v>
      </c>
      <c r="AQ175">
        <v>-66</v>
      </c>
      <c r="AR175">
        <v>576</v>
      </c>
      <c r="AZ175">
        <v>1200</v>
      </c>
      <c r="BA175">
        <v>1</v>
      </c>
      <c r="BB175" t="str">
        <f t="shared" si="103"/>
        <v xml:space="preserve">N4400K  </v>
      </c>
      <c r="BC175">
        <v>1</v>
      </c>
      <c r="BE175">
        <v>0</v>
      </c>
      <c r="BF175">
        <v>0</v>
      </c>
      <c r="BG175">
        <v>0</v>
      </c>
      <c r="BH175">
        <v>1050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 t="shared" si="109"/>
        <v>21:38:12.262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168</v>
      </c>
      <c r="CR175">
        <v>1</v>
      </c>
      <c r="CW175">
        <v>12781398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"07/22/2022 21:38:13.845"</f>
        <v>07/22/2022 21:38:13.845</v>
      </c>
      <c r="C176" t="str">
        <f t="shared" si="102"/>
        <v>FFDFD3C0</v>
      </c>
      <c r="D176" t="s">
        <v>127</v>
      </c>
      <c r="E176">
        <v>8</v>
      </c>
      <c r="F176">
        <v>2008</v>
      </c>
      <c r="G176" t="s">
        <v>128</v>
      </c>
      <c r="J176" t="s">
        <v>129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ref="S176:S181" si="110">"21:38:13.313"</f>
        <v>21:38:13.313</v>
      </c>
      <c r="T176" t="str">
        <f t="shared" ref="T176:T181" si="111">"21:38:12.913"</f>
        <v>21:38:12.913</v>
      </c>
      <c r="U176" t="str">
        <f t="shared" si="83"/>
        <v>A54CFF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0</v>
      </c>
      <c r="AG176">
        <v>2</v>
      </c>
      <c r="AH176">
        <v>1</v>
      </c>
      <c r="AI176" t="s">
        <v>186</v>
      </c>
      <c r="AJ176">
        <v>43.419792999999999</v>
      </c>
      <c r="AK176" t="s">
        <v>187</v>
      </c>
      <c r="AL176">
        <v>-88.702325999999999</v>
      </c>
      <c r="AM176">
        <v>25</v>
      </c>
      <c r="AN176">
        <v>1175</v>
      </c>
      <c r="AO176" t="s">
        <v>118</v>
      </c>
      <c r="AP176">
        <v>-16</v>
      </c>
      <c r="AQ176">
        <v>-66</v>
      </c>
      <c r="AR176">
        <v>384</v>
      </c>
      <c r="AZ176">
        <v>1200</v>
      </c>
      <c r="BA176">
        <v>1</v>
      </c>
      <c r="BB176" t="str">
        <f t="shared" si="103"/>
        <v xml:space="preserve">N4400K  </v>
      </c>
      <c r="BC176">
        <v>1</v>
      </c>
      <c r="BE176">
        <v>0</v>
      </c>
      <c r="BF176">
        <v>0</v>
      </c>
      <c r="BG176">
        <v>0</v>
      </c>
      <c r="BH176">
        <v>1075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 t="shared" ref="BW176:BW181" si="112">"21:38:13.316"</f>
        <v>21:38:13.316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168</v>
      </c>
      <c r="CR176">
        <v>0</v>
      </c>
      <c r="CW176">
        <v>3832773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"07/22/2022 21:38:13.845"</f>
        <v>07/22/2022 21:38:13.845</v>
      </c>
      <c r="C177" t="str">
        <f t="shared" si="102"/>
        <v>FFDFD3C0</v>
      </c>
      <c r="D177" t="s">
        <v>113</v>
      </c>
      <c r="E177">
        <v>45</v>
      </c>
      <c r="H177">
        <v>152</v>
      </c>
      <c r="I177" t="s">
        <v>120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110"/>
        <v>21:38:13.313</v>
      </c>
      <c r="T177" t="str">
        <f t="shared" si="111"/>
        <v>21:38:12.913</v>
      </c>
      <c r="U177" t="str">
        <f t="shared" si="83"/>
        <v>A54CFF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0</v>
      </c>
      <c r="AG177">
        <v>2</v>
      </c>
      <c r="AH177">
        <v>1</v>
      </c>
      <c r="AI177" t="s">
        <v>186</v>
      </c>
      <c r="AJ177">
        <v>43.419792999999999</v>
      </c>
      <c r="AK177" t="s">
        <v>187</v>
      </c>
      <c r="AL177">
        <v>-88.702325999999999</v>
      </c>
      <c r="AM177">
        <v>25</v>
      </c>
      <c r="AN177">
        <v>1175</v>
      </c>
      <c r="AO177" t="s">
        <v>118</v>
      </c>
      <c r="AP177">
        <v>-16</v>
      </c>
      <c r="AQ177">
        <v>-66</v>
      </c>
      <c r="AR177">
        <v>384</v>
      </c>
      <c r="AZ177">
        <v>1200</v>
      </c>
      <c r="BA177">
        <v>1</v>
      </c>
      <c r="BB177" t="str">
        <f t="shared" si="103"/>
        <v xml:space="preserve">N4400K  </v>
      </c>
      <c r="BC177">
        <v>1</v>
      </c>
      <c r="BE177">
        <v>0</v>
      </c>
      <c r="BF177">
        <v>0</v>
      </c>
      <c r="BG177">
        <v>0</v>
      </c>
      <c r="BH177">
        <v>1075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 t="shared" si="112"/>
        <v>21:38:13.316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168</v>
      </c>
      <c r="CR177">
        <v>0</v>
      </c>
      <c r="CW177">
        <v>3832773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"07/22/2022 21:38:13.845"</f>
        <v>07/22/2022 21:38:13.845</v>
      </c>
      <c r="C178" t="str">
        <f t="shared" si="102"/>
        <v>FFDFD3C0</v>
      </c>
      <c r="D178" t="s">
        <v>121</v>
      </c>
      <c r="E178">
        <v>11</v>
      </c>
      <c r="F178">
        <v>1011</v>
      </c>
      <c r="G178" t="s">
        <v>125</v>
      </c>
      <c r="J178" t="s">
        <v>123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110"/>
        <v>21:38:13.313</v>
      </c>
      <c r="T178" t="str">
        <f t="shared" si="111"/>
        <v>21:38:12.913</v>
      </c>
      <c r="U178" t="str">
        <f t="shared" si="83"/>
        <v>A54CFF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0</v>
      </c>
      <c r="AG178">
        <v>2</v>
      </c>
      <c r="AH178">
        <v>1</v>
      </c>
      <c r="AI178" t="s">
        <v>186</v>
      </c>
      <c r="AJ178">
        <v>43.419792999999999</v>
      </c>
      <c r="AK178" t="s">
        <v>187</v>
      </c>
      <c r="AL178">
        <v>-88.702325999999999</v>
      </c>
      <c r="AM178">
        <v>25</v>
      </c>
      <c r="AN178">
        <v>1175</v>
      </c>
      <c r="AO178" t="s">
        <v>118</v>
      </c>
      <c r="AP178">
        <v>-16</v>
      </c>
      <c r="AQ178">
        <v>-66</v>
      </c>
      <c r="AR178">
        <v>384</v>
      </c>
      <c r="AZ178">
        <v>1200</v>
      </c>
      <c r="BA178">
        <v>1</v>
      </c>
      <c r="BB178" t="str">
        <f t="shared" si="103"/>
        <v xml:space="preserve">N4400K  </v>
      </c>
      <c r="BC178">
        <v>1</v>
      </c>
      <c r="BE178">
        <v>0</v>
      </c>
      <c r="BF178">
        <v>0</v>
      </c>
      <c r="BG178">
        <v>0</v>
      </c>
      <c r="BH178">
        <v>1075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 t="shared" si="112"/>
        <v>21:38:13.316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168</v>
      </c>
      <c r="CR178">
        <v>0</v>
      </c>
      <c r="CW178">
        <v>3832773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"07/22/2022 21:38:13.845"</f>
        <v>07/22/2022 21:38:13.845</v>
      </c>
      <c r="C179" t="str">
        <f t="shared" si="102"/>
        <v>FFDFD3C0</v>
      </c>
      <c r="D179" t="s">
        <v>121</v>
      </c>
      <c r="E179">
        <v>12</v>
      </c>
      <c r="F179">
        <v>1012</v>
      </c>
      <c r="G179" t="s">
        <v>122</v>
      </c>
      <c r="J179" t="s">
        <v>123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110"/>
        <v>21:38:13.313</v>
      </c>
      <c r="T179" t="str">
        <f t="shared" si="111"/>
        <v>21:38:12.913</v>
      </c>
      <c r="U179" t="str">
        <f t="shared" si="83"/>
        <v>A54CFF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0</v>
      </c>
      <c r="AG179">
        <v>2</v>
      </c>
      <c r="AH179">
        <v>1</v>
      </c>
      <c r="AI179" t="s">
        <v>186</v>
      </c>
      <c r="AJ179">
        <v>43.419792999999999</v>
      </c>
      <c r="AK179" t="s">
        <v>187</v>
      </c>
      <c r="AL179">
        <v>-88.702325999999999</v>
      </c>
      <c r="AM179">
        <v>25</v>
      </c>
      <c r="AN179">
        <v>1175</v>
      </c>
      <c r="AO179" t="s">
        <v>118</v>
      </c>
      <c r="AP179">
        <v>-16</v>
      </c>
      <c r="AQ179">
        <v>-66</v>
      </c>
      <c r="AR179">
        <v>384</v>
      </c>
      <c r="AZ179">
        <v>1200</v>
      </c>
      <c r="BA179">
        <v>1</v>
      </c>
      <c r="BB179" t="str">
        <f t="shared" si="103"/>
        <v xml:space="preserve">N4400K  </v>
      </c>
      <c r="BC179">
        <v>1</v>
      </c>
      <c r="BE179">
        <v>0</v>
      </c>
      <c r="BF179">
        <v>0</v>
      </c>
      <c r="BG179">
        <v>0</v>
      </c>
      <c r="BH179">
        <v>1075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 t="shared" si="112"/>
        <v>21:38:13.316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168</v>
      </c>
      <c r="CR179">
        <v>0</v>
      </c>
      <c r="CW179">
        <v>3832773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"07/22/2022 21:38:13.876"</f>
        <v>07/22/2022 21:38:13.876</v>
      </c>
      <c r="C180" t="str">
        <f t="shared" si="102"/>
        <v>FFDFD3C0</v>
      </c>
      <c r="D180" t="s">
        <v>113</v>
      </c>
      <c r="E180">
        <v>44</v>
      </c>
      <c r="H180">
        <v>151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110"/>
        <v>21:38:13.313</v>
      </c>
      <c r="T180" t="str">
        <f t="shared" si="111"/>
        <v>21:38:12.913</v>
      </c>
      <c r="U180" t="str">
        <f t="shared" si="83"/>
        <v>A54CFF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0</v>
      </c>
      <c r="AG180">
        <v>2</v>
      </c>
      <c r="AH180">
        <v>1</v>
      </c>
      <c r="AI180" t="s">
        <v>186</v>
      </c>
      <c r="AJ180">
        <v>43.419792999999999</v>
      </c>
      <c r="AK180" t="s">
        <v>187</v>
      </c>
      <c r="AL180">
        <v>-88.702325999999999</v>
      </c>
      <c r="AM180">
        <v>25</v>
      </c>
      <c r="AN180">
        <v>1175</v>
      </c>
      <c r="AO180" t="s">
        <v>118</v>
      </c>
      <c r="AP180">
        <v>-16</v>
      </c>
      <c r="AQ180">
        <v>-66</v>
      </c>
      <c r="AR180">
        <v>384</v>
      </c>
      <c r="AZ180">
        <v>1200</v>
      </c>
      <c r="BA180">
        <v>1</v>
      </c>
      <c r="BB180" t="str">
        <f t="shared" si="103"/>
        <v xml:space="preserve">N4400K  </v>
      </c>
      <c r="BC180">
        <v>1</v>
      </c>
      <c r="BE180">
        <v>0</v>
      </c>
      <c r="BF180">
        <v>0</v>
      </c>
      <c r="BG180">
        <v>0</v>
      </c>
      <c r="BH180">
        <v>1075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 t="shared" si="112"/>
        <v>21:38:13.316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168</v>
      </c>
      <c r="CR180">
        <v>0</v>
      </c>
      <c r="CW180">
        <v>3832773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"07/22/2022 21:38:13.876"</f>
        <v>07/22/2022 21:38:13.876</v>
      </c>
      <c r="C181" t="str">
        <f t="shared" si="102"/>
        <v>FFDFD3C0</v>
      </c>
      <c r="D181" t="s">
        <v>124</v>
      </c>
      <c r="E181">
        <v>2</v>
      </c>
      <c r="H181">
        <v>156</v>
      </c>
      <c r="I181" t="s">
        <v>125</v>
      </c>
      <c r="J181" t="s">
        <v>126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110"/>
        <v>21:38:13.313</v>
      </c>
      <c r="T181" t="str">
        <f t="shared" si="111"/>
        <v>21:38:12.913</v>
      </c>
      <c r="U181" t="str">
        <f t="shared" si="83"/>
        <v>A54CFF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0</v>
      </c>
      <c r="AG181">
        <v>2</v>
      </c>
      <c r="AH181">
        <v>1</v>
      </c>
      <c r="AI181" t="s">
        <v>186</v>
      </c>
      <c r="AJ181">
        <v>43.419792999999999</v>
      </c>
      <c r="AK181" t="s">
        <v>187</v>
      </c>
      <c r="AL181">
        <v>-88.702325999999999</v>
      </c>
      <c r="AM181">
        <v>25</v>
      </c>
      <c r="AN181">
        <v>1175</v>
      </c>
      <c r="AO181" t="s">
        <v>118</v>
      </c>
      <c r="AP181">
        <v>-16</v>
      </c>
      <c r="AQ181">
        <v>-66</v>
      </c>
      <c r="AR181">
        <v>384</v>
      </c>
      <c r="AZ181">
        <v>1200</v>
      </c>
      <c r="BA181">
        <v>1</v>
      </c>
      <c r="BB181" t="str">
        <f t="shared" si="103"/>
        <v xml:space="preserve">N4400K  </v>
      </c>
      <c r="BC181">
        <v>1</v>
      </c>
      <c r="BE181">
        <v>0</v>
      </c>
      <c r="BF181">
        <v>0</v>
      </c>
      <c r="BG181">
        <v>0</v>
      </c>
      <c r="BH181">
        <v>1075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 t="shared" si="112"/>
        <v>21:38:13.316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168</v>
      </c>
      <c r="CR181">
        <v>0</v>
      </c>
      <c r="CW181">
        <v>3832773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"07/22/2022 21:38:14.439"</f>
        <v>07/22/2022 21:38:14.439</v>
      </c>
      <c r="C182" t="str">
        <f t="shared" si="102"/>
        <v>FFDFD3C0</v>
      </c>
      <c r="D182" t="s">
        <v>113</v>
      </c>
      <c r="E182">
        <v>45</v>
      </c>
      <c r="H182">
        <v>152</v>
      </c>
      <c r="I182" t="s">
        <v>120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ref="S182:S187" si="113">"21:38:14.234"</f>
        <v>21:38:14.234</v>
      </c>
      <c r="T182" t="str">
        <f t="shared" ref="T182:T187" si="114">"21:38:13.834"</f>
        <v>21:38:13.834</v>
      </c>
      <c r="U182" t="str">
        <f t="shared" si="83"/>
        <v>A54CFF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0</v>
      </c>
      <c r="AG182">
        <v>2</v>
      </c>
      <c r="AH182">
        <v>1</v>
      </c>
      <c r="AI182" t="s">
        <v>188</v>
      </c>
      <c r="AJ182">
        <v>43.419471000000001</v>
      </c>
      <c r="AK182" t="s">
        <v>189</v>
      </c>
      <c r="AL182">
        <v>-88.702389999999994</v>
      </c>
      <c r="AM182">
        <v>25</v>
      </c>
      <c r="AN182">
        <v>1175</v>
      </c>
      <c r="AO182" t="s">
        <v>118</v>
      </c>
      <c r="AP182">
        <v>-15</v>
      </c>
      <c r="AQ182">
        <v>-66</v>
      </c>
      <c r="AR182">
        <v>384</v>
      </c>
      <c r="AZ182">
        <v>1200</v>
      </c>
      <c r="BA182">
        <v>1</v>
      </c>
      <c r="BB182" t="str">
        <f t="shared" si="103"/>
        <v xml:space="preserve">N4400K  </v>
      </c>
      <c r="BC182">
        <v>1</v>
      </c>
      <c r="BE182">
        <v>0</v>
      </c>
      <c r="BF182">
        <v>0</v>
      </c>
      <c r="BG182">
        <v>0</v>
      </c>
      <c r="BH182">
        <v>1075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 t="shared" ref="BW182:BW187" si="115">"21:38:14.236"</f>
        <v>21:38:14.236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168</v>
      </c>
      <c r="CR182">
        <v>0</v>
      </c>
      <c r="CW182">
        <v>3833924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"07/22/2022 21:38:14.455"</f>
        <v>07/22/2022 21:38:14.455</v>
      </c>
      <c r="C183" t="str">
        <f t="shared" si="102"/>
        <v>FFDFD3C0</v>
      </c>
      <c r="D183" t="s">
        <v>121</v>
      </c>
      <c r="E183">
        <v>11</v>
      </c>
      <c r="F183">
        <v>1011</v>
      </c>
      <c r="G183" t="s">
        <v>125</v>
      </c>
      <c r="J183" t="s">
        <v>123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113"/>
        <v>21:38:14.234</v>
      </c>
      <c r="T183" t="str">
        <f t="shared" si="114"/>
        <v>21:38:13.834</v>
      </c>
      <c r="U183" t="str">
        <f t="shared" si="83"/>
        <v>A54CFF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0</v>
      </c>
      <c r="AG183">
        <v>2</v>
      </c>
      <c r="AH183">
        <v>1</v>
      </c>
      <c r="AI183" t="s">
        <v>188</v>
      </c>
      <c r="AJ183">
        <v>43.419471000000001</v>
      </c>
      <c r="AK183" t="s">
        <v>189</v>
      </c>
      <c r="AL183">
        <v>-88.702389999999994</v>
      </c>
      <c r="AM183">
        <v>25</v>
      </c>
      <c r="AN183">
        <v>1175</v>
      </c>
      <c r="AO183" t="s">
        <v>118</v>
      </c>
      <c r="AP183">
        <v>-15</v>
      </c>
      <c r="AQ183">
        <v>-66</v>
      </c>
      <c r="AR183">
        <v>384</v>
      </c>
      <c r="AZ183">
        <v>1200</v>
      </c>
      <c r="BA183">
        <v>1</v>
      </c>
      <c r="BB183" t="str">
        <f t="shared" si="103"/>
        <v xml:space="preserve">N4400K  </v>
      </c>
      <c r="BC183">
        <v>1</v>
      </c>
      <c r="BE183">
        <v>0</v>
      </c>
      <c r="BF183">
        <v>0</v>
      </c>
      <c r="BG183">
        <v>0</v>
      </c>
      <c r="BH183">
        <v>1075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 t="shared" si="115"/>
        <v>21:38:14.236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168</v>
      </c>
      <c r="CR183">
        <v>0</v>
      </c>
      <c r="CW183">
        <v>3833924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"07/22/2022 21:38:14.470"</f>
        <v>07/22/2022 21:38:14.470</v>
      </c>
      <c r="C184" t="str">
        <f t="shared" si="102"/>
        <v>FFDFD3C0</v>
      </c>
      <c r="D184" t="s">
        <v>121</v>
      </c>
      <c r="E184">
        <v>12</v>
      </c>
      <c r="F184">
        <v>1012</v>
      </c>
      <c r="G184" t="s">
        <v>122</v>
      </c>
      <c r="J184" t="s">
        <v>123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113"/>
        <v>21:38:14.234</v>
      </c>
      <c r="T184" t="str">
        <f t="shared" si="114"/>
        <v>21:38:13.834</v>
      </c>
      <c r="U184" t="str">
        <f t="shared" si="83"/>
        <v>A54CFF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0</v>
      </c>
      <c r="AG184">
        <v>2</v>
      </c>
      <c r="AH184">
        <v>1</v>
      </c>
      <c r="AI184" t="s">
        <v>188</v>
      </c>
      <c r="AJ184">
        <v>43.419471000000001</v>
      </c>
      <c r="AK184" t="s">
        <v>189</v>
      </c>
      <c r="AL184">
        <v>-88.702389999999994</v>
      </c>
      <c r="AM184">
        <v>25</v>
      </c>
      <c r="AN184">
        <v>1175</v>
      </c>
      <c r="AO184" t="s">
        <v>118</v>
      </c>
      <c r="AP184">
        <v>-15</v>
      </c>
      <c r="AQ184">
        <v>-66</v>
      </c>
      <c r="AR184">
        <v>384</v>
      </c>
      <c r="AZ184">
        <v>1200</v>
      </c>
      <c r="BA184">
        <v>1</v>
      </c>
      <c r="BB184" t="str">
        <f t="shared" si="103"/>
        <v xml:space="preserve">N4400K  </v>
      </c>
      <c r="BC184">
        <v>1</v>
      </c>
      <c r="BE184">
        <v>0</v>
      </c>
      <c r="BF184">
        <v>0</v>
      </c>
      <c r="BG184">
        <v>0</v>
      </c>
      <c r="BH184">
        <v>1075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 t="shared" si="115"/>
        <v>21:38:14.236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168</v>
      </c>
      <c r="CR184">
        <v>0</v>
      </c>
      <c r="CW184">
        <v>3833924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"07/22/2022 21:38:14.470"</f>
        <v>07/22/2022 21:38:14.470</v>
      </c>
      <c r="C185" t="str">
        <f t="shared" si="102"/>
        <v>FFDFD3C0</v>
      </c>
      <c r="D185" t="s">
        <v>124</v>
      </c>
      <c r="E185">
        <v>2</v>
      </c>
      <c r="H185">
        <v>156</v>
      </c>
      <c r="I185" t="s">
        <v>125</v>
      </c>
      <c r="J185" t="s">
        <v>126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113"/>
        <v>21:38:14.234</v>
      </c>
      <c r="T185" t="str">
        <f t="shared" si="114"/>
        <v>21:38:13.834</v>
      </c>
      <c r="U185" t="str">
        <f t="shared" si="83"/>
        <v>A54CFF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0</v>
      </c>
      <c r="AG185">
        <v>2</v>
      </c>
      <c r="AH185">
        <v>1</v>
      </c>
      <c r="AI185" t="s">
        <v>188</v>
      </c>
      <c r="AJ185">
        <v>43.419471000000001</v>
      </c>
      <c r="AK185" t="s">
        <v>189</v>
      </c>
      <c r="AL185">
        <v>-88.702389999999994</v>
      </c>
      <c r="AM185">
        <v>25</v>
      </c>
      <c r="AN185">
        <v>1175</v>
      </c>
      <c r="AO185" t="s">
        <v>118</v>
      </c>
      <c r="AP185">
        <v>-15</v>
      </c>
      <c r="AQ185">
        <v>-66</v>
      </c>
      <c r="AR185">
        <v>384</v>
      </c>
      <c r="AZ185">
        <v>1200</v>
      </c>
      <c r="BA185">
        <v>1</v>
      </c>
      <c r="BB185" t="str">
        <f t="shared" si="103"/>
        <v xml:space="preserve">N4400K  </v>
      </c>
      <c r="BC185">
        <v>1</v>
      </c>
      <c r="BE185">
        <v>0</v>
      </c>
      <c r="BF185">
        <v>0</v>
      </c>
      <c r="BG185">
        <v>0</v>
      </c>
      <c r="BH185">
        <v>1075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 t="shared" si="115"/>
        <v>21:38:14.236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168</v>
      </c>
      <c r="CR185">
        <v>0</v>
      </c>
      <c r="CW185">
        <v>3833924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"07/22/2022 21:38:14.486"</f>
        <v>07/22/2022 21:38:14.486</v>
      </c>
      <c r="C186" t="str">
        <f t="shared" si="102"/>
        <v>FFDFD3C0</v>
      </c>
      <c r="D186" t="s">
        <v>113</v>
      </c>
      <c r="E186">
        <v>44</v>
      </c>
      <c r="H186">
        <v>151</v>
      </c>
      <c r="I186" t="s">
        <v>114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113"/>
        <v>21:38:14.234</v>
      </c>
      <c r="T186" t="str">
        <f t="shared" si="114"/>
        <v>21:38:13.834</v>
      </c>
      <c r="U186" t="str">
        <f t="shared" si="83"/>
        <v>A54CFF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0</v>
      </c>
      <c r="AG186">
        <v>2</v>
      </c>
      <c r="AH186">
        <v>1</v>
      </c>
      <c r="AI186" t="s">
        <v>188</v>
      </c>
      <c r="AJ186">
        <v>43.419471000000001</v>
      </c>
      <c r="AK186" t="s">
        <v>189</v>
      </c>
      <c r="AL186">
        <v>-88.702389999999994</v>
      </c>
      <c r="AM186">
        <v>25</v>
      </c>
      <c r="AN186">
        <v>1175</v>
      </c>
      <c r="AO186" t="s">
        <v>118</v>
      </c>
      <c r="AP186">
        <v>-15</v>
      </c>
      <c r="AQ186">
        <v>-66</v>
      </c>
      <c r="AR186">
        <v>384</v>
      </c>
      <c r="AZ186">
        <v>1200</v>
      </c>
      <c r="BA186">
        <v>1</v>
      </c>
      <c r="BB186" t="str">
        <f t="shared" si="103"/>
        <v xml:space="preserve">N4400K  </v>
      </c>
      <c r="BC186">
        <v>1</v>
      </c>
      <c r="BE186">
        <v>0</v>
      </c>
      <c r="BF186">
        <v>0</v>
      </c>
      <c r="BG186">
        <v>0</v>
      </c>
      <c r="BH186">
        <v>1075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 t="shared" si="115"/>
        <v>21:38:14.236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168</v>
      </c>
      <c r="CR186">
        <v>0</v>
      </c>
      <c r="CW186">
        <v>3833924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"07/22/2022 21:38:14.486"</f>
        <v>07/22/2022 21:38:14.486</v>
      </c>
      <c r="C187" t="str">
        <f t="shared" si="102"/>
        <v>FFDFD3C0</v>
      </c>
      <c r="D187" t="s">
        <v>127</v>
      </c>
      <c r="E187">
        <v>8</v>
      </c>
      <c r="F187">
        <v>2008</v>
      </c>
      <c r="G187" t="s">
        <v>128</v>
      </c>
      <c r="J187" t="s">
        <v>129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13"/>
        <v>21:38:14.234</v>
      </c>
      <c r="T187" t="str">
        <f t="shared" si="114"/>
        <v>21:38:13.834</v>
      </c>
      <c r="U187" t="str">
        <f t="shared" si="83"/>
        <v>A54CFF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0</v>
      </c>
      <c r="AG187">
        <v>2</v>
      </c>
      <c r="AH187">
        <v>1</v>
      </c>
      <c r="AI187" t="s">
        <v>188</v>
      </c>
      <c r="AJ187">
        <v>43.419471000000001</v>
      </c>
      <c r="AK187" t="s">
        <v>189</v>
      </c>
      <c r="AL187">
        <v>-88.702389999999994</v>
      </c>
      <c r="AM187">
        <v>25</v>
      </c>
      <c r="AN187">
        <v>1175</v>
      </c>
      <c r="AO187" t="s">
        <v>118</v>
      </c>
      <c r="AP187">
        <v>-15</v>
      </c>
      <c r="AQ187">
        <v>-66</v>
      </c>
      <c r="AR187">
        <v>384</v>
      </c>
      <c r="AZ187">
        <v>1200</v>
      </c>
      <c r="BA187">
        <v>1</v>
      </c>
      <c r="BB187" t="str">
        <f t="shared" si="103"/>
        <v xml:space="preserve">N4400K  </v>
      </c>
      <c r="BC187">
        <v>1</v>
      </c>
      <c r="BE187">
        <v>0</v>
      </c>
      <c r="BF187">
        <v>0</v>
      </c>
      <c r="BG187">
        <v>0</v>
      </c>
      <c r="BH187">
        <v>1075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 t="shared" si="115"/>
        <v>21:38:14.236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168</v>
      </c>
      <c r="CR187">
        <v>0</v>
      </c>
      <c r="CW187">
        <v>3833924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"07/22/2022 21:38:15.470"</f>
        <v>07/22/2022 21:38:15.470</v>
      </c>
      <c r="C188" t="str">
        <f t="shared" si="102"/>
        <v>FFDFD3C0</v>
      </c>
      <c r="D188" t="s">
        <v>113</v>
      </c>
      <c r="E188">
        <v>44</v>
      </c>
      <c r="H188">
        <v>151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ref="S188:S193" si="116">"21:38:15.258"</f>
        <v>21:38:15.258</v>
      </c>
      <c r="T188" t="str">
        <f t="shared" ref="T188:T193" si="117">"21:38:14.758"</f>
        <v>21:38:14.758</v>
      </c>
      <c r="U188" t="str">
        <f t="shared" si="83"/>
        <v>A54CFF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0</v>
      </c>
      <c r="AG188">
        <v>2</v>
      </c>
      <c r="AH188">
        <v>1</v>
      </c>
      <c r="AI188" t="s">
        <v>190</v>
      </c>
      <c r="AJ188">
        <v>43.419148999999997</v>
      </c>
      <c r="AK188" t="s">
        <v>191</v>
      </c>
      <c r="AL188">
        <v>-88.702518999999995</v>
      </c>
      <c r="AM188">
        <v>25</v>
      </c>
      <c r="AN188">
        <v>1200</v>
      </c>
      <c r="AO188" t="s">
        <v>118</v>
      </c>
      <c r="AP188">
        <v>-15</v>
      </c>
      <c r="AQ188">
        <v>-65</v>
      </c>
      <c r="AR188">
        <v>512</v>
      </c>
      <c r="AZ188">
        <v>1200</v>
      </c>
      <c r="BA188">
        <v>1</v>
      </c>
      <c r="BB188" t="str">
        <f t="shared" si="103"/>
        <v xml:space="preserve">N4400K  </v>
      </c>
      <c r="BC188">
        <v>1</v>
      </c>
      <c r="BE188">
        <v>0</v>
      </c>
      <c r="BF188">
        <v>0</v>
      </c>
      <c r="BG188">
        <v>0</v>
      </c>
      <c r="BH188">
        <v>1075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 t="shared" ref="BW188:BW193" si="118">"21:38:15.264"</f>
        <v>21:38:15.264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168</v>
      </c>
      <c r="CR188">
        <v>0</v>
      </c>
      <c r="CW188">
        <v>3835284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"07/22/2022 21:38:15.470"</f>
        <v>07/22/2022 21:38:15.470</v>
      </c>
      <c r="C189" t="str">
        <f t="shared" si="102"/>
        <v>FFDFD3C0</v>
      </c>
      <c r="D189" t="s">
        <v>124</v>
      </c>
      <c r="E189">
        <v>2</v>
      </c>
      <c r="H189">
        <v>156</v>
      </c>
      <c r="I189" t="s">
        <v>125</v>
      </c>
      <c r="J189" t="s">
        <v>126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116"/>
        <v>21:38:15.258</v>
      </c>
      <c r="T189" t="str">
        <f t="shared" si="117"/>
        <v>21:38:14.758</v>
      </c>
      <c r="U189" t="str">
        <f t="shared" si="83"/>
        <v>A54CFF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0</v>
      </c>
      <c r="AG189">
        <v>2</v>
      </c>
      <c r="AH189">
        <v>1</v>
      </c>
      <c r="AI189" t="s">
        <v>190</v>
      </c>
      <c r="AJ189">
        <v>43.419148999999997</v>
      </c>
      <c r="AK189" t="s">
        <v>191</v>
      </c>
      <c r="AL189">
        <v>-88.702518999999995</v>
      </c>
      <c r="AM189">
        <v>25</v>
      </c>
      <c r="AN189">
        <v>1200</v>
      </c>
      <c r="AO189" t="s">
        <v>118</v>
      </c>
      <c r="AP189">
        <v>-15</v>
      </c>
      <c r="AQ189">
        <v>-65</v>
      </c>
      <c r="AR189">
        <v>512</v>
      </c>
      <c r="AZ189">
        <v>1200</v>
      </c>
      <c r="BA189">
        <v>1</v>
      </c>
      <c r="BB189" t="str">
        <f t="shared" si="103"/>
        <v xml:space="preserve">N4400K  </v>
      </c>
      <c r="BC189">
        <v>1</v>
      </c>
      <c r="BE189">
        <v>0</v>
      </c>
      <c r="BF189">
        <v>0</v>
      </c>
      <c r="BG189">
        <v>0</v>
      </c>
      <c r="BH189">
        <v>1075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 t="shared" si="118"/>
        <v>21:38:15.264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168</v>
      </c>
      <c r="CR189">
        <v>0</v>
      </c>
      <c r="CW189">
        <v>3835284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"07/22/2022 21:38:15.564"</f>
        <v>07/22/2022 21:38:15.564</v>
      </c>
      <c r="C190" t="str">
        <f t="shared" si="102"/>
        <v>FFDFD3C0</v>
      </c>
      <c r="D190" t="s">
        <v>127</v>
      </c>
      <c r="E190">
        <v>8</v>
      </c>
      <c r="F190">
        <v>2008</v>
      </c>
      <c r="G190" t="s">
        <v>128</v>
      </c>
      <c r="J190" t="s">
        <v>129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116"/>
        <v>21:38:15.258</v>
      </c>
      <c r="T190" t="str">
        <f t="shared" si="117"/>
        <v>21:38:14.758</v>
      </c>
      <c r="U190" t="str">
        <f t="shared" si="83"/>
        <v>A54CFF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0</v>
      </c>
      <c r="AG190">
        <v>2</v>
      </c>
      <c r="AH190">
        <v>1</v>
      </c>
      <c r="AI190" t="s">
        <v>190</v>
      </c>
      <c r="AJ190">
        <v>43.419148999999997</v>
      </c>
      <c r="AK190" t="s">
        <v>191</v>
      </c>
      <c r="AL190">
        <v>-88.702518999999995</v>
      </c>
      <c r="AM190">
        <v>25</v>
      </c>
      <c r="AN190">
        <v>1200</v>
      </c>
      <c r="AO190" t="s">
        <v>118</v>
      </c>
      <c r="AP190">
        <v>-15</v>
      </c>
      <c r="AQ190">
        <v>-65</v>
      </c>
      <c r="AR190">
        <v>512</v>
      </c>
      <c r="AZ190">
        <v>1200</v>
      </c>
      <c r="BA190">
        <v>1</v>
      </c>
      <c r="BB190" t="str">
        <f t="shared" si="103"/>
        <v xml:space="preserve">N4400K  </v>
      </c>
      <c r="BC190">
        <v>1</v>
      </c>
      <c r="BE190">
        <v>0</v>
      </c>
      <c r="BF190">
        <v>0</v>
      </c>
      <c r="BG190">
        <v>0</v>
      </c>
      <c r="BH190">
        <v>1075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 t="shared" si="118"/>
        <v>21:38:15.264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168</v>
      </c>
      <c r="CR190">
        <v>0</v>
      </c>
      <c r="CW190">
        <v>3835284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"07/22/2022 21:38:15.564"</f>
        <v>07/22/2022 21:38:15.564</v>
      </c>
      <c r="C191" t="str">
        <f t="shared" si="102"/>
        <v>FFDFD3C0</v>
      </c>
      <c r="D191" t="s">
        <v>113</v>
      </c>
      <c r="E191">
        <v>45</v>
      </c>
      <c r="H191">
        <v>152</v>
      </c>
      <c r="I191" t="s">
        <v>120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116"/>
        <v>21:38:15.258</v>
      </c>
      <c r="T191" t="str">
        <f t="shared" si="117"/>
        <v>21:38:14.758</v>
      </c>
      <c r="U191" t="str">
        <f t="shared" si="83"/>
        <v>A54CFF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0</v>
      </c>
      <c r="AG191">
        <v>2</v>
      </c>
      <c r="AH191">
        <v>1</v>
      </c>
      <c r="AI191" t="s">
        <v>190</v>
      </c>
      <c r="AJ191">
        <v>43.419148999999997</v>
      </c>
      <c r="AK191" t="s">
        <v>191</v>
      </c>
      <c r="AL191">
        <v>-88.702518999999995</v>
      </c>
      <c r="AM191">
        <v>25</v>
      </c>
      <c r="AN191">
        <v>1200</v>
      </c>
      <c r="AO191" t="s">
        <v>118</v>
      </c>
      <c r="AP191">
        <v>-15</v>
      </c>
      <c r="AQ191">
        <v>-65</v>
      </c>
      <c r="AR191">
        <v>512</v>
      </c>
      <c r="AZ191">
        <v>1200</v>
      </c>
      <c r="BA191">
        <v>1</v>
      </c>
      <c r="BB191" t="str">
        <f t="shared" si="103"/>
        <v xml:space="preserve">N4400K  </v>
      </c>
      <c r="BC191">
        <v>1</v>
      </c>
      <c r="BE191">
        <v>0</v>
      </c>
      <c r="BF191">
        <v>0</v>
      </c>
      <c r="BG191">
        <v>0</v>
      </c>
      <c r="BH191">
        <v>1075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 t="shared" si="118"/>
        <v>21:38:15.264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168</v>
      </c>
      <c r="CR191">
        <v>0</v>
      </c>
      <c r="CW191">
        <v>3835284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"07/22/2022 21:38:15.564"</f>
        <v>07/22/2022 21:38:15.564</v>
      </c>
      <c r="C192" t="str">
        <f t="shared" si="102"/>
        <v>FFDFD3C0</v>
      </c>
      <c r="D192" t="s">
        <v>121</v>
      </c>
      <c r="E192">
        <v>11</v>
      </c>
      <c r="F192">
        <v>1011</v>
      </c>
      <c r="G192" t="s">
        <v>125</v>
      </c>
      <c r="J192" t="s">
        <v>123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116"/>
        <v>21:38:15.258</v>
      </c>
      <c r="T192" t="str">
        <f t="shared" si="117"/>
        <v>21:38:14.758</v>
      </c>
      <c r="U192" t="str">
        <f t="shared" si="83"/>
        <v>A54CFF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0</v>
      </c>
      <c r="AG192">
        <v>2</v>
      </c>
      <c r="AH192">
        <v>1</v>
      </c>
      <c r="AI192" t="s">
        <v>190</v>
      </c>
      <c r="AJ192">
        <v>43.419148999999997</v>
      </c>
      <c r="AK192" t="s">
        <v>191</v>
      </c>
      <c r="AL192">
        <v>-88.702518999999995</v>
      </c>
      <c r="AM192">
        <v>25</v>
      </c>
      <c r="AN192">
        <v>1200</v>
      </c>
      <c r="AO192" t="s">
        <v>118</v>
      </c>
      <c r="AP192">
        <v>-15</v>
      </c>
      <c r="AQ192">
        <v>-65</v>
      </c>
      <c r="AR192">
        <v>512</v>
      </c>
      <c r="AZ192">
        <v>1200</v>
      </c>
      <c r="BA192">
        <v>1</v>
      </c>
      <c r="BB192" t="str">
        <f t="shared" si="103"/>
        <v xml:space="preserve">N4400K  </v>
      </c>
      <c r="BC192">
        <v>1</v>
      </c>
      <c r="BE192">
        <v>0</v>
      </c>
      <c r="BF192">
        <v>0</v>
      </c>
      <c r="BG192">
        <v>0</v>
      </c>
      <c r="BH192">
        <v>1075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 t="shared" si="118"/>
        <v>21:38:15.264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168</v>
      </c>
      <c r="CR192">
        <v>0</v>
      </c>
      <c r="CW192">
        <v>3835284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"07/22/2022 21:38:15.564"</f>
        <v>07/22/2022 21:38:15.564</v>
      </c>
      <c r="C193" t="str">
        <f t="shared" si="102"/>
        <v>FFDFD3C0</v>
      </c>
      <c r="D193" t="s">
        <v>121</v>
      </c>
      <c r="E193">
        <v>12</v>
      </c>
      <c r="F193">
        <v>1012</v>
      </c>
      <c r="G193" t="s">
        <v>122</v>
      </c>
      <c r="J193" t="s">
        <v>123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116"/>
        <v>21:38:15.258</v>
      </c>
      <c r="T193" t="str">
        <f t="shared" si="117"/>
        <v>21:38:14.758</v>
      </c>
      <c r="U193" t="str">
        <f t="shared" si="83"/>
        <v>A54CFF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0</v>
      </c>
      <c r="AG193">
        <v>2</v>
      </c>
      <c r="AH193">
        <v>1</v>
      </c>
      <c r="AI193" t="s">
        <v>190</v>
      </c>
      <c r="AJ193">
        <v>43.419148999999997</v>
      </c>
      <c r="AK193" t="s">
        <v>191</v>
      </c>
      <c r="AL193">
        <v>-88.702518999999995</v>
      </c>
      <c r="AM193">
        <v>25</v>
      </c>
      <c r="AN193">
        <v>1200</v>
      </c>
      <c r="AO193" t="s">
        <v>118</v>
      </c>
      <c r="AP193">
        <v>-15</v>
      </c>
      <c r="AQ193">
        <v>-65</v>
      </c>
      <c r="AR193">
        <v>512</v>
      </c>
      <c r="AZ193">
        <v>1200</v>
      </c>
      <c r="BA193">
        <v>1</v>
      </c>
      <c r="BB193" t="str">
        <f t="shared" si="103"/>
        <v xml:space="preserve">N4400K  </v>
      </c>
      <c r="BC193">
        <v>1</v>
      </c>
      <c r="BE193">
        <v>0</v>
      </c>
      <c r="BF193">
        <v>0</v>
      </c>
      <c r="BG193">
        <v>0</v>
      </c>
      <c r="BH193">
        <v>1075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 t="shared" si="118"/>
        <v>21:38:15.264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168</v>
      </c>
      <c r="CR193">
        <v>0</v>
      </c>
      <c r="CW193">
        <v>3835284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"07/22/2022 21:38:16.469"</f>
        <v>07/22/2022 21:38:16.469</v>
      </c>
      <c r="C194" t="str">
        <f t="shared" ref="C194:C199" si="119">"FFDFD3C0"</f>
        <v>FFDFD3C0</v>
      </c>
      <c r="D194" t="s">
        <v>121</v>
      </c>
      <c r="E194">
        <v>12</v>
      </c>
      <c r="F194">
        <v>1012</v>
      </c>
      <c r="G194" t="s">
        <v>122</v>
      </c>
      <c r="J194" t="s">
        <v>123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ref="S194:S199" si="120">"21:38:16.250"</f>
        <v>21:38:16.250</v>
      </c>
      <c r="T194" t="str">
        <f t="shared" ref="T194:T199" si="121">"21:38:15.750"</f>
        <v>21:38:15.750</v>
      </c>
      <c r="U194" t="str">
        <f t="shared" ref="U194:U257" si="122">"A54CFF"</f>
        <v>A54CFF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0</v>
      </c>
      <c r="AG194">
        <v>2</v>
      </c>
      <c r="AH194">
        <v>1</v>
      </c>
      <c r="AI194" t="s">
        <v>192</v>
      </c>
      <c r="AJ194">
        <v>43.418891000000002</v>
      </c>
      <c r="AK194" t="s">
        <v>193</v>
      </c>
      <c r="AL194">
        <v>-88.702583000000004</v>
      </c>
      <c r="AM194">
        <v>25</v>
      </c>
      <c r="AN194">
        <v>1200</v>
      </c>
      <c r="AO194" t="s">
        <v>118</v>
      </c>
      <c r="AP194">
        <v>-15</v>
      </c>
      <c r="AQ194">
        <v>-65</v>
      </c>
      <c r="AR194">
        <v>576</v>
      </c>
      <c r="AZ194">
        <v>1200</v>
      </c>
      <c r="BA194">
        <v>1</v>
      </c>
      <c r="BB194" t="str">
        <f t="shared" ref="BB194:BB199" si="123">"N4400K  "</f>
        <v xml:space="preserve">N4400K  </v>
      </c>
      <c r="BC194">
        <v>1</v>
      </c>
      <c r="BE194">
        <v>0</v>
      </c>
      <c r="BF194">
        <v>0</v>
      </c>
      <c r="BG194">
        <v>0</v>
      </c>
      <c r="BH194">
        <v>1100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 t="shared" ref="BW194:BW199" si="124">"21:38:16.253"</f>
        <v>21:38:16.253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168</v>
      </c>
      <c r="CR194">
        <v>1</v>
      </c>
      <c r="CW194">
        <v>12788894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"07/22/2022 21:38:16.469"</f>
        <v>07/22/2022 21:38:16.469</v>
      </c>
      <c r="C195" t="str">
        <f t="shared" si="119"/>
        <v>FFDFD3C0</v>
      </c>
      <c r="D195" t="s">
        <v>113</v>
      </c>
      <c r="E195">
        <v>44</v>
      </c>
      <c r="H195">
        <v>151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120"/>
        <v>21:38:16.250</v>
      </c>
      <c r="T195" t="str">
        <f t="shared" si="121"/>
        <v>21:38:15.750</v>
      </c>
      <c r="U195" t="str">
        <f t="shared" si="122"/>
        <v>A54CFF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0</v>
      </c>
      <c r="AG195">
        <v>2</v>
      </c>
      <c r="AH195">
        <v>1</v>
      </c>
      <c r="AI195" t="s">
        <v>192</v>
      </c>
      <c r="AJ195">
        <v>43.418891000000002</v>
      </c>
      <c r="AK195" t="s">
        <v>193</v>
      </c>
      <c r="AL195">
        <v>-88.702583000000004</v>
      </c>
      <c r="AM195">
        <v>25</v>
      </c>
      <c r="AN195">
        <v>1200</v>
      </c>
      <c r="AO195" t="s">
        <v>118</v>
      </c>
      <c r="AP195">
        <v>-15</v>
      </c>
      <c r="AQ195">
        <v>-65</v>
      </c>
      <c r="AR195">
        <v>576</v>
      </c>
      <c r="AZ195">
        <v>1200</v>
      </c>
      <c r="BA195">
        <v>1</v>
      </c>
      <c r="BB195" t="str">
        <f t="shared" si="123"/>
        <v xml:space="preserve">N4400K  </v>
      </c>
      <c r="BC195">
        <v>1</v>
      </c>
      <c r="BE195">
        <v>0</v>
      </c>
      <c r="BF195">
        <v>0</v>
      </c>
      <c r="BG195">
        <v>0</v>
      </c>
      <c r="BH195">
        <v>1100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 t="shared" si="124"/>
        <v>21:38:16.253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168</v>
      </c>
      <c r="CR195">
        <v>1</v>
      </c>
      <c r="CW195">
        <v>12788894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"07/22/2022 21:38:16.469"</f>
        <v>07/22/2022 21:38:16.469</v>
      </c>
      <c r="C196" t="str">
        <f t="shared" si="119"/>
        <v>FFDFD3C0</v>
      </c>
      <c r="D196" t="s">
        <v>124</v>
      </c>
      <c r="E196">
        <v>2</v>
      </c>
      <c r="H196">
        <v>156</v>
      </c>
      <c r="I196" t="s">
        <v>125</v>
      </c>
      <c r="J196" t="s">
        <v>126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120"/>
        <v>21:38:16.250</v>
      </c>
      <c r="T196" t="str">
        <f t="shared" si="121"/>
        <v>21:38:15.750</v>
      </c>
      <c r="U196" t="str">
        <f t="shared" si="122"/>
        <v>A54CFF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0</v>
      </c>
      <c r="AG196">
        <v>2</v>
      </c>
      <c r="AH196">
        <v>1</v>
      </c>
      <c r="AI196" t="s">
        <v>192</v>
      </c>
      <c r="AJ196">
        <v>43.418891000000002</v>
      </c>
      <c r="AK196" t="s">
        <v>193</v>
      </c>
      <c r="AL196">
        <v>-88.702583000000004</v>
      </c>
      <c r="AM196">
        <v>25</v>
      </c>
      <c r="AN196">
        <v>1200</v>
      </c>
      <c r="AO196" t="s">
        <v>118</v>
      </c>
      <c r="AP196">
        <v>-15</v>
      </c>
      <c r="AQ196">
        <v>-65</v>
      </c>
      <c r="AR196">
        <v>576</v>
      </c>
      <c r="AZ196">
        <v>1200</v>
      </c>
      <c r="BA196">
        <v>1</v>
      </c>
      <c r="BB196" t="str">
        <f t="shared" si="123"/>
        <v xml:space="preserve">N4400K  </v>
      </c>
      <c r="BC196">
        <v>1</v>
      </c>
      <c r="BE196">
        <v>0</v>
      </c>
      <c r="BF196">
        <v>0</v>
      </c>
      <c r="BG196">
        <v>0</v>
      </c>
      <c r="BH196">
        <v>1100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 t="shared" si="124"/>
        <v>21:38:16.253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168</v>
      </c>
      <c r="CR196">
        <v>1</v>
      </c>
      <c r="CW196">
        <v>12788894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"07/22/2022 21:38:16.469"</f>
        <v>07/22/2022 21:38:16.469</v>
      </c>
      <c r="C197" t="str">
        <f t="shared" si="119"/>
        <v>FFDFD3C0</v>
      </c>
      <c r="D197" t="s">
        <v>121</v>
      </c>
      <c r="E197">
        <v>11</v>
      </c>
      <c r="F197">
        <v>1011</v>
      </c>
      <c r="G197" t="s">
        <v>125</v>
      </c>
      <c r="J197" t="s">
        <v>123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120"/>
        <v>21:38:16.250</v>
      </c>
      <c r="T197" t="str">
        <f t="shared" si="121"/>
        <v>21:38:15.750</v>
      </c>
      <c r="U197" t="str">
        <f t="shared" si="122"/>
        <v>A54CFF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0</v>
      </c>
      <c r="AG197">
        <v>2</v>
      </c>
      <c r="AH197">
        <v>1</v>
      </c>
      <c r="AI197" t="s">
        <v>192</v>
      </c>
      <c r="AJ197">
        <v>43.418891000000002</v>
      </c>
      <c r="AK197" t="s">
        <v>193</v>
      </c>
      <c r="AL197">
        <v>-88.702583000000004</v>
      </c>
      <c r="AM197">
        <v>25</v>
      </c>
      <c r="AN197">
        <v>1200</v>
      </c>
      <c r="AO197" t="s">
        <v>118</v>
      </c>
      <c r="AP197">
        <v>-15</v>
      </c>
      <c r="AQ197">
        <v>-65</v>
      </c>
      <c r="AR197">
        <v>576</v>
      </c>
      <c r="AZ197">
        <v>1200</v>
      </c>
      <c r="BA197">
        <v>1</v>
      </c>
      <c r="BB197" t="str">
        <f t="shared" si="123"/>
        <v xml:space="preserve">N4400K  </v>
      </c>
      <c r="BC197">
        <v>1</v>
      </c>
      <c r="BE197">
        <v>0</v>
      </c>
      <c r="BF197">
        <v>0</v>
      </c>
      <c r="BG197">
        <v>0</v>
      </c>
      <c r="BH197">
        <v>1100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 t="shared" si="124"/>
        <v>21:38:16.253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168</v>
      </c>
      <c r="CR197">
        <v>1</v>
      </c>
      <c r="CW197">
        <v>12788894</v>
      </c>
      <c r="CY197">
        <v>0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"07/22/2022 21:38:16.532"</f>
        <v>07/22/2022 21:38:16.532</v>
      </c>
      <c r="C198" t="str">
        <f t="shared" si="119"/>
        <v>FFDFD3C0</v>
      </c>
      <c r="D198" t="s">
        <v>127</v>
      </c>
      <c r="E198">
        <v>8</v>
      </c>
      <c r="F198">
        <v>2008</v>
      </c>
      <c r="G198" t="s">
        <v>128</v>
      </c>
      <c r="J198" t="s">
        <v>129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120"/>
        <v>21:38:16.250</v>
      </c>
      <c r="T198" t="str">
        <f t="shared" si="121"/>
        <v>21:38:15.750</v>
      </c>
      <c r="U198" t="str">
        <f t="shared" si="122"/>
        <v>A54CFF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0</v>
      </c>
      <c r="AG198">
        <v>2</v>
      </c>
      <c r="AH198">
        <v>1</v>
      </c>
      <c r="AI198" t="s">
        <v>192</v>
      </c>
      <c r="AJ198">
        <v>43.418891000000002</v>
      </c>
      <c r="AK198" t="s">
        <v>193</v>
      </c>
      <c r="AL198">
        <v>-88.702583000000004</v>
      </c>
      <c r="AM198">
        <v>25</v>
      </c>
      <c r="AN198">
        <v>1200</v>
      </c>
      <c r="AO198" t="s">
        <v>118</v>
      </c>
      <c r="AP198">
        <v>-15</v>
      </c>
      <c r="AQ198">
        <v>-65</v>
      </c>
      <c r="AR198">
        <v>576</v>
      </c>
      <c r="AZ198">
        <v>1200</v>
      </c>
      <c r="BA198">
        <v>1</v>
      </c>
      <c r="BB198" t="str">
        <f t="shared" si="123"/>
        <v xml:space="preserve">N4400K  </v>
      </c>
      <c r="BC198">
        <v>1</v>
      </c>
      <c r="BE198">
        <v>0</v>
      </c>
      <c r="BF198">
        <v>0</v>
      </c>
      <c r="BG198">
        <v>0</v>
      </c>
      <c r="BH198">
        <v>1100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 t="shared" si="124"/>
        <v>21:38:16.253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168</v>
      </c>
      <c r="CR198">
        <v>1</v>
      </c>
      <c r="CW198">
        <v>12788894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"07/22/2022 21:38:16.532"</f>
        <v>07/22/2022 21:38:16.532</v>
      </c>
      <c r="C199" t="str">
        <f t="shared" si="119"/>
        <v>FFDFD3C0</v>
      </c>
      <c r="D199" t="s">
        <v>113</v>
      </c>
      <c r="E199">
        <v>45</v>
      </c>
      <c r="H199">
        <v>152</v>
      </c>
      <c r="I199" t="s">
        <v>120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120"/>
        <v>21:38:16.250</v>
      </c>
      <c r="T199" t="str">
        <f t="shared" si="121"/>
        <v>21:38:15.750</v>
      </c>
      <c r="U199" t="str">
        <f t="shared" si="122"/>
        <v>A54CFF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0</v>
      </c>
      <c r="AG199">
        <v>2</v>
      </c>
      <c r="AH199">
        <v>1</v>
      </c>
      <c r="AI199" t="s">
        <v>192</v>
      </c>
      <c r="AJ199">
        <v>43.418891000000002</v>
      </c>
      <c r="AK199" t="s">
        <v>193</v>
      </c>
      <c r="AL199">
        <v>-88.702583000000004</v>
      </c>
      <c r="AM199">
        <v>25</v>
      </c>
      <c r="AN199">
        <v>1200</v>
      </c>
      <c r="AO199" t="s">
        <v>118</v>
      </c>
      <c r="AP199">
        <v>-15</v>
      </c>
      <c r="AQ199">
        <v>-65</v>
      </c>
      <c r="AR199">
        <v>576</v>
      </c>
      <c r="AZ199">
        <v>1200</v>
      </c>
      <c r="BA199">
        <v>1</v>
      </c>
      <c r="BB199" t="str">
        <f t="shared" si="123"/>
        <v xml:space="preserve">N4400K  </v>
      </c>
      <c r="BC199">
        <v>1</v>
      </c>
      <c r="BE199">
        <v>0</v>
      </c>
      <c r="BF199">
        <v>0</v>
      </c>
      <c r="BG199">
        <v>0</v>
      </c>
      <c r="BH199">
        <v>1100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 t="shared" si="124"/>
        <v>21:38:16.253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168</v>
      </c>
      <c r="CR199">
        <v>1</v>
      </c>
      <c r="CW199">
        <v>12788894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"07/22/2022 21:38:17.344"</f>
        <v>07/22/2022 21:38:17.344</v>
      </c>
      <c r="C200" t="str">
        <f t="shared" ref="C200:C205" si="125">"FFD3D3C0"</f>
        <v>FFD3D3C0</v>
      </c>
      <c r="D200" t="s">
        <v>113</v>
      </c>
      <c r="E200">
        <v>45</v>
      </c>
      <c r="H200">
        <v>152</v>
      </c>
      <c r="I200" t="s">
        <v>120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ref="S200:S205" si="126">"21:38:16.836"</f>
        <v>21:38:16.836</v>
      </c>
      <c r="T200" t="str">
        <f t="shared" ref="T200:T205" si="127">"21:38:16.336"</f>
        <v>21:38:16.336</v>
      </c>
      <c r="U200" t="str">
        <f t="shared" si="122"/>
        <v>A54CFF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0</v>
      </c>
      <c r="AG200">
        <v>2</v>
      </c>
      <c r="AH200">
        <v>1</v>
      </c>
      <c r="AI200" t="s">
        <v>194</v>
      </c>
      <c r="AJ200">
        <v>43.418697999999999</v>
      </c>
      <c r="AK200" t="s">
        <v>195</v>
      </c>
      <c r="AL200">
        <v>-88.702647999999996</v>
      </c>
      <c r="AM200">
        <v>25</v>
      </c>
      <c r="AN200">
        <v>1200</v>
      </c>
      <c r="AO200" t="s">
        <v>118</v>
      </c>
      <c r="AP200">
        <v>-14</v>
      </c>
      <c r="AQ200">
        <v>-65</v>
      </c>
      <c r="AR200">
        <v>576</v>
      </c>
      <c r="AZ200">
        <v>1200</v>
      </c>
      <c r="BA200">
        <v>1</v>
      </c>
      <c r="BE200">
        <v>0</v>
      </c>
      <c r="BF200">
        <v>0</v>
      </c>
      <c r="BG200">
        <v>0</v>
      </c>
      <c r="BH200">
        <v>1100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 t="shared" ref="BW200:BW205" si="128">"21:38:16.838"</f>
        <v>21:38:16.838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2</v>
      </c>
      <c r="CP200" t="s">
        <v>119</v>
      </c>
      <c r="CQ200">
        <v>169</v>
      </c>
      <c r="CR200">
        <v>3</v>
      </c>
      <c r="CW200">
        <v>10206930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1</v>
      </c>
      <c r="DG200">
        <v>0</v>
      </c>
      <c r="DH200">
        <v>0</v>
      </c>
      <c r="DI200">
        <v>1</v>
      </c>
    </row>
    <row r="201" spans="1:113" x14ac:dyDescent="0.3">
      <c r="A201" t="str">
        <f>"07/22/2022 21:38:17.344"</f>
        <v>07/22/2022 21:38:17.344</v>
      </c>
      <c r="C201" t="str">
        <f t="shared" si="125"/>
        <v>FFD3D3C0</v>
      </c>
      <c r="D201" t="s">
        <v>121</v>
      </c>
      <c r="E201">
        <v>11</v>
      </c>
      <c r="F201">
        <v>1011</v>
      </c>
      <c r="G201" t="s">
        <v>125</v>
      </c>
      <c r="J201" t="s">
        <v>123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126"/>
        <v>21:38:16.836</v>
      </c>
      <c r="T201" t="str">
        <f t="shared" si="127"/>
        <v>21:38:16.336</v>
      </c>
      <c r="U201" t="str">
        <f t="shared" si="122"/>
        <v>A54CFF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0</v>
      </c>
      <c r="AG201">
        <v>2</v>
      </c>
      <c r="AH201">
        <v>1</v>
      </c>
      <c r="AI201" t="s">
        <v>194</v>
      </c>
      <c r="AJ201">
        <v>43.418697999999999</v>
      </c>
      <c r="AK201" t="s">
        <v>195</v>
      </c>
      <c r="AL201">
        <v>-88.702647999999996</v>
      </c>
      <c r="AM201">
        <v>25</v>
      </c>
      <c r="AN201">
        <v>1200</v>
      </c>
      <c r="AO201" t="s">
        <v>118</v>
      </c>
      <c r="AP201">
        <v>-14</v>
      </c>
      <c r="AQ201">
        <v>-65</v>
      </c>
      <c r="AR201">
        <v>576</v>
      </c>
      <c r="AZ201">
        <v>1200</v>
      </c>
      <c r="BA201">
        <v>1</v>
      </c>
      <c r="BE201">
        <v>0</v>
      </c>
      <c r="BF201">
        <v>0</v>
      </c>
      <c r="BG201">
        <v>0</v>
      </c>
      <c r="BH201">
        <v>1100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 t="shared" si="128"/>
        <v>21:38:16.838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2</v>
      </c>
      <c r="CP201" t="s">
        <v>119</v>
      </c>
      <c r="CQ201">
        <v>169</v>
      </c>
      <c r="CR201">
        <v>3</v>
      </c>
      <c r="CW201">
        <v>10206930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1</v>
      </c>
      <c r="DG201">
        <v>0</v>
      </c>
      <c r="DH201">
        <v>0</v>
      </c>
      <c r="DI201">
        <v>1</v>
      </c>
    </row>
    <row r="202" spans="1:113" x14ac:dyDescent="0.3">
      <c r="A202" t="str">
        <f>"07/22/2022 21:38:17.344"</f>
        <v>07/22/2022 21:38:17.344</v>
      </c>
      <c r="C202" t="str">
        <f t="shared" si="125"/>
        <v>FFD3D3C0</v>
      </c>
      <c r="D202" t="s">
        <v>127</v>
      </c>
      <c r="E202">
        <v>8</v>
      </c>
      <c r="F202">
        <v>2008</v>
      </c>
      <c r="G202" t="s">
        <v>128</v>
      </c>
      <c r="J202" t="s">
        <v>129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126"/>
        <v>21:38:16.836</v>
      </c>
      <c r="T202" t="str">
        <f t="shared" si="127"/>
        <v>21:38:16.336</v>
      </c>
      <c r="U202" t="str">
        <f t="shared" si="122"/>
        <v>A54CFF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0</v>
      </c>
      <c r="AG202">
        <v>2</v>
      </c>
      <c r="AH202">
        <v>1</v>
      </c>
      <c r="AI202" t="s">
        <v>194</v>
      </c>
      <c r="AJ202">
        <v>43.418697999999999</v>
      </c>
      <c r="AK202" t="s">
        <v>195</v>
      </c>
      <c r="AL202">
        <v>-88.702647999999996</v>
      </c>
      <c r="AM202">
        <v>25</v>
      </c>
      <c r="AN202">
        <v>1200</v>
      </c>
      <c r="AO202" t="s">
        <v>118</v>
      </c>
      <c r="AP202">
        <v>-14</v>
      </c>
      <c r="AQ202">
        <v>-65</v>
      </c>
      <c r="AR202">
        <v>576</v>
      </c>
      <c r="AZ202">
        <v>1200</v>
      </c>
      <c r="BA202">
        <v>1</v>
      </c>
      <c r="BE202">
        <v>0</v>
      </c>
      <c r="BF202">
        <v>0</v>
      </c>
      <c r="BG202">
        <v>0</v>
      </c>
      <c r="BH202">
        <v>1100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 t="shared" si="128"/>
        <v>21:38:16.838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2</v>
      </c>
      <c r="CP202" t="s">
        <v>119</v>
      </c>
      <c r="CQ202">
        <v>169</v>
      </c>
      <c r="CR202">
        <v>3</v>
      </c>
      <c r="CW202">
        <v>10206930</v>
      </c>
      <c r="CY202">
        <v>0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1</v>
      </c>
      <c r="DG202">
        <v>0</v>
      </c>
      <c r="DH202">
        <v>0</v>
      </c>
      <c r="DI202">
        <v>1</v>
      </c>
    </row>
    <row r="203" spans="1:113" x14ac:dyDescent="0.3">
      <c r="A203" t="str">
        <f>"07/22/2022 21:38:17.344"</f>
        <v>07/22/2022 21:38:17.344</v>
      </c>
      <c r="C203" t="str">
        <f t="shared" si="125"/>
        <v>FFD3D3C0</v>
      </c>
      <c r="D203" t="s">
        <v>121</v>
      </c>
      <c r="E203">
        <v>12</v>
      </c>
      <c r="F203">
        <v>1012</v>
      </c>
      <c r="G203" t="s">
        <v>122</v>
      </c>
      <c r="J203" t="s">
        <v>123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26"/>
        <v>21:38:16.836</v>
      </c>
      <c r="T203" t="str">
        <f t="shared" si="127"/>
        <v>21:38:16.336</v>
      </c>
      <c r="U203" t="str">
        <f t="shared" si="122"/>
        <v>A54CFF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0</v>
      </c>
      <c r="AG203">
        <v>2</v>
      </c>
      <c r="AH203">
        <v>1</v>
      </c>
      <c r="AI203" t="s">
        <v>194</v>
      </c>
      <c r="AJ203">
        <v>43.418697999999999</v>
      </c>
      <c r="AK203" t="s">
        <v>195</v>
      </c>
      <c r="AL203">
        <v>-88.702647999999996</v>
      </c>
      <c r="AM203">
        <v>25</v>
      </c>
      <c r="AN203">
        <v>1200</v>
      </c>
      <c r="AO203" t="s">
        <v>118</v>
      </c>
      <c r="AP203">
        <v>-14</v>
      </c>
      <c r="AQ203">
        <v>-65</v>
      </c>
      <c r="AR203">
        <v>576</v>
      </c>
      <c r="AZ203">
        <v>1200</v>
      </c>
      <c r="BA203">
        <v>1</v>
      </c>
      <c r="BE203">
        <v>0</v>
      </c>
      <c r="BF203">
        <v>0</v>
      </c>
      <c r="BG203">
        <v>0</v>
      </c>
      <c r="BH203">
        <v>1100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 t="shared" si="128"/>
        <v>21:38:16.838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2</v>
      </c>
      <c r="CP203" t="s">
        <v>119</v>
      </c>
      <c r="CQ203">
        <v>169</v>
      </c>
      <c r="CR203">
        <v>3</v>
      </c>
      <c r="CW203">
        <v>10206930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1</v>
      </c>
      <c r="DG203">
        <v>0</v>
      </c>
      <c r="DH203">
        <v>0</v>
      </c>
      <c r="DI203">
        <v>1</v>
      </c>
    </row>
    <row r="204" spans="1:113" x14ac:dyDescent="0.3">
      <c r="A204" t="str">
        <f>"07/22/2022 21:38:17.391"</f>
        <v>07/22/2022 21:38:17.391</v>
      </c>
      <c r="C204" t="str">
        <f t="shared" si="125"/>
        <v>FFD3D3C0</v>
      </c>
      <c r="D204" t="s">
        <v>113</v>
      </c>
      <c r="E204">
        <v>44</v>
      </c>
      <c r="H204">
        <v>151</v>
      </c>
      <c r="I204" t="s">
        <v>114</v>
      </c>
      <c r="J204" t="s">
        <v>115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26"/>
        <v>21:38:16.836</v>
      </c>
      <c r="T204" t="str">
        <f t="shared" si="127"/>
        <v>21:38:16.336</v>
      </c>
      <c r="U204" t="str">
        <f t="shared" si="122"/>
        <v>A54CFF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0</v>
      </c>
      <c r="AG204">
        <v>2</v>
      </c>
      <c r="AH204">
        <v>1</v>
      </c>
      <c r="AI204" t="s">
        <v>194</v>
      </c>
      <c r="AJ204">
        <v>43.418697999999999</v>
      </c>
      <c r="AK204" t="s">
        <v>195</v>
      </c>
      <c r="AL204">
        <v>-88.702647999999996</v>
      </c>
      <c r="AM204">
        <v>25</v>
      </c>
      <c r="AN204">
        <v>1200</v>
      </c>
      <c r="AO204" t="s">
        <v>118</v>
      </c>
      <c r="AP204">
        <v>-14</v>
      </c>
      <c r="AQ204">
        <v>-65</v>
      </c>
      <c r="AR204">
        <v>576</v>
      </c>
      <c r="AZ204">
        <v>1200</v>
      </c>
      <c r="BA204">
        <v>1</v>
      </c>
      <c r="BE204">
        <v>0</v>
      </c>
      <c r="BF204">
        <v>0</v>
      </c>
      <c r="BG204">
        <v>0</v>
      </c>
      <c r="BH204">
        <v>1100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 t="shared" si="128"/>
        <v>21:38:16.838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2</v>
      </c>
      <c r="CP204" t="s">
        <v>119</v>
      </c>
      <c r="CQ204">
        <v>169</v>
      </c>
      <c r="CR204">
        <v>3</v>
      </c>
      <c r="CW204">
        <v>10206930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1</v>
      </c>
      <c r="DG204">
        <v>0</v>
      </c>
      <c r="DH204">
        <v>0</v>
      </c>
      <c r="DI204">
        <v>1</v>
      </c>
    </row>
    <row r="205" spans="1:113" x14ac:dyDescent="0.3">
      <c r="A205" t="str">
        <f>"07/22/2022 21:38:17.391"</f>
        <v>07/22/2022 21:38:17.391</v>
      </c>
      <c r="C205" t="str">
        <f t="shared" si="125"/>
        <v>FFD3D3C0</v>
      </c>
      <c r="D205" t="s">
        <v>124</v>
      </c>
      <c r="E205">
        <v>2</v>
      </c>
      <c r="H205">
        <v>156</v>
      </c>
      <c r="I205" t="s">
        <v>125</v>
      </c>
      <c r="J205" t="s">
        <v>126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26"/>
        <v>21:38:16.836</v>
      </c>
      <c r="T205" t="str">
        <f t="shared" si="127"/>
        <v>21:38:16.336</v>
      </c>
      <c r="U205" t="str">
        <f t="shared" si="122"/>
        <v>A54CFF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0</v>
      </c>
      <c r="AG205">
        <v>2</v>
      </c>
      <c r="AH205">
        <v>1</v>
      </c>
      <c r="AI205" t="s">
        <v>194</v>
      </c>
      <c r="AJ205">
        <v>43.418697999999999</v>
      </c>
      <c r="AK205" t="s">
        <v>195</v>
      </c>
      <c r="AL205">
        <v>-88.702647999999996</v>
      </c>
      <c r="AM205">
        <v>25</v>
      </c>
      <c r="AN205">
        <v>1200</v>
      </c>
      <c r="AO205" t="s">
        <v>118</v>
      </c>
      <c r="AP205">
        <v>-14</v>
      </c>
      <c r="AQ205">
        <v>-65</v>
      </c>
      <c r="AR205">
        <v>576</v>
      </c>
      <c r="AZ205">
        <v>1200</v>
      </c>
      <c r="BA205">
        <v>1</v>
      </c>
      <c r="BE205">
        <v>0</v>
      </c>
      <c r="BF205">
        <v>0</v>
      </c>
      <c r="BG205">
        <v>0</v>
      </c>
      <c r="BH205">
        <v>1100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 t="shared" si="128"/>
        <v>21:38:16.838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2</v>
      </c>
      <c r="CP205" t="s">
        <v>119</v>
      </c>
      <c r="CQ205">
        <v>169</v>
      </c>
      <c r="CR205">
        <v>3</v>
      </c>
      <c r="CW205">
        <v>10206930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1</v>
      </c>
      <c r="DG205">
        <v>0</v>
      </c>
      <c r="DH205">
        <v>0</v>
      </c>
      <c r="DI205">
        <v>1</v>
      </c>
    </row>
    <row r="206" spans="1:113" x14ac:dyDescent="0.3">
      <c r="A206" t="str">
        <f t="shared" ref="A206:A211" si="129">"07/22/2022 21:38:19.063"</f>
        <v>07/22/2022 21:38:19.063</v>
      </c>
      <c r="C206" t="str">
        <f t="shared" ref="C206:C217" si="130">"FFDFD3C0"</f>
        <v>FFDFD3C0</v>
      </c>
      <c r="D206" t="s">
        <v>121</v>
      </c>
      <c r="E206">
        <v>12</v>
      </c>
      <c r="F206">
        <v>1012</v>
      </c>
      <c r="G206" t="s">
        <v>122</v>
      </c>
      <c r="J206" t="s">
        <v>123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ref="S206:S211" si="131">"21:38:18.797"</f>
        <v>21:38:18.797</v>
      </c>
      <c r="T206" t="str">
        <f t="shared" ref="T206:T211" si="132">"21:38:18.297"</f>
        <v>21:38:18.297</v>
      </c>
      <c r="U206" t="str">
        <f t="shared" si="122"/>
        <v>A54CFF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0</v>
      </c>
      <c r="AG206">
        <v>2</v>
      </c>
      <c r="AH206">
        <v>1</v>
      </c>
      <c r="AI206" t="s">
        <v>196</v>
      </c>
      <c r="AJ206">
        <v>43.418162000000002</v>
      </c>
      <c r="AK206" t="s">
        <v>197</v>
      </c>
      <c r="AL206">
        <v>-88.702819000000005</v>
      </c>
      <c r="AM206">
        <v>25</v>
      </c>
      <c r="AN206">
        <v>1225</v>
      </c>
      <c r="AO206" t="s">
        <v>118</v>
      </c>
      <c r="AP206">
        <v>-15</v>
      </c>
      <c r="AQ206">
        <v>-64</v>
      </c>
      <c r="AR206">
        <v>896</v>
      </c>
      <c r="AZ206">
        <v>1200</v>
      </c>
      <c r="BA206">
        <v>1</v>
      </c>
      <c r="BB206" t="str">
        <f t="shared" ref="BB206:BB217" si="133">"N4400K  "</f>
        <v xml:space="preserve">N4400K  </v>
      </c>
      <c r="BC206">
        <v>1</v>
      </c>
      <c r="BE206">
        <v>0</v>
      </c>
      <c r="BF206">
        <v>0</v>
      </c>
      <c r="BG206">
        <v>0</v>
      </c>
      <c r="BH206">
        <v>1125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 t="shared" ref="BW206:BW211" si="134">"21:38:18.801"</f>
        <v>21:38:18.801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168</v>
      </c>
      <c r="CR206">
        <v>1</v>
      </c>
      <c r="CW206">
        <v>12793611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 t="shared" si="129"/>
        <v>07/22/2022 21:38:19.063</v>
      </c>
      <c r="C207" t="str">
        <f t="shared" si="130"/>
        <v>FFDFD3C0</v>
      </c>
      <c r="D207" t="s">
        <v>113</v>
      </c>
      <c r="E207">
        <v>44</v>
      </c>
      <c r="H207">
        <v>151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31"/>
        <v>21:38:18.797</v>
      </c>
      <c r="T207" t="str">
        <f t="shared" si="132"/>
        <v>21:38:18.297</v>
      </c>
      <c r="U207" t="str">
        <f t="shared" si="122"/>
        <v>A54CFF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0</v>
      </c>
      <c r="AG207">
        <v>2</v>
      </c>
      <c r="AH207">
        <v>1</v>
      </c>
      <c r="AI207" t="s">
        <v>196</v>
      </c>
      <c r="AJ207">
        <v>43.418162000000002</v>
      </c>
      <c r="AK207" t="s">
        <v>197</v>
      </c>
      <c r="AL207">
        <v>-88.702819000000005</v>
      </c>
      <c r="AM207">
        <v>25</v>
      </c>
      <c r="AN207">
        <v>1225</v>
      </c>
      <c r="AO207" t="s">
        <v>118</v>
      </c>
      <c r="AP207">
        <v>-15</v>
      </c>
      <c r="AQ207">
        <v>-64</v>
      </c>
      <c r="AR207">
        <v>896</v>
      </c>
      <c r="AZ207">
        <v>1200</v>
      </c>
      <c r="BA207">
        <v>1</v>
      </c>
      <c r="BB207" t="str">
        <f t="shared" si="133"/>
        <v xml:space="preserve">N4400K  </v>
      </c>
      <c r="BC207">
        <v>1</v>
      </c>
      <c r="BE207">
        <v>0</v>
      </c>
      <c r="BF207">
        <v>0</v>
      </c>
      <c r="BG207">
        <v>0</v>
      </c>
      <c r="BH207">
        <v>1125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 t="shared" si="134"/>
        <v>21:38:18.801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168</v>
      </c>
      <c r="CR207">
        <v>1</v>
      </c>
      <c r="CW207">
        <v>12793611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 t="shared" si="129"/>
        <v>07/22/2022 21:38:19.063</v>
      </c>
      <c r="C208" t="str">
        <f t="shared" si="130"/>
        <v>FFDFD3C0</v>
      </c>
      <c r="D208" t="s">
        <v>121</v>
      </c>
      <c r="E208">
        <v>11</v>
      </c>
      <c r="F208">
        <v>1011</v>
      </c>
      <c r="G208" t="s">
        <v>125</v>
      </c>
      <c r="J208" t="s">
        <v>123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31"/>
        <v>21:38:18.797</v>
      </c>
      <c r="T208" t="str">
        <f t="shared" si="132"/>
        <v>21:38:18.297</v>
      </c>
      <c r="U208" t="str">
        <f t="shared" si="122"/>
        <v>A54CFF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0</v>
      </c>
      <c r="AG208">
        <v>2</v>
      </c>
      <c r="AH208">
        <v>1</v>
      </c>
      <c r="AI208" t="s">
        <v>196</v>
      </c>
      <c r="AJ208">
        <v>43.418162000000002</v>
      </c>
      <c r="AK208" t="s">
        <v>197</v>
      </c>
      <c r="AL208">
        <v>-88.702819000000005</v>
      </c>
      <c r="AM208">
        <v>25</v>
      </c>
      <c r="AN208">
        <v>1225</v>
      </c>
      <c r="AO208" t="s">
        <v>118</v>
      </c>
      <c r="AP208">
        <v>-15</v>
      </c>
      <c r="AQ208">
        <v>-64</v>
      </c>
      <c r="AR208">
        <v>896</v>
      </c>
      <c r="AZ208">
        <v>1200</v>
      </c>
      <c r="BA208">
        <v>1</v>
      </c>
      <c r="BB208" t="str">
        <f t="shared" si="133"/>
        <v xml:space="preserve">N4400K  </v>
      </c>
      <c r="BC208">
        <v>1</v>
      </c>
      <c r="BE208">
        <v>0</v>
      </c>
      <c r="BF208">
        <v>0</v>
      </c>
      <c r="BG208">
        <v>0</v>
      </c>
      <c r="BH208">
        <v>1125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 t="shared" si="134"/>
        <v>21:38:18.801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168</v>
      </c>
      <c r="CR208">
        <v>1</v>
      </c>
      <c r="CW208">
        <v>12793611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 t="shared" si="129"/>
        <v>07/22/2022 21:38:19.063</v>
      </c>
      <c r="C209" t="str">
        <f t="shared" si="130"/>
        <v>FFDFD3C0</v>
      </c>
      <c r="D209" t="s">
        <v>124</v>
      </c>
      <c r="E209">
        <v>2</v>
      </c>
      <c r="H209">
        <v>156</v>
      </c>
      <c r="I209" t="s">
        <v>125</v>
      </c>
      <c r="J209" t="s">
        <v>126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31"/>
        <v>21:38:18.797</v>
      </c>
      <c r="T209" t="str">
        <f t="shared" si="132"/>
        <v>21:38:18.297</v>
      </c>
      <c r="U209" t="str">
        <f t="shared" si="122"/>
        <v>A54CFF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0</v>
      </c>
      <c r="AG209">
        <v>2</v>
      </c>
      <c r="AH209">
        <v>1</v>
      </c>
      <c r="AI209" t="s">
        <v>196</v>
      </c>
      <c r="AJ209">
        <v>43.418162000000002</v>
      </c>
      <c r="AK209" t="s">
        <v>197</v>
      </c>
      <c r="AL209">
        <v>-88.702819000000005</v>
      </c>
      <c r="AM209">
        <v>25</v>
      </c>
      <c r="AN209">
        <v>1225</v>
      </c>
      <c r="AO209" t="s">
        <v>118</v>
      </c>
      <c r="AP209">
        <v>-15</v>
      </c>
      <c r="AQ209">
        <v>-64</v>
      </c>
      <c r="AR209">
        <v>896</v>
      </c>
      <c r="AZ209">
        <v>1200</v>
      </c>
      <c r="BA209">
        <v>1</v>
      </c>
      <c r="BB209" t="str">
        <f t="shared" si="133"/>
        <v xml:space="preserve">N4400K  </v>
      </c>
      <c r="BC209">
        <v>1</v>
      </c>
      <c r="BE209">
        <v>0</v>
      </c>
      <c r="BF209">
        <v>0</v>
      </c>
      <c r="BG209">
        <v>0</v>
      </c>
      <c r="BH209">
        <v>1125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 t="shared" si="134"/>
        <v>21:38:18.801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168</v>
      </c>
      <c r="CR209">
        <v>1</v>
      </c>
      <c r="CW209">
        <v>12793611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 t="shared" si="129"/>
        <v>07/22/2022 21:38:19.063</v>
      </c>
      <c r="C210" t="str">
        <f t="shared" si="130"/>
        <v>FFDFD3C0</v>
      </c>
      <c r="D210" t="s">
        <v>113</v>
      </c>
      <c r="E210">
        <v>45</v>
      </c>
      <c r="H210">
        <v>152</v>
      </c>
      <c r="I210" t="s">
        <v>120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31"/>
        <v>21:38:18.797</v>
      </c>
      <c r="T210" t="str">
        <f t="shared" si="132"/>
        <v>21:38:18.297</v>
      </c>
      <c r="U210" t="str">
        <f t="shared" si="122"/>
        <v>A54CFF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0</v>
      </c>
      <c r="AG210">
        <v>2</v>
      </c>
      <c r="AH210">
        <v>1</v>
      </c>
      <c r="AI210" t="s">
        <v>196</v>
      </c>
      <c r="AJ210">
        <v>43.418162000000002</v>
      </c>
      <c r="AK210" t="s">
        <v>197</v>
      </c>
      <c r="AL210">
        <v>-88.702819000000005</v>
      </c>
      <c r="AM210">
        <v>25</v>
      </c>
      <c r="AN210">
        <v>1225</v>
      </c>
      <c r="AO210" t="s">
        <v>118</v>
      </c>
      <c r="AP210">
        <v>-15</v>
      </c>
      <c r="AQ210">
        <v>-64</v>
      </c>
      <c r="AR210">
        <v>896</v>
      </c>
      <c r="AZ210">
        <v>1200</v>
      </c>
      <c r="BA210">
        <v>1</v>
      </c>
      <c r="BB210" t="str">
        <f t="shared" si="133"/>
        <v xml:space="preserve">N4400K  </v>
      </c>
      <c r="BC210">
        <v>1</v>
      </c>
      <c r="BE210">
        <v>0</v>
      </c>
      <c r="BF210">
        <v>0</v>
      </c>
      <c r="BG210">
        <v>0</v>
      </c>
      <c r="BH210">
        <v>1125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 t="shared" si="134"/>
        <v>21:38:18.801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168</v>
      </c>
      <c r="CR210">
        <v>1</v>
      </c>
      <c r="CW210">
        <v>12793611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 t="shared" si="129"/>
        <v>07/22/2022 21:38:19.063</v>
      </c>
      <c r="C211" t="str">
        <f t="shared" si="130"/>
        <v>FFDFD3C0</v>
      </c>
      <c r="D211" t="s">
        <v>127</v>
      </c>
      <c r="E211">
        <v>8</v>
      </c>
      <c r="F211">
        <v>2008</v>
      </c>
      <c r="G211" t="s">
        <v>128</v>
      </c>
      <c r="J211" t="s">
        <v>129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31"/>
        <v>21:38:18.797</v>
      </c>
      <c r="T211" t="str">
        <f t="shared" si="132"/>
        <v>21:38:18.297</v>
      </c>
      <c r="U211" t="str">
        <f t="shared" si="122"/>
        <v>A54CFF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0</v>
      </c>
      <c r="AG211">
        <v>2</v>
      </c>
      <c r="AH211">
        <v>1</v>
      </c>
      <c r="AI211" t="s">
        <v>196</v>
      </c>
      <c r="AJ211">
        <v>43.418162000000002</v>
      </c>
      <c r="AK211" t="s">
        <v>197</v>
      </c>
      <c r="AL211">
        <v>-88.702819000000005</v>
      </c>
      <c r="AM211">
        <v>25</v>
      </c>
      <c r="AN211">
        <v>1225</v>
      </c>
      <c r="AO211" t="s">
        <v>118</v>
      </c>
      <c r="AP211">
        <v>-15</v>
      </c>
      <c r="AQ211">
        <v>-64</v>
      </c>
      <c r="AR211">
        <v>896</v>
      </c>
      <c r="AZ211">
        <v>1200</v>
      </c>
      <c r="BA211">
        <v>1</v>
      </c>
      <c r="BB211" t="str">
        <f t="shared" si="133"/>
        <v xml:space="preserve">N4400K  </v>
      </c>
      <c r="BC211">
        <v>1</v>
      </c>
      <c r="BE211">
        <v>0</v>
      </c>
      <c r="BF211">
        <v>0</v>
      </c>
      <c r="BG211">
        <v>0</v>
      </c>
      <c r="BH211">
        <v>1125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 t="shared" si="134"/>
        <v>21:38:18.801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168</v>
      </c>
      <c r="CR211">
        <v>1</v>
      </c>
      <c r="CW211">
        <v>12793611</v>
      </c>
      <c r="CY211">
        <v>0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"07/22/2022 21:38:20.126"</f>
        <v>07/22/2022 21:38:20.126</v>
      </c>
      <c r="C212" t="str">
        <f t="shared" si="130"/>
        <v>FFDFD3C0</v>
      </c>
      <c r="D212" t="s">
        <v>124</v>
      </c>
      <c r="E212">
        <v>2</v>
      </c>
      <c r="H212">
        <v>156</v>
      </c>
      <c r="I212" t="s">
        <v>125</v>
      </c>
      <c r="J212" t="s">
        <v>126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ref="S212:S217" si="135">"21:38:19.867"</f>
        <v>21:38:19.867</v>
      </c>
      <c r="T212" t="str">
        <f t="shared" ref="T212:T217" si="136">"21:38:19.367"</f>
        <v>21:38:19.367</v>
      </c>
      <c r="U212" t="str">
        <f t="shared" si="122"/>
        <v>A54CFF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0</v>
      </c>
      <c r="AG212">
        <v>2</v>
      </c>
      <c r="AH212">
        <v>1</v>
      </c>
      <c r="AI212" t="s">
        <v>198</v>
      </c>
      <c r="AJ212">
        <v>43.417839999999998</v>
      </c>
      <c r="AK212" t="s">
        <v>199</v>
      </c>
      <c r="AL212">
        <v>-88.702969999999993</v>
      </c>
      <c r="AM212">
        <v>25</v>
      </c>
      <c r="AN212">
        <v>1250</v>
      </c>
      <c r="AO212" t="s">
        <v>118</v>
      </c>
      <c r="AP212">
        <v>-17</v>
      </c>
      <c r="AQ212">
        <v>-64</v>
      </c>
      <c r="AR212">
        <v>832</v>
      </c>
      <c r="AZ212">
        <v>1200</v>
      </c>
      <c r="BA212">
        <v>1</v>
      </c>
      <c r="BB212" t="str">
        <f t="shared" si="133"/>
        <v xml:space="preserve">N4400K  </v>
      </c>
      <c r="BC212">
        <v>1</v>
      </c>
      <c r="BE212">
        <v>0</v>
      </c>
      <c r="BF212">
        <v>0</v>
      </c>
      <c r="BG212">
        <v>0</v>
      </c>
      <c r="BH212">
        <v>1150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 t="shared" ref="BW212:BW217" si="137">"21:38:19.873"</f>
        <v>21:38:19.873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168</v>
      </c>
      <c r="CR212">
        <v>1</v>
      </c>
      <c r="CW212">
        <v>12795630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"07/22/2022 21:38:20.126"</f>
        <v>07/22/2022 21:38:20.126</v>
      </c>
      <c r="C213" t="str">
        <f t="shared" si="130"/>
        <v>FFDFD3C0</v>
      </c>
      <c r="D213" t="s">
        <v>113</v>
      </c>
      <c r="E213">
        <v>45</v>
      </c>
      <c r="H213">
        <v>152</v>
      </c>
      <c r="I213" t="s">
        <v>120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35"/>
        <v>21:38:19.867</v>
      </c>
      <c r="T213" t="str">
        <f t="shared" si="136"/>
        <v>21:38:19.367</v>
      </c>
      <c r="U213" t="str">
        <f t="shared" si="122"/>
        <v>A54CFF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0</v>
      </c>
      <c r="AG213">
        <v>2</v>
      </c>
      <c r="AH213">
        <v>1</v>
      </c>
      <c r="AI213" t="s">
        <v>198</v>
      </c>
      <c r="AJ213">
        <v>43.417839999999998</v>
      </c>
      <c r="AK213" t="s">
        <v>199</v>
      </c>
      <c r="AL213">
        <v>-88.702969999999993</v>
      </c>
      <c r="AM213">
        <v>25</v>
      </c>
      <c r="AN213">
        <v>1250</v>
      </c>
      <c r="AO213" t="s">
        <v>118</v>
      </c>
      <c r="AP213">
        <v>-17</v>
      </c>
      <c r="AQ213">
        <v>-64</v>
      </c>
      <c r="AR213">
        <v>832</v>
      </c>
      <c r="AZ213">
        <v>1200</v>
      </c>
      <c r="BA213">
        <v>1</v>
      </c>
      <c r="BB213" t="str">
        <f t="shared" si="133"/>
        <v xml:space="preserve">N4400K  </v>
      </c>
      <c r="BC213">
        <v>1</v>
      </c>
      <c r="BE213">
        <v>0</v>
      </c>
      <c r="BF213">
        <v>0</v>
      </c>
      <c r="BG213">
        <v>0</v>
      </c>
      <c r="BH213">
        <v>1150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 t="shared" si="137"/>
        <v>21:38:19.873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168</v>
      </c>
      <c r="CR213">
        <v>1</v>
      </c>
      <c r="CW213">
        <v>12795630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"07/22/2022 21:38:20.188"</f>
        <v>07/22/2022 21:38:20.188</v>
      </c>
      <c r="C214" t="str">
        <f t="shared" si="130"/>
        <v>FFDFD3C0</v>
      </c>
      <c r="D214" t="s">
        <v>127</v>
      </c>
      <c r="E214">
        <v>8</v>
      </c>
      <c r="F214">
        <v>2008</v>
      </c>
      <c r="G214" t="s">
        <v>128</v>
      </c>
      <c r="J214" t="s">
        <v>129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35"/>
        <v>21:38:19.867</v>
      </c>
      <c r="T214" t="str">
        <f t="shared" si="136"/>
        <v>21:38:19.367</v>
      </c>
      <c r="U214" t="str">
        <f t="shared" si="122"/>
        <v>A54CFF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0</v>
      </c>
      <c r="AG214">
        <v>2</v>
      </c>
      <c r="AH214">
        <v>1</v>
      </c>
      <c r="AI214" t="s">
        <v>198</v>
      </c>
      <c r="AJ214">
        <v>43.417839999999998</v>
      </c>
      <c r="AK214" t="s">
        <v>199</v>
      </c>
      <c r="AL214">
        <v>-88.702969999999993</v>
      </c>
      <c r="AM214">
        <v>25</v>
      </c>
      <c r="AN214">
        <v>1250</v>
      </c>
      <c r="AO214" t="s">
        <v>118</v>
      </c>
      <c r="AP214">
        <v>-17</v>
      </c>
      <c r="AQ214">
        <v>-64</v>
      </c>
      <c r="AR214">
        <v>832</v>
      </c>
      <c r="AZ214">
        <v>1200</v>
      </c>
      <c r="BA214">
        <v>1</v>
      </c>
      <c r="BB214" t="str">
        <f t="shared" si="133"/>
        <v xml:space="preserve">N4400K  </v>
      </c>
      <c r="BC214">
        <v>1</v>
      </c>
      <c r="BE214">
        <v>0</v>
      </c>
      <c r="BF214">
        <v>0</v>
      </c>
      <c r="BG214">
        <v>0</v>
      </c>
      <c r="BH214">
        <v>1150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 t="shared" si="137"/>
        <v>21:38:19.873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168</v>
      </c>
      <c r="CR214">
        <v>1</v>
      </c>
      <c r="CW214">
        <v>12795630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"07/22/2022 21:38:20.188"</f>
        <v>07/22/2022 21:38:20.188</v>
      </c>
      <c r="C215" t="str">
        <f t="shared" si="130"/>
        <v>FFDFD3C0</v>
      </c>
      <c r="D215" t="s">
        <v>121</v>
      </c>
      <c r="E215">
        <v>12</v>
      </c>
      <c r="F215">
        <v>1012</v>
      </c>
      <c r="G215" t="s">
        <v>122</v>
      </c>
      <c r="J215" t="s">
        <v>123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35"/>
        <v>21:38:19.867</v>
      </c>
      <c r="T215" t="str">
        <f t="shared" si="136"/>
        <v>21:38:19.367</v>
      </c>
      <c r="U215" t="str">
        <f t="shared" si="122"/>
        <v>A54CFF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0</v>
      </c>
      <c r="AG215">
        <v>2</v>
      </c>
      <c r="AH215">
        <v>1</v>
      </c>
      <c r="AI215" t="s">
        <v>198</v>
      </c>
      <c r="AJ215">
        <v>43.417839999999998</v>
      </c>
      <c r="AK215" t="s">
        <v>199</v>
      </c>
      <c r="AL215">
        <v>-88.702969999999993</v>
      </c>
      <c r="AM215">
        <v>25</v>
      </c>
      <c r="AN215">
        <v>1250</v>
      </c>
      <c r="AO215" t="s">
        <v>118</v>
      </c>
      <c r="AP215">
        <v>-17</v>
      </c>
      <c r="AQ215">
        <v>-64</v>
      </c>
      <c r="AR215">
        <v>832</v>
      </c>
      <c r="AZ215">
        <v>1200</v>
      </c>
      <c r="BA215">
        <v>1</v>
      </c>
      <c r="BB215" t="str">
        <f t="shared" si="133"/>
        <v xml:space="preserve">N4400K  </v>
      </c>
      <c r="BC215">
        <v>1</v>
      </c>
      <c r="BE215">
        <v>0</v>
      </c>
      <c r="BF215">
        <v>0</v>
      </c>
      <c r="BG215">
        <v>0</v>
      </c>
      <c r="BH215">
        <v>1150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 t="shared" si="137"/>
        <v>21:38:19.873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168</v>
      </c>
      <c r="CR215">
        <v>1</v>
      </c>
      <c r="CW215">
        <v>12795630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"07/22/2022 21:38:20.235"</f>
        <v>07/22/2022 21:38:20.235</v>
      </c>
      <c r="C216" t="str">
        <f t="shared" si="130"/>
        <v>FFDFD3C0</v>
      </c>
      <c r="D216" t="s">
        <v>121</v>
      </c>
      <c r="E216">
        <v>11</v>
      </c>
      <c r="F216">
        <v>1011</v>
      </c>
      <c r="G216" t="s">
        <v>125</v>
      </c>
      <c r="J216" t="s">
        <v>123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35"/>
        <v>21:38:19.867</v>
      </c>
      <c r="T216" t="str">
        <f t="shared" si="136"/>
        <v>21:38:19.367</v>
      </c>
      <c r="U216" t="str">
        <f t="shared" si="122"/>
        <v>A54CFF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0</v>
      </c>
      <c r="AG216">
        <v>2</v>
      </c>
      <c r="AH216">
        <v>1</v>
      </c>
      <c r="AI216" t="s">
        <v>198</v>
      </c>
      <c r="AJ216">
        <v>43.417839999999998</v>
      </c>
      <c r="AK216" t="s">
        <v>199</v>
      </c>
      <c r="AL216">
        <v>-88.702969999999993</v>
      </c>
      <c r="AM216">
        <v>25</v>
      </c>
      <c r="AN216">
        <v>1250</v>
      </c>
      <c r="AO216" t="s">
        <v>118</v>
      </c>
      <c r="AP216">
        <v>-17</v>
      </c>
      <c r="AQ216">
        <v>-64</v>
      </c>
      <c r="AR216">
        <v>832</v>
      </c>
      <c r="AZ216">
        <v>1200</v>
      </c>
      <c r="BA216">
        <v>1</v>
      </c>
      <c r="BB216" t="str">
        <f t="shared" si="133"/>
        <v xml:space="preserve">N4400K  </v>
      </c>
      <c r="BC216">
        <v>1</v>
      </c>
      <c r="BE216">
        <v>0</v>
      </c>
      <c r="BF216">
        <v>0</v>
      </c>
      <c r="BG216">
        <v>0</v>
      </c>
      <c r="BH216">
        <v>1150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 t="shared" si="137"/>
        <v>21:38:19.873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168</v>
      </c>
      <c r="CR216">
        <v>1</v>
      </c>
      <c r="CW216">
        <v>12795630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"07/22/2022 21:38:20.235"</f>
        <v>07/22/2022 21:38:20.235</v>
      </c>
      <c r="C217" t="str">
        <f t="shared" si="130"/>
        <v>FFDFD3C0</v>
      </c>
      <c r="D217" t="s">
        <v>113</v>
      </c>
      <c r="E217">
        <v>44</v>
      </c>
      <c r="H217">
        <v>151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35"/>
        <v>21:38:19.867</v>
      </c>
      <c r="T217" t="str">
        <f t="shared" si="136"/>
        <v>21:38:19.367</v>
      </c>
      <c r="U217" t="str">
        <f t="shared" si="122"/>
        <v>A54CFF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0</v>
      </c>
      <c r="AG217">
        <v>2</v>
      </c>
      <c r="AH217">
        <v>1</v>
      </c>
      <c r="AI217" t="s">
        <v>198</v>
      </c>
      <c r="AJ217">
        <v>43.417839999999998</v>
      </c>
      <c r="AK217" t="s">
        <v>199</v>
      </c>
      <c r="AL217">
        <v>-88.702969999999993</v>
      </c>
      <c r="AM217">
        <v>25</v>
      </c>
      <c r="AN217">
        <v>1250</v>
      </c>
      <c r="AO217" t="s">
        <v>118</v>
      </c>
      <c r="AP217">
        <v>-17</v>
      </c>
      <c r="AQ217">
        <v>-64</v>
      </c>
      <c r="AR217">
        <v>832</v>
      </c>
      <c r="AZ217">
        <v>1200</v>
      </c>
      <c r="BA217">
        <v>1</v>
      </c>
      <c r="BB217" t="str">
        <f t="shared" si="133"/>
        <v xml:space="preserve">N4400K  </v>
      </c>
      <c r="BC217">
        <v>1</v>
      </c>
      <c r="BE217">
        <v>0</v>
      </c>
      <c r="BF217">
        <v>0</v>
      </c>
      <c r="BG217">
        <v>0</v>
      </c>
      <c r="BH217">
        <v>1150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 t="shared" si="137"/>
        <v>21:38:19.873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168</v>
      </c>
      <c r="CR217">
        <v>1</v>
      </c>
      <c r="CW217">
        <v>12795630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 t="shared" ref="A218:A223" si="138">"07/22/2022 21:38:20.876"</f>
        <v>07/22/2022 21:38:20.876</v>
      </c>
      <c r="C218" t="str">
        <f t="shared" ref="C218:C229" si="139">"FFD3D3C0"</f>
        <v>FFD3D3C0</v>
      </c>
      <c r="D218" t="s">
        <v>121</v>
      </c>
      <c r="E218">
        <v>12</v>
      </c>
      <c r="F218">
        <v>1012</v>
      </c>
      <c r="G218" t="s">
        <v>122</v>
      </c>
      <c r="J218" t="s">
        <v>123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ref="S218:S223" si="140">"21:38:20.344"</f>
        <v>21:38:20.344</v>
      </c>
      <c r="T218" t="str">
        <f t="shared" ref="T218:T223" si="141">"21:38:19.344"</f>
        <v>21:38:19.344</v>
      </c>
      <c r="U218" t="str">
        <f t="shared" si="122"/>
        <v>A54CFF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0</v>
      </c>
      <c r="AG218">
        <v>2</v>
      </c>
      <c r="AH218">
        <v>1</v>
      </c>
      <c r="AI218" t="s">
        <v>200</v>
      </c>
      <c r="AJ218">
        <v>43.41769</v>
      </c>
      <c r="AK218" t="s">
        <v>201</v>
      </c>
      <c r="AL218">
        <v>-88.703034000000002</v>
      </c>
      <c r="AM218">
        <v>25</v>
      </c>
      <c r="AN218">
        <v>1250</v>
      </c>
      <c r="AO218" t="s">
        <v>118</v>
      </c>
      <c r="AP218">
        <v>-17</v>
      </c>
      <c r="AQ218">
        <v>-64</v>
      </c>
      <c r="AR218">
        <v>832</v>
      </c>
      <c r="AZ218">
        <v>1200</v>
      </c>
      <c r="BA218">
        <v>1</v>
      </c>
      <c r="BE218">
        <v>0</v>
      </c>
      <c r="BF218">
        <v>0</v>
      </c>
      <c r="BG218">
        <v>0</v>
      </c>
      <c r="BH218">
        <v>1075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 t="shared" ref="BW218:BW223" si="142">"21:38:20.346"</f>
        <v>21:38:20.346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2</v>
      </c>
      <c r="CP218" t="s">
        <v>119</v>
      </c>
      <c r="CQ218">
        <v>169</v>
      </c>
      <c r="CR218">
        <v>0</v>
      </c>
      <c r="CW218">
        <v>424499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1</v>
      </c>
      <c r="DG218">
        <v>0</v>
      </c>
      <c r="DH218">
        <v>0</v>
      </c>
      <c r="DI218">
        <v>1</v>
      </c>
    </row>
    <row r="219" spans="1:113" x14ac:dyDescent="0.3">
      <c r="A219" t="str">
        <f t="shared" si="138"/>
        <v>07/22/2022 21:38:20.876</v>
      </c>
      <c r="C219" t="str">
        <f t="shared" si="139"/>
        <v>FFD3D3C0</v>
      </c>
      <c r="D219" t="s">
        <v>121</v>
      </c>
      <c r="E219">
        <v>11</v>
      </c>
      <c r="F219">
        <v>1011</v>
      </c>
      <c r="G219" t="s">
        <v>125</v>
      </c>
      <c r="J219" t="s">
        <v>123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40"/>
        <v>21:38:20.344</v>
      </c>
      <c r="T219" t="str">
        <f t="shared" si="141"/>
        <v>21:38:19.344</v>
      </c>
      <c r="U219" t="str">
        <f t="shared" si="122"/>
        <v>A54CFF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0</v>
      </c>
      <c r="AG219">
        <v>2</v>
      </c>
      <c r="AH219">
        <v>1</v>
      </c>
      <c r="AI219" t="s">
        <v>200</v>
      </c>
      <c r="AJ219">
        <v>43.41769</v>
      </c>
      <c r="AK219" t="s">
        <v>201</v>
      </c>
      <c r="AL219">
        <v>-88.703034000000002</v>
      </c>
      <c r="AM219">
        <v>25</v>
      </c>
      <c r="AN219">
        <v>1250</v>
      </c>
      <c r="AO219" t="s">
        <v>118</v>
      </c>
      <c r="AP219">
        <v>-17</v>
      </c>
      <c r="AQ219">
        <v>-64</v>
      </c>
      <c r="AR219">
        <v>832</v>
      </c>
      <c r="AZ219">
        <v>1200</v>
      </c>
      <c r="BA219">
        <v>1</v>
      </c>
      <c r="BE219">
        <v>0</v>
      </c>
      <c r="BF219">
        <v>0</v>
      </c>
      <c r="BG219">
        <v>0</v>
      </c>
      <c r="BH219">
        <v>1075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 t="shared" si="142"/>
        <v>21:38:20.346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2</v>
      </c>
      <c r="CP219" t="s">
        <v>119</v>
      </c>
      <c r="CQ219">
        <v>169</v>
      </c>
      <c r="CR219">
        <v>0</v>
      </c>
      <c r="CW219">
        <v>424499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1</v>
      </c>
      <c r="DG219">
        <v>0</v>
      </c>
      <c r="DH219">
        <v>0</v>
      </c>
      <c r="DI219">
        <v>1</v>
      </c>
    </row>
    <row r="220" spans="1:113" x14ac:dyDescent="0.3">
      <c r="A220" t="str">
        <f t="shared" si="138"/>
        <v>07/22/2022 21:38:20.876</v>
      </c>
      <c r="C220" t="str">
        <f t="shared" si="139"/>
        <v>FFD3D3C0</v>
      </c>
      <c r="D220" t="s">
        <v>113</v>
      </c>
      <c r="E220">
        <v>44</v>
      </c>
      <c r="H220">
        <v>151</v>
      </c>
      <c r="I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40"/>
        <v>21:38:20.344</v>
      </c>
      <c r="T220" t="str">
        <f t="shared" si="141"/>
        <v>21:38:19.344</v>
      </c>
      <c r="U220" t="str">
        <f t="shared" si="122"/>
        <v>A54CFF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0</v>
      </c>
      <c r="AG220">
        <v>2</v>
      </c>
      <c r="AH220">
        <v>1</v>
      </c>
      <c r="AI220" t="s">
        <v>200</v>
      </c>
      <c r="AJ220">
        <v>43.41769</v>
      </c>
      <c r="AK220" t="s">
        <v>201</v>
      </c>
      <c r="AL220">
        <v>-88.703034000000002</v>
      </c>
      <c r="AM220">
        <v>25</v>
      </c>
      <c r="AN220">
        <v>1250</v>
      </c>
      <c r="AO220" t="s">
        <v>118</v>
      </c>
      <c r="AP220">
        <v>-17</v>
      </c>
      <c r="AQ220">
        <v>-64</v>
      </c>
      <c r="AR220">
        <v>832</v>
      </c>
      <c r="AZ220">
        <v>1200</v>
      </c>
      <c r="BA220">
        <v>1</v>
      </c>
      <c r="BE220">
        <v>0</v>
      </c>
      <c r="BF220">
        <v>0</v>
      </c>
      <c r="BG220">
        <v>0</v>
      </c>
      <c r="BH220">
        <v>1075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 t="shared" si="142"/>
        <v>21:38:20.346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2</v>
      </c>
      <c r="CP220" t="s">
        <v>119</v>
      </c>
      <c r="CQ220">
        <v>169</v>
      </c>
      <c r="CR220">
        <v>0</v>
      </c>
      <c r="CW220">
        <v>424499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1</v>
      </c>
      <c r="DG220">
        <v>0</v>
      </c>
      <c r="DH220">
        <v>0</v>
      </c>
      <c r="DI220">
        <v>1</v>
      </c>
    </row>
    <row r="221" spans="1:113" x14ac:dyDescent="0.3">
      <c r="A221" t="str">
        <f t="shared" si="138"/>
        <v>07/22/2022 21:38:20.876</v>
      </c>
      <c r="C221" t="str">
        <f t="shared" si="139"/>
        <v>FFD3D3C0</v>
      </c>
      <c r="D221" t="s">
        <v>124</v>
      </c>
      <c r="E221">
        <v>2</v>
      </c>
      <c r="H221">
        <v>156</v>
      </c>
      <c r="I221" t="s">
        <v>125</v>
      </c>
      <c r="J221" t="s">
        <v>126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40"/>
        <v>21:38:20.344</v>
      </c>
      <c r="T221" t="str">
        <f t="shared" si="141"/>
        <v>21:38:19.344</v>
      </c>
      <c r="U221" t="str">
        <f t="shared" si="122"/>
        <v>A54CFF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0</v>
      </c>
      <c r="AG221">
        <v>2</v>
      </c>
      <c r="AH221">
        <v>1</v>
      </c>
      <c r="AI221" t="s">
        <v>200</v>
      </c>
      <c r="AJ221">
        <v>43.41769</v>
      </c>
      <c r="AK221" t="s">
        <v>201</v>
      </c>
      <c r="AL221">
        <v>-88.703034000000002</v>
      </c>
      <c r="AM221">
        <v>25</v>
      </c>
      <c r="AN221">
        <v>1250</v>
      </c>
      <c r="AO221" t="s">
        <v>118</v>
      </c>
      <c r="AP221">
        <v>-17</v>
      </c>
      <c r="AQ221">
        <v>-64</v>
      </c>
      <c r="AR221">
        <v>832</v>
      </c>
      <c r="AZ221">
        <v>1200</v>
      </c>
      <c r="BA221">
        <v>1</v>
      </c>
      <c r="BE221">
        <v>0</v>
      </c>
      <c r="BF221">
        <v>0</v>
      </c>
      <c r="BG221">
        <v>0</v>
      </c>
      <c r="BH221">
        <v>1075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 t="shared" si="142"/>
        <v>21:38:20.346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2</v>
      </c>
      <c r="CP221" t="s">
        <v>119</v>
      </c>
      <c r="CQ221">
        <v>169</v>
      </c>
      <c r="CR221">
        <v>0</v>
      </c>
      <c r="CW221">
        <v>424499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1</v>
      </c>
      <c r="DG221">
        <v>0</v>
      </c>
      <c r="DH221">
        <v>0</v>
      </c>
      <c r="DI221">
        <v>1</v>
      </c>
    </row>
    <row r="222" spans="1:113" x14ac:dyDescent="0.3">
      <c r="A222" t="str">
        <f t="shared" si="138"/>
        <v>07/22/2022 21:38:20.876</v>
      </c>
      <c r="C222" t="str">
        <f t="shared" si="139"/>
        <v>FFD3D3C0</v>
      </c>
      <c r="D222" t="s">
        <v>113</v>
      </c>
      <c r="E222">
        <v>45</v>
      </c>
      <c r="H222">
        <v>152</v>
      </c>
      <c r="I222" t="s">
        <v>120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40"/>
        <v>21:38:20.344</v>
      </c>
      <c r="T222" t="str">
        <f t="shared" si="141"/>
        <v>21:38:19.344</v>
      </c>
      <c r="U222" t="str">
        <f t="shared" si="122"/>
        <v>A54CFF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0</v>
      </c>
      <c r="AG222">
        <v>2</v>
      </c>
      <c r="AH222">
        <v>1</v>
      </c>
      <c r="AI222" t="s">
        <v>200</v>
      </c>
      <c r="AJ222">
        <v>43.41769</v>
      </c>
      <c r="AK222" t="s">
        <v>201</v>
      </c>
      <c r="AL222">
        <v>-88.703034000000002</v>
      </c>
      <c r="AM222">
        <v>25</v>
      </c>
      <c r="AN222">
        <v>1250</v>
      </c>
      <c r="AO222" t="s">
        <v>118</v>
      </c>
      <c r="AP222">
        <v>-17</v>
      </c>
      <c r="AQ222">
        <v>-64</v>
      </c>
      <c r="AR222">
        <v>832</v>
      </c>
      <c r="AZ222">
        <v>1200</v>
      </c>
      <c r="BA222">
        <v>1</v>
      </c>
      <c r="BE222">
        <v>0</v>
      </c>
      <c r="BF222">
        <v>0</v>
      </c>
      <c r="BG222">
        <v>0</v>
      </c>
      <c r="BH222">
        <v>1075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 t="shared" si="142"/>
        <v>21:38:20.346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2</v>
      </c>
      <c r="CP222" t="s">
        <v>119</v>
      </c>
      <c r="CQ222">
        <v>169</v>
      </c>
      <c r="CR222">
        <v>0</v>
      </c>
      <c r="CW222">
        <v>424499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1</v>
      </c>
      <c r="DG222">
        <v>0</v>
      </c>
      <c r="DH222">
        <v>0</v>
      </c>
      <c r="DI222">
        <v>1</v>
      </c>
    </row>
    <row r="223" spans="1:113" x14ac:dyDescent="0.3">
      <c r="A223" t="str">
        <f t="shared" si="138"/>
        <v>07/22/2022 21:38:20.876</v>
      </c>
      <c r="C223" t="str">
        <f t="shared" si="139"/>
        <v>FFD3D3C0</v>
      </c>
      <c r="D223" t="s">
        <v>127</v>
      </c>
      <c r="E223">
        <v>8</v>
      </c>
      <c r="F223">
        <v>2008</v>
      </c>
      <c r="G223" t="s">
        <v>128</v>
      </c>
      <c r="J223" t="s">
        <v>129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40"/>
        <v>21:38:20.344</v>
      </c>
      <c r="T223" t="str">
        <f t="shared" si="141"/>
        <v>21:38:19.344</v>
      </c>
      <c r="U223" t="str">
        <f t="shared" si="122"/>
        <v>A54CFF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0</v>
      </c>
      <c r="AG223">
        <v>2</v>
      </c>
      <c r="AH223">
        <v>1</v>
      </c>
      <c r="AI223" t="s">
        <v>200</v>
      </c>
      <c r="AJ223">
        <v>43.41769</v>
      </c>
      <c r="AK223" t="s">
        <v>201</v>
      </c>
      <c r="AL223">
        <v>-88.703034000000002</v>
      </c>
      <c r="AM223">
        <v>25</v>
      </c>
      <c r="AN223">
        <v>1250</v>
      </c>
      <c r="AO223" t="s">
        <v>118</v>
      </c>
      <c r="AP223">
        <v>-17</v>
      </c>
      <c r="AQ223">
        <v>-64</v>
      </c>
      <c r="AR223">
        <v>832</v>
      </c>
      <c r="AZ223">
        <v>1200</v>
      </c>
      <c r="BA223">
        <v>1</v>
      </c>
      <c r="BE223">
        <v>0</v>
      </c>
      <c r="BF223">
        <v>0</v>
      </c>
      <c r="BG223">
        <v>0</v>
      </c>
      <c r="BH223">
        <v>1075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 t="shared" si="142"/>
        <v>21:38:20.346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2</v>
      </c>
      <c r="CP223" t="s">
        <v>119</v>
      </c>
      <c r="CQ223">
        <v>169</v>
      </c>
      <c r="CR223">
        <v>0</v>
      </c>
      <c r="CW223">
        <v>424499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1</v>
      </c>
      <c r="DG223">
        <v>0</v>
      </c>
      <c r="DH223">
        <v>0</v>
      </c>
      <c r="DI223">
        <v>1</v>
      </c>
    </row>
    <row r="224" spans="1:113" x14ac:dyDescent="0.3">
      <c r="A224" t="str">
        <f>"07/22/2022 21:38:21.766"</f>
        <v>07/22/2022 21:38:21.766</v>
      </c>
      <c r="C224" t="str">
        <f t="shared" si="139"/>
        <v>FFD3D3C0</v>
      </c>
      <c r="D224" t="s">
        <v>121</v>
      </c>
      <c r="E224">
        <v>11</v>
      </c>
      <c r="F224">
        <v>1011</v>
      </c>
      <c r="G224" t="s">
        <v>125</v>
      </c>
      <c r="J224" t="s">
        <v>123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ref="S224:S229" si="143">"21:38:21.523"</f>
        <v>21:38:21.523</v>
      </c>
      <c r="T224" t="str">
        <f t="shared" ref="T224:T229" si="144">"21:38:21.023"</f>
        <v>21:38:21.023</v>
      </c>
      <c r="U224" t="str">
        <f t="shared" si="122"/>
        <v>A54CFF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0</v>
      </c>
      <c r="AG224">
        <v>2</v>
      </c>
      <c r="AH224">
        <v>1</v>
      </c>
      <c r="AI224" t="s">
        <v>202</v>
      </c>
      <c r="AJ224">
        <v>43.417324999999998</v>
      </c>
      <c r="AK224" t="s">
        <v>203</v>
      </c>
      <c r="AL224">
        <v>-88.703097999999997</v>
      </c>
      <c r="AM224">
        <v>25</v>
      </c>
      <c r="AN224">
        <v>1250</v>
      </c>
      <c r="AO224" t="s">
        <v>118</v>
      </c>
      <c r="AP224">
        <v>-15</v>
      </c>
      <c r="AQ224">
        <v>-65</v>
      </c>
      <c r="AR224">
        <v>704</v>
      </c>
      <c r="AZ224">
        <v>1200</v>
      </c>
      <c r="BA224">
        <v>1</v>
      </c>
      <c r="BE224">
        <v>0</v>
      </c>
      <c r="BF224">
        <v>0</v>
      </c>
      <c r="BG224">
        <v>0</v>
      </c>
      <c r="BH224">
        <v>1125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 t="shared" ref="BW224:BW229" si="145">"21:38:21.529"</f>
        <v>21:38:21.529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3</v>
      </c>
      <c r="CP224" t="s">
        <v>119</v>
      </c>
      <c r="CQ224">
        <v>169</v>
      </c>
      <c r="CR224">
        <v>3</v>
      </c>
      <c r="CW224">
        <v>10214724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1</v>
      </c>
      <c r="DG224">
        <v>0</v>
      </c>
      <c r="DH224">
        <v>0</v>
      </c>
      <c r="DI224">
        <v>1</v>
      </c>
    </row>
    <row r="225" spans="1:113" x14ac:dyDescent="0.3">
      <c r="A225" t="str">
        <f>"07/22/2022 21:38:21.766"</f>
        <v>07/22/2022 21:38:21.766</v>
      </c>
      <c r="C225" t="str">
        <f t="shared" si="139"/>
        <v>FFD3D3C0</v>
      </c>
      <c r="D225" t="s">
        <v>121</v>
      </c>
      <c r="E225">
        <v>12</v>
      </c>
      <c r="F225">
        <v>1012</v>
      </c>
      <c r="G225" t="s">
        <v>122</v>
      </c>
      <c r="J225" t="s">
        <v>123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43"/>
        <v>21:38:21.523</v>
      </c>
      <c r="T225" t="str">
        <f t="shared" si="144"/>
        <v>21:38:21.023</v>
      </c>
      <c r="U225" t="str">
        <f t="shared" si="122"/>
        <v>A54CFF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0</v>
      </c>
      <c r="AG225">
        <v>2</v>
      </c>
      <c r="AH225">
        <v>1</v>
      </c>
      <c r="AI225" t="s">
        <v>202</v>
      </c>
      <c r="AJ225">
        <v>43.417324999999998</v>
      </c>
      <c r="AK225" t="s">
        <v>203</v>
      </c>
      <c r="AL225">
        <v>-88.703097999999997</v>
      </c>
      <c r="AM225">
        <v>25</v>
      </c>
      <c r="AN225">
        <v>1250</v>
      </c>
      <c r="AO225" t="s">
        <v>118</v>
      </c>
      <c r="AP225">
        <v>-15</v>
      </c>
      <c r="AQ225">
        <v>-65</v>
      </c>
      <c r="AR225">
        <v>704</v>
      </c>
      <c r="AZ225">
        <v>1200</v>
      </c>
      <c r="BA225">
        <v>1</v>
      </c>
      <c r="BE225">
        <v>0</v>
      </c>
      <c r="BF225">
        <v>0</v>
      </c>
      <c r="BG225">
        <v>0</v>
      </c>
      <c r="BH225">
        <v>1125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 t="shared" si="145"/>
        <v>21:38:21.529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3</v>
      </c>
      <c r="CP225" t="s">
        <v>119</v>
      </c>
      <c r="CQ225">
        <v>169</v>
      </c>
      <c r="CR225">
        <v>3</v>
      </c>
      <c r="CW225">
        <v>10214724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1</v>
      </c>
      <c r="DG225">
        <v>0</v>
      </c>
      <c r="DH225">
        <v>0</v>
      </c>
      <c r="DI225">
        <v>1</v>
      </c>
    </row>
    <row r="226" spans="1:113" x14ac:dyDescent="0.3">
      <c r="A226" t="str">
        <f>"07/22/2022 21:38:21.766"</f>
        <v>07/22/2022 21:38:21.766</v>
      </c>
      <c r="C226" t="str">
        <f t="shared" si="139"/>
        <v>FFD3D3C0</v>
      </c>
      <c r="D226" t="s">
        <v>113</v>
      </c>
      <c r="E226">
        <v>44</v>
      </c>
      <c r="H226">
        <v>151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143"/>
        <v>21:38:21.523</v>
      </c>
      <c r="T226" t="str">
        <f t="shared" si="144"/>
        <v>21:38:21.023</v>
      </c>
      <c r="U226" t="str">
        <f t="shared" si="122"/>
        <v>A54CFF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0</v>
      </c>
      <c r="AG226">
        <v>2</v>
      </c>
      <c r="AH226">
        <v>1</v>
      </c>
      <c r="AI226" t="s">
        <v>202</v>
      </c>
      <c r="AJ226">
        <v>43.417324999999998</v>
      </c>
      <c r="AK226" t="s">
        <v>203</v>
      </c>
      <c r="AL226">
        <v>-88.703097999999997</v>
      </c>
      <c r="AM226">
        <v>25</v>
      </c>
      <c r="AN226">
        <v>1250</v>
      </c>
      <c r="AO226" t="s">
        <v>118</v>
      </c>
      <c r="AP226">
        <v>-15</v>
      </c>
      <c r="AQ226">
        <v>-65</v>
      </c>
      <c r="AR226">
        <v>704</v>
      </c>
      <c r="AZ226">
        <v>1200</v>
      </c>
      <c r="BA226">
        <v>1</v>
      </c>
      <c r="BE226">
        <v>0</v>
      </c>
      <c r="BF226">
        <v>0</v>
      </c>
      <c r="BG226">
        <v>0</v>
      </c>
      <c r="BH226">
        <v>1125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 t="shared" si="145"/>
        <v>21:38:21.529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3</v>
      </c>
      <c r="CP226" t="s">
        <v>119</v>
      </c>
      <c r="CQ226">
        <v>169</v>
      </c>
      <c r="CR226">
        <v>3</v>
      </c>
      <c r="CW226">
        <v>10214724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1</v>
      </c>
      <c r="DG226">
        <v>0</v>
      </c>
      <c r="DH226">
        <v>0</v>
      </c>
      <c r="DI226">
        <v>1</v>
      </c>
    </row>
    <row r="227" spans="1:113" x14ac:dyDescent="0.3">
      <c r="A227" t="str">
        <f>"07/22/2022 21:38:21.766"</f>
        <v>07/22/2022 21:38:21.766</v>
      </c>
      <c r="C227" t="str">
        <f t="shared" si="139"/>
        <v>FFD3D3C0</v>
      </c>
      <c r="D227" t="s">
        <v>124</v>
      </c>
      <c r="E227">
        <v>2</v>
      </c>
      <c r="H227">
        <v>156</v>
      </c>
      <c r="I227" t="s">
        <v>125</v>
      </c>
      <c r="J227" t="s">
        <v>126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43"/>
        <v>21:38:21.523</v>
      </c>
      <c r="T227" t="str">
        <f t="shared" si="144"/>
        <v>21:38:21.023</v>
      </c>
      <c r="U227" t="str">
        <f t="shared" si="122"/>
        <v>A54CFF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0</v>
      </c>
      <c r="AG227">
        <v>2</v>
      </c>
      <c r="AH227">
        <v>1</v>
      </c>
      <c r="AI227" t="s">
        <v>202</v>
      </c>
      <c r="AJ227">
        <v>43.417324999999998</v>
      </c>
      <c r="AK227" t="s">
        <v>203</v>
      </c>
      <c r="AL227">
        <v>-88.703097999999997</v>
      </c>
      <c r="AM227">
        <v>25</v>
      </c>
      <c r="AN227">
        <v>1250</v>
      </c>
      <c r="AO227" t="s">
        <v>118</v>
      </c>
      <c r="AP227">
        <v>-15</v>
      </c>
      <c r="AQ227">
        <v>-65</v>
      </c>
      <c r="AR227">
        <v>704</v>
      </c>
      <c r="AZ227">
        <v>1200</v>
      </c>
      <c r="BA227">
        <v>1</v>
      </c>
      <c r="BE227">
        <v>0</v>
      </c>
      <c r="BF227">
        <v>0</v>
      </c>
      <c r="BG227">
        <v>0</v>
      </c>
      <c r="BH227">
        <v>1125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 t="shared" si="145"/>
        <v>21:38:21.529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3</v>
      </c>
      <c r="CP227" t="s">
        <v>119</v>
      </c>
      <c r="CQ227">
        <v>169</v>
      </c>
      <c r="CR227">
        <v>3</v>
      </c>
      <c r="CW227">
        <v>10214724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1</v>
      </c>
      <c r="DG227">
        <v>0</v>
      </c>
      <c r="DH227">
        <v>0</v>
      </c>
      <c r="DI227">
        <v>1</v>
      </c>
    </row>
    <row r="228" spans="1:113" x14ac:dyDescent="0.3">
      <c r="A228" t="str">
        <f>"07/22/2022 21:38:21.766"</f>
        <v>07/22/2022 21:38:21.766</v>
      </c>
      <c r="C228" t="str">
        <f t="shared" si="139"/>
        <v>FFD3D3C0</v>
      </c>
      <c r="D228" t="s">
        <v>113</v>
      </c>
      <c r="E228">
        <v>45</v>
      </c>
      <c r="H228">
        <v>152</v>
      </c>
      <c r="I228" t="s">
        <v>120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43"/>
        <v>21:38:21.523</v>
      </c>
      <c r="T228" t="str">
        <f t="shared" si="144"/>
        <v>21:38:21.023</v>
      </c>
      <c r="U228" t="str">
        <f t="shared" si="122"/>
        <v>A54CFF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0</v>
      </c>
      <c r="AG228">
        <v>2</v>
      </c>
      <c r="AH228">
        <v>1</v>
      </c>
      <c r="AI228" t="s">
        <v>202</v>
      </c>
      <c r="AJ228">
        <v>43.417324999999998</v>
      </c>
      <c r="AK228" t="s">
        <v>203</v>
      </c>
      <c r="AL228">
        <v>-88.703097999999997</v>
      </c>
      <c r="AM228">
        <v>25</v>
      </c>
      <c r="AN228">
        <v>1250</v>
      </c>
      <c r="AO228" t="s">
        <v>118</v>
      </c>
      <c r="AP228">
        <v>-15</v>
      </c>
      <c r="AQ228">
        <v>-65</v>
      </c>
      <c r="AR228">
        <v>704</v>
      </c>
      <c r="AZ228">
        <v>1200</v>
      </c>
      <c r="BA228">
        <v>1</v>
      </c>
      <c r="BE228">
        <v>0</v>
      </c>
      <c r="BF228">
        <v>0</v>
      </c>
      <c r="BG228">
        <v>0</v>
      </c>
      <c r="BH228">
        <v>1125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 t="shared" si="145"/>
        <v>21:38:21.529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3</v>
      </c>
      <c r="CP228" t="s">
        <v>119</v>
      </c>
      <c r="CQ228">
        <v>169</v>
      </c>
      <c r="CR228">
        <v>3</v>
      </c>
      <c r="CW228">
        <v>10214724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1</v>
      </c>
      <c r="DG228">
        <v>0</v>
      </c>
      <c r="DH228">
        <v>0</v>
      </c>
      <c r="DI228">
        <v>1</v>
      </c>
    </row>
    <row r="229" spans="1:113" x14ac:dyDescent="0.3">
      <c r="A229" t="str">
        <f>"07/22/2022 21:38:21.782"</f>
        <v>07/22/2022 21:38:21.782</v>
      </c>
      <c r="C229" t="str">
        <f t="shared" si="139"/>
        <v>FFD3D3C0</v>
      </c>
      <c r="D229" t="s">
        <v>127</v>
      </c>
      <c r="E229">
        <v>8</v>
      </c>
      <c r="F229">
        <v>2008</v>
      </c>
      <c r="G229" t="s">
        <v>128</v>
      </c>
      <c r="J229" t="s">
        <v>129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43"/>
        <v>21:38:21.523</v>
      </c>
      <c r="T229" t="str">
        <f t="shared" si="144"/>
        <v>21:38:21.023</v>
      </c>
      <c r="U229" t="str">
        <f t="shared" si="122"/>
        <v>A54CFF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0</v>
      </c>
      <c r="AG229">
        <v>2</v>
      </c>
      <c r="AH229">
        <v>1</v>
      </c>
      <c r="AI229" t="s">
        <v>202</v>
      </c>
      <c r="AJ229">
        <v>43.417324999999998</v>
      </c>
      <c r="AK229" t="s">
        <v>203</v>
      </c>
      <c r="AL229">
        <v>-88.703097999999997</v>
      </c>
      <c r="AM229">
        <v>25</v>
      </c>
      <c r="AN229">
        <v>1250</v>
      </c>
      <c r="AO229" t="s">
        <v>118</v>
      </c>
      <c r="AP229">
        <v>-15</v>
      </c>
      <c r="AQ229">
        <v>-65</v>
      </c>
      <c r="AR229">
        <v>704</v>
      </c>
      <c r="AZ229">
        <v>1200</v>
      </c>
      <c r="BA229">
        <v>1</v>
      </c>
      <c r="BE229">
        <v>0</v>
      </c>
      <c r="BF229">
        <v>0</v>
      </c>
      <c r="BG229">
        <v>0</v>
      </c>
      <c r="BH229">
        <v>1125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 t="shared" si="145"/>
        <v>21:38:21.529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3</v>
      </c>
      <c r="CP229" t="s">
        <v>119</v>
      </c>
      <c r="CQ229">
        <v>169</v>
      </c>
      <c r="CR229">
        <v>3</v>
      </c>
      <c r="CW229">
        <v>10214724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1</v>
      </c>
      <c r="DG229">
        <v>0</v>
      </c>
      <c r="DH229">
        <v>0</v>
      </c>
      <c r="DI229">
        <v>1</v>
      </c>
    </row>
    <row r="230" spans="1:113" x14ac:dyDescent="0.3">
      <c r="A230" t="str">
        <f>"07/22/2022 21:38:23.360"</f>
        <v>07/22/2022 21:38:23.360</v>
      </c>
      <c r="C230" t="str">
        <f t="shared" ref="C230:C235" si="146">"FFDFD3C0"</f>
        <v>FFDFD3C0</v>
      </c>
      <c r="D230" t="s">
        <v>127</v>
      </c>
      <c r="E230">
        <v>8</v>
      </c>
      <c r="F230">
        <v>2008</v>
      </c>
      <c r="G230" t="s">
        <v>128</v>
      </c>
      <c r="J230" t="s">
        <v>129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ref="S230:S235" si="147">"21:38:23.109"</f>
        <v>21:38:23.109</v>
      </c>
      <c r="T230" t="str">
        <f t="shared" ref="T230:T235" si="148">"21:38:22.609"</f>
        <v>21:38:22.609</v>
      </c>
      <c r="U230" t="str">
        <f t="shared" si="122"/>
        <v>A54CFF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204</v>
      </c>
      <c r="AJ230">
        <v>43.416874</v>
      </c>
      <c r="AK230" t="s">
        <v>205</v>
      </c>
      <c r="AL230">
        <v>-88.703290999999993</v>
      </c>
      <c r="AM230">
        <v>25</v>
      </c>
      <c r="AN230">
        <v>1275</v>
      </c>
      <c r="AO230" t="s">
        <v>118</v>
      </c>
      <c r="AP230">
        <v>-15</v>
      </c>
      <c r="AQ230">
        <v>-64</v>
      </c>
      <c r="AR230">
        <v>512</v>
      </c>
      <c r="AZ230">
        <v>1200</v>
      </c>
      <c r="BA230">
        <v>1</v>
      </c>
      <c r="BB230" t="str">
        <f t="shared" ref="BB230:BB235" si="149">"N4400K  "</f>
        <v xml:space="preserve">N4400K  </v>
      </c>
      <c r="BC230">
        <v>1</v>
      </c>
      <c r="BE230">
        <v>0</v>
      </c>
      <c r="BF230">
        <v>0</v>
      </c>
      <c r="BG230">
        <v>0</v>
      </c>
      <c r="BH230">
        <v>1175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 t="shared" ref="BW230:BW235" si="150">"21:38:23.112"</f>
        <v>21:38:23.112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168</v>
      </c>
      <c r="CR230">
        <v>1</v>
      </c>
      <c r="CW230">
        <v>12801584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"07/22/2022 21:38:23.360"</f>
        <v>07/22/2022 21:38:23.360</v>
      </c>
      <c r="C231" t="str">
        <f t="shared" si="146"/>
        <v>FFDFD3C0</v>
      </c>
      <c r="D231" t="s">
        <v>121</v>
      </c>
      <c r="E231">
        <v>11</v>
      </c>
      <c r="F231">
        <v>1011</v>
      </c>
      <c r="G231" t="s">
        <v>125</v>
      </c>
      <c r="J231" t="s">
        <v>123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47"/>
        <v>21:38:23.109</v>
      </c>
      <c r="T231" t="str">
        <f t="shared" si="148"/>
        <v>21:38:22.609</v>
      </c>
      <c r="U231" t="str">
        <f t="shared" si="122"/>
        <v>A54CFF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204</v>
      </c>
      <c r="AJ231">
        <v>43.416874</v>
      </c>
      <c r="AK231" t="s">
        <v>205</v>
      </c>
      <c r="AL231">
        <v>-88.703290999999993</v>
      </c>
      <c r="AM231">
        <v>25</v>
      </c>
      <c r="AN231">
        <v>1275</v>
      </c>
      <c r="AO231" t="s">
        <v>118</v>
      </c>
      <c r="AP231">
        <v>-15</v>
      </c>
      <c r="AQ231">
        <v>-64</v>
      </c>
      <c r="AR231">
        <v>512</v>
      </c>
      <c r="AZ231">
        <v>1200</v>
      </c>
      <c r="BA231">
        <v>1</v>
      </c>
      <c r="BB231" t="str">
        <f t="shared" si="149"/>
        <v xml:space="preserve">N4400K  </v>
      </c>
      <c r="BC231">
        <v>1</v>
      </c>
      <c r="BE231">
        <v>0</v>
      </c>
      <c r="BF231">
        <v>0</v>
      </c>
      <c r="BG231">
        <v>0</v>
      </c>
      <c r="BH231">
        <v>1175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 t="shared" si="150"/>
        <v>21:38:23.112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168</v>
      </c>
      <c r="CR231">
        <v>1</v>
      </c>
      <c r="CW231">
        <v>12801584</v>
      </c>
      <c r="CY231">
        <v>1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"07/22/2022 21:38:23.360"</f>
        <v>07/22/2022 21:38:23.360</v>
      </c>
      <c r="C232" t="str">
        <f t="shared" si="146"/>
        <v>FFDFD3C0</v>
      </c>
      <c r="D232" t="s">
        <v>121</v>
      </c>
      <c r="E232">
        <v>12</v>
      </c>
      <c r="F232">
        <v>1012</v>
      </c>
      <c r="G232" t="s">
        <v>122</v>
      </c>
      <c r="J232" t="s">
        <v>123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47"/>
        <v>21:38:23.109</v>
      </c>
      <c r="T232" t="str">
        <f t="shared" si="148"/>
        <v>21:38:22.609</v>
      </c>
      <c r="U232" t="str">
        <f t="shared" si="122"/>
        <v>A54CFF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204</v>
      </c>
      <c r="AJ232">
        <v>43.416874</v>
      </c>
      <c r="AK232" t="s">
        <v>205</v>
      </c>
      <c r="AL232">
        <v>-88.703290999999993</v>
      </c>
      <c r="AM232">
        <v>25</v>
      </c>
      <c r="AN232">
        <v>1275</v>
      </c>
      <c r="AO232" t="s">
        <v>118</v>
      </c>
      <c r="AP232">
        <v>-15</v>
      </c>
      <c r="AQ232">
        <v>-64</v>
      </c>
      <c r="AR232">
        <v>512</v>
      </c>
      <c r="AZ232">
        <v>1200</v>
      </c>
      <c r="BA232">
        <v>1</v>
      </c>
      <c r="BB232" t="str">
        <f t="shared" si="149"/>
        <v xml:space="preserve">N4400K  </v>
      </c>
      <c r="BC232">
        <v>1</v>
      </c>
      <c r="BE232">
        <v>0</v>
      </c>
      <c r="BF232">
        <v>0</v>
      </c>
      <c r="BG232">
        <v>0</v>
      </c>
      <c r="BH232">
        <v>1175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 t="shared" si="150"/>
        <v>21:38:23.112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168</v>
      </c>
      <c r="CR232">
        <v>1</v>
      </c>
      <c r="CW232">
        <v>12801584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"07/22/2022 21:38:23.360"</f>
        <v>07/22/2022 21:38:23.360</v>
      </c>
      <c r="C233" t="str">
        <f t="shared" si="146"/>
        <v>FFDFD3C0</v>
      </c>
      <c r="D233" t="s">
        <v>113</v>
      </c>
      <c r="E233">
        <v>44</v>
      </c>
      <c r="H233">
        <v>151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47"/>
        <v>21:38:23.109</v>
      </c>
      <c r="T233" t="str">
        <f t="shared" si="148"/>
        <v>21:38:22.609</v>
      </c>
      <c r="U233" t="str">
        <f t="shared" si="122"/>
        <v>A54CFF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0</v>
      </c>
      <c r="AG233">
        <v>2</v>
      </c>
      <c r="AH233">
        <v>1</v>
      </c>
      <c r="AI233" t="s">
        <v>204</v>
      </c>
      <c r="AJ233">
        <v>43.416874</v>
      </c>
      <c r="AK233" t="s">
        <v>205</v>
      </c>
      <c r="AL233">
        <v>-88.703290999999993</v>
      </c>
      <c r="AM233">
        <v>25</v>
      </c>
      <c r="AN233">
        <v>1275</v>
      </c>
      <c r="AO233" t="s">
        <v>118</v>
      </c>
      <c r="AP233">
        <v>-15</v>
      </c>
      <c r="AQ233">
        <v>-64</v>
      </c>
      <c r="AR233">
        <v>512</v>
      </c>
      <c r="AZ233">
        <v>1200</v>
      </c>
      <c r="BA233">
        <v>1</v>
      </c>
      <c r="BB233" t="str">
        <f t="shared" si="149"/>
        <v xml:space="preserve">N4400K  </v>
      </c>
      <c r="BC233">
        <v>1</v>
      </c>
      <c r="BE233">
        <v>0</v>
      </c>
      <c r="BF233">
        <v>0</v>
      </c>
      <c r="BG233">
        <v>0</v>
      </c>
      <c r="BH233">
        <v>1175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 t="shared" si="150"/>
        <v>21:38:23.112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168</v>
      </c>
      <c r="CR233">
        <v>1</v>
      </c>
      <c r="CW233">
        <v>12801584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"07/22/2022 21:38:23.392"</f>
        <v>07/22/2022 21:38:23.392</v>
      </c>
      <c r="C234" t="str">
        <f t="shared" si="146"/>
        <v>FFDFD3C0</v>
      </c>
      <c r="D234" t="s">
        <v>124</v>
      </c>
      <c r="E234">
        <v>2</v>
      </c>
      <c r="H234">
        <v>156</v>
      </c>
      <c r="I234" t="s">
        <v>125</v>
      </c>
      <c r="J234" t="s">
        <v>126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47"/>
        <v>21:38:23.109</v>
      </c>
      <c r="T234" t="str">
        <f t="shared" si="148"/>
        <v>21:38:22.609</v>
      </c>
      <c r="U234" t="str">
        <f t="shared" si="122"/>
        <v>A54CFF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0</v>
      </c>
      <c r="AG234">
        <v>2</v>
      </c>
      <c r="AH234">
        <v>1</v>
      </c>
      <c r="AI234" t="s">
        <v>204</v>
      </c>
      <c r="AJ234">
        <v>43.416874</v>
      </c>
      <c r="AK234" t="s">
        <v>205</v>
      </c>
      <c r="AL234">
        <v>-88.703290999999993</v>
      </c>
      <c r="AM234">
        <v>25</v>
      </c>
      <c r="AN234">
        <v>1275</v>
      </c>
      <c r="AO234" t="s">
        <v>118</v>
      </c>
      <c r="AP234">
        <v>-15</v>
      </c>
      <c r="AQ234">
        <v>-64</v>
      </c>
      <c r="AR234">
        <v>512</v>
      </c>
      <c r="AZ234">
        <v>1200</v>
      </c>
      <c r="BA234">
        <v>1</v>
      </c>
      <c r="BB234" t="str">
        <f t="shared" si="149"/>
        <v xml:space="preserve">N4400K  </v>
      </c>
      <c r="BC234">
        <v>1</v>
      </c>
      <c r="BE234">
        <v>0</v>
      </c>
      <c r="BF234">
        <v>0</v>
      </c>
      <c r="BG234">
        <v>0</v>
      </c>
      <c r="BH234">
        <v>1175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 t="shared" si="150"/>
        <v>21:38:23.112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168</v>
      </c>
      <c r="CR234">
        <v>1</v>
      </c>
      <c r="CW234">
        <v>12801584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"07/22/2022 21:38:23.392"</f>
        <v>07/22/2022 21:38:23.392</v>
      </c>
      <c r="C235" t="str">
        <f t="shared" si="146"/>
        <v>FFDFD3C0</v>
      </c>
      <c r="D235" t="s">
        <v>113</v>
      </c>
      <c r="E235">
        <v>45</v>
      </c>
      <c r="H235">
        <v>152</v>
      </c>
      <c r="I235" t="s">
        <v>120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47"/>
        <v>21:38:23.109</v>
      </c>
      <c r="T235" t="str">
        <f t="shared" si="148"/>
        <v>21:38:22.609</v>
      </c>
      <c r="U235" t="str">
        <f t="shared" si="122"/>
        <v>A54CFF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0</v>
      </c>
      <c r="AG235">
        <v>2</v>
      </c>
      <c r="AH235">
        <v>1</v>
      </c>
      <c r="AI235" t="s">
        <v>204</v>
      </c>
      <c r="AJ235">
        <v>43.416874</v>
      </c>
      <c r="AK235" t="s">
        <v>205</v>
      </c>
      <c r="AL235">
        <v>-88.703290999999993</v>
      </c>
      <c r="AM235">
        <v>25</v>
      </c>
      <c r="AN235">
        <v>1275</v>
      </c>
      <c r="AO235" t="s">
        <v>118</v>
      </c>
      <c r="AP235">
        <v>-15</v>
      </c>
      <c r="AQ235">
        <v>-64</v>
      </c>
      <c r="AR235">
        <v>512</v>
      </c>
      <c r="AZ235">
        <v>1200</v>
      </c>
      <c r="BA235">
        <v>1</v>
      </c>
      <c r="BB235" t="str">
        <f t="shared" si="149"/>
        <v xml:space="preserve">N4400K  </v>
      </c>
      <c r="BC235">
        <v>1</v>
      </c>
      <c r="BE235">
        <v>0</v>
      </c>
      <c r="BF235">
        <v>0</v>
      </c>
      <c r="BG235">
        <v>0</v>
      </c>
      <c r="BH235">
        <v>1175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 t="shared" si="150"/>
        <v>21:38:23.112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168</v>
      </c>
      <c r="CR235">
        <v>1</v>
      </c>
      <c r="CW235">
        <v>12801584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"07/22/2022 21:38:24.204"</f>
        <v>07/22/2022 21:38:24.204</v>
      </c>
      <c r="C236" t="str">
        <f t="shared" ref="C236:C247" si="151">"FFD3D3C0"</f>
        <v>FFD3D3C0</v>
      </c>
      <c r="D236" t="s">
        <v>127</v>
      </c>
      <c r="E236">
        <v>8</v>
      </c>
      <c r="F236">
        <v>2008</v>
      </c>
      <c r="G236" t="s">
        <v>128</v>
      </c>
      <c r="J236" t="s">
        <v>129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ref="S236:S241" si="152">"21:38:23.672"</f>
        <v>21:38:23.672</v>
      </c>
      <c r="T236" t="str">
        <f t="shared" ref="T236:T241" si="153">"21:38:23.172"</f>
        <v>21:38:23.172</v>
      </c>
      <c r="U236" t="str">
        <f t="shared" si="122"/>
        <v>A54CFF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206</v>
      </c>
      <c r="AJ236">
        <v>43.416680999999997</v>
      </c>
      <c r="AK236" t="s">
        <v>205</v>
      </c>
      <c r="AL236">
        <v>-88.703290999999993</v>
      </c>
      <c r="AM236">
        <v>25</v>
      </c>
      <c r="AN236">
        <v>1275</v>
      </c>
      <c r="AO236" t="s">
        <v>118</v>
      </c>
      <c r="AP236">
        <v>-15</v>
      </c>
      <c r="AQ236">
        <v>-64</v>
      </c>
      <c r="AR236">
        <v>576</v>
      </c>
      <c r="AZ236">
        <v>1200</v>
      </c>
      <c r="BA236">
        <v>1</v>
      </c>
      <c r="BE236">
        <v>0</v>
      </c>
      <c r="BF236">
        <v>0</v>
      </c>
      <c r="BG236">
        <v>0</v>
      </c>
      <c r="BH236">
        <v>1175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 t="shared" ref="BW236:BW241" si="154">"21:38:23.679"</f>
        <v>21:38:23.679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2</v>
      </c>
      <c r="CP236" t="s">
        <v>119</v>
      </c>
      <c r="CQ236">
        <v>169</v>
      </c>
      <c r="CR236">
        <v>0</v>
      </c>
      <c r="CW236">
        <v>427972</v>
      </c>
      <c r="CY236">
        <v>1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1</v>
      </c>
      <c r="DG236">
        <v>0</v>
      </c>
      <c r="DH236">
        <v>0</v>
      </c>
      <c r="DI236">
        <v>1</v>
      </c>
    </row>
    <row r="237" spans="1:113" x14ac:dyDescent="0.3">
      <c r="A237" t="str">
        <f>"07/22/2022 21:38:24.204"</f>
        <v>07/22/2022 21:38:24.204</v>
      </c>
      <c r="C237" t="str">
        <f t="shared" si="151"/>
        <v>FFD3D3C0</v>
      </c>
      <c r="D237" t="s">
        <v>121</v>
      </c>
      <c r="E237">
        <v>11</v>
      </c>
      <c r="F237">
        <v>1011</v>
      </c>
      <c r="G237" t="s">
        <v>125</v>
      </c>
      <c r="J237" t="s">
        <v>123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52"/>
        <v>21:38:23.672</v>
      </c>
      <c r="T237" t="str">
        <f t="shared" si="153"/>
        <v>21:38:23.172</v>
      </c>
      <c r="U237" t="str">
        <f t="shared" si="122"/>
        <v>A54CFF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206</v>
      </c>
      <c r="AJ237">
        <v>43.416680999999997</v>
      </c>
      <c r="AK237" t="s">
        <v>205</v>
      </c>
      <c r="AL237">
        <v>-88.703290999999993</v>
      </c>
      <c r="AM237">
        <v>25</v>
      </c>
      <c r="AN237">
        <v>1275</v>
      </c>
      <c r="AO237" t="s">
        <v>118</v>
      </c>
      <c r="AP237">
        <v>-15</v>
      </c>
      <c r="AQ237">
        <v>-64</v>
      </c>
      <c r="AR237">
        <v>576</v>
      </c>
      <c r="AZ237">
        <v>1200</v>
      </c>
      <c r="BA237">
        <v>1</v>
      </c>
      <c r="BE237">
        <v>0</v>
      </c>
      <c r="BF237">
        <v>0</v>
      </c>
      <c r="BG237">
        <v>0</v>
      </c>
      <c r="BH237">
        <v>1175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 t="shared" si="154"/>
        <v>21:38:23.679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2</v>
      </c>
      <c r="CP237" t="s">
        <v>119</v>
      </c>
      <c r="CQ237">
        <v>169</v>
      </c>
      <c r="CR237">
        <v>0</v>
      </c>
      <c r="CW237">
        <v>427972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1</v>
      </c>
      <c r="DG237">
        <v>0</v>
      </c>
      <c r="DH237">
        <v>0</v>
      </c>
      <c r="DI237">
        <v>1</v>
      </c>
    </row>
    <row r="238" spans="1:113" x14ac:dyDescent="0.3">
      <c r="A238" t="str">
        <f>"07/22/2022 21:38:24.251"</f>
        <v>07/22/2022 21:38:24.251</v>
      </c>
      <c r="C238" t="str">
        <f t="shared" si="151"/>
        <v>FFD3D3C0</v>
      </c>
      <c r="D238" t="s">
        <v>113</v>
      </c>
      <c r="E238">
        <v>44</v>
      </c>
      <c r="H238">
        <v>151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52"/>
        <v>21:38:23.672</v>
      </c>
      <c r="T238" t="str">
        <f t="shared" si="153"/>
        <v>21:38:23.172</v>
      </c>
      <c r="U238" t="str">
        <f t="shared" si="122"/>
        <v>A54CFF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206</v>
      </c>
      <c r="AJ238">
        <v>43.416680999999997</v>
      </c>
      <c r="AK238" t="s">
        <v>205</v>
      </c>
      <c r="AL238">
        <v>-88.703290999999993</v>
      </c>
      <c r="AM238">
        <v>25</v>
      </c>
      <c r="AN238">
        <v>1275</v>
      </c>
      <c r="AO238" t="s">
        <v>118</v>
      </c>
      <c r="AP238">
        <v>-15</v>
      </c>
      <c r="AQ238">
        <v>-64</v>
      </c>
      <c r="AR238">
        <v>576</v>
      </c>
      <c r="AZ238">
        <v>1200</v>
      </c>
      <c r="BA238">
        <v>1</v>
      </c>
      <c r="BE238">
        <v>0</v>
      </c>
      <c r="BF238">
        <v>0</v>
      </c>
      <c r="BG238">
        <v>0</v>
      </c>
      <c r="BH238">
        <v>1175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 t="shared" si="154"/>
        <v>21:38:23.679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2</v>
      </c>
      <c r="CP238" t="s">
        <v>119</v>
      </c>
      <c r="CQ238">
        <v>169</v>
      </c>
      <c r="CR238">
        <v>0</v>
      </c>
      <c r="CW238">
        <v>427972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1</v>
      </c>
      <c r="DG238">
        <v>0</v>
      </c>
      <c r="DH238">
        <v>0</v>
      </c>
      <c r="DI238">
        <v>1</v>
      </c>
    </row>
    <row r="239" spans="1:113" x14ac:dyDescent="0.3">
      <c r="A239" t="str">
        <f>"07/22/2022 21:38:24.251"</f>
        <v>07/22/2022 21:38:24.251</v>
      </c>
      <c r="C239" t="str">
        <f t="shared" si="151"/>
        <v>FFD3D3C0</v>
      </c>
      <c r="D239" t="s">
        <v>121</v>
      </c>
      <c r="E239">
        <v>12</v>
      </c>
      <c r="F239">
        <v>1012</v>
      </c>
      <c r="G239" t="s">
        <v>122</v>
      </c>
      <c r="J239" t="s">
        <v>123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52"/>
        <v>21:38:23.672</v>
      </c>
      <c r="T239" t="str">
        <f t="shared" si="153"/>
        <v>21:38:23.172</v>
      </c>
      <c r="U239" t="str">
        <f t="shared" si="122"/>
        <v>A54CFF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206</v>
      </c>
      <c r="AJ239">
        <v>43.416680999999997</v>
      </c>
      <c r="AK239" t="s">
        <v>205</v>
      </c>
      <c r="AL239">
        <v>-88.703290999999993</v>
      </c>
      <c r="AM239">
        <v>25</v>
      </c>
      <c r="AN239">
        <v>1275</v>
      </c>
      <c r="AO239" t="s">
        <v>118</v>
      </c>
      <c r="AP239">
        <v>-15</v>
      </c>
      <c r="AQ239">
        <v>-64</v>
      </c>
      <c r="AR239">
        <v>576</v>
      </c>
      <c r="AZ239">
        <v>1200</v>
      </c>
      <c r="BA239">
        <v>1</v>
      </c>
      <c r="BE239">
        <v>0</v>
      </c>
      <c r="BF239">
        <v>0</v>
      </c>
      <c r="BG239">
        <v>0</v>
      </c>
      <c r="BH239">
        <v>1175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 t="shared" si="154"/>
        <v>21:38:23.679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2</v>
      </c>
      <c r="CP239" t="s">
        <v>119</v>
      </c>
      <c r="CQ239">
        <v>169</v>
      </c>
      <c r="CR239">
        <v>0</v>
      </c>
      <c r="CW239">
        <v>427972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1</v>
      </c>
      <c r="DG239">
        <v>0</v>
      </c>
      <c r="DH239">
        <v>0</v>
      </c>
      <c r="DI239">
        <v>1</v>
      </c>
    </row>
    <row r="240" spans="1:113" x14ac:dyDescent="0.3">
      <c r="A240" t="str">
        <f>"07/22/2022 21:38:24.251"</f>
        <v>07/22/2022 21:38:24.251</v>
      </c>
      <c r="C240" t="str">
        <f t="shared" si="151"/>
        <v>FFD3D3C0</v>
      </c>
      <c r="D240" t="s">
        <v>124</v>
      </c>
      <c r="E240">
        <v>2</v>
      </c>
      <c r="H240">
        <v>156</v>
      </c>
      <c r="I240" t="s">
        <v>125</v>
      </c>
      <c r="J240" t="s">
        <v>126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52"/>
        <v>21:38:23.672</v>
      </c>
      <c r="T240" t="str">
        <f t="shared" si="153"/>
        <v>21:38:23.172</v>
      </c>
      <c r="U240" t="str">
        <f t="shared" si="122"/>
        <v>A54CFF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206</v>
      </c>
      <c r="AJ240">
        <v>43.416680999999997</v>
      </c>
      <c r="AK240" t="s">
        <v>205</v>
      </c>
      <c r="AL240">
        <v>-88.703290999999993</v>
      </c>
      <c r="AM240">
        <v>25</v>
      </c>
      <c r="AN240">
        <v>1275</v>
      </c>
      <c r="AO240" t="s">
        <v>118</v>
      </c>
      <c r="AP240">
        <v>-15</v>
      </c>
      <c r="AQ240">
        <v>-64</v>
      </c>
      <c r="AR240">
        <v>576</v>
      </c>
      <c r="AZ240">
        <v>1200</v>
      </c>
      <c r="BA240">
        <v>1</v>
      </c>
      <c r="BE240">
        <v>0</v>
      </c>
      <c r="BF240">
        <v>0</v>
      </c>
      <c r="BG240">
        <v>0</v>
      </c>
      <c r="BH240">
        <v>1175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 t="shared" si="154"/>
        <v>21:38:23.679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2</v>
      </c>
      <c r="CP240" t="s">
        <v>119</v>
      </c>
      <c r="CQ240">
        <v>169</v>
      </c>
      <c r="CR240">
        <v>0</v>
      </c>
      <c r="CW240">
        <v>427972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1</v>
      </c>
      <c r="DG240">
        <v>0</v>
      </c>
      <c r="DH240">
        <v>0</v>
      </c>
      <c r="DI240">
        <v>1</v>
      </c>
    </row>
    <row r="241" spans="1:113" x14ac:dyDescent="0.3">
      <c r="A241" t="str">
        <f>"07/22/2022 21:38:24.251"</f>
        <v>07/22/2022 21:38:24.251</v>
      </c>
      <c r="C241" t="str">
        <f t="shared" si="151"/>
        <v>FFD3D3C0</v>
      </c>
      <c r="D241" t="s">
        <v>113</v>
      </c>
      <c r="E241">
        <v>45</v>
      </c>
      <c r="H241">
        <v>152</v>
      </c>
      <c r="I241" t="s">
        <v>120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52"/>
        <v>21:38:23.672</v>
      </c>
      <c r="T241" t="str">
        <f t="shared" si="153"/>
        <v>21:38:23.172</v>
      </c>
      <c r="U241" t="str">
        <f t="shared" si="122"/>
        <v>A54CFF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206</v>
      </c>
      <c r="AJ241">
        <v>43.416680999999997</v>
      </c>
      <c r="AK241" t="s">
        <v>205</v>
      </c>
      <c r="AL241">
        <v>-88.703290999999993</v>
      </c>
      <c r="AM241">
        <v>25</v>
      </c>
      <c r="AN241">
        <v>1275</v>
      </c>
      <c r="AO241" t="s">
        <v>118</v>
      </c>
      <c r="AP241">
        <v>-15</v>
      </c>
      <c r="AQ241">
        <v>-64</v>
      </c>
      <c r="AR241">
        <v>576</v>
      </c>
      <c r="AZ241">
        <v>1200</v>
      </c>
      <c r="BA241">
        <v>1</v>
      </c>
      <c r="BE241">
        <v>0</v>
      </c>
      <c r="BF241">
        <v>0</v>
      </c>
      <c r="BG241">
        <v>0</v>
      </c>
      <c r="BH241">
        <v>1175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 t="shared" si="154"/>
        <v>21:38:23.679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2</v>
      </c>
      <c r="CP241" t="s">
        <v>119</v>
      </c>
      <c r="CQ241">
        <v>169</v>
      </c>
      <c r="CR241">
        <v>0</v>
      </c>
      <c r="CW241">
        <v>427972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1</v>
      </c>
      <c r="DG241">
        <v>0</v>
      </c>
      <c r="DH241">
        <v>0</v>
      </c>
      <c r="DI241">
        <v>1</v>
      </c>
    </row>
    <row r="242" spans="1:113" x14ac:dyDescent="0.3">
      <c r="A242" t="str">
        <f>"07/22/2022 21:38:25.001"</f>
        <v>07/22/2022 21:38:25.001</v>
      </c>
      <c r="C242" t="str">
        <f t="shared" si="151"/>
        <v>FFD3D3C0</v>
      </c>
      <c r="D242" t="s">
        <v>113</v>
      </c>
      <c r="E242">
        <v>44</v>
      </c>
      <c r="H242">
        <v>151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ref="S242:S247" si="155">"21:38:24.813"</f>
        <v>21:38:24.813</v>
      </c>
      <c r="T242" t="str">
        <f t="shared" ref="T242:T247" si="156">"21:38:23.712"</f>
        <v>21:38:23.712</v>
      </c>
      <c r="U242" t="str">
        <f t="shared" si="122"/>
        <v>A54CFF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207</v>
      </c>
      <c r="AJ242">
        <v>43.416338000000003</v>
      </c>
      <c r="AK242" t="s">
        <v>208</v>
      </c>
      <c r="AL242">
        <v>-88.703419999999994</v>
      </c>
      <c r="AM242">
        <v>25</v>
      </c>
      <c r="AN242">
        <v>1275</v>
      </c>
      <c r="AO242" t="s">
        <v>118</v>
      </c>
      <c r="AP242">
        <v>-15</v>
      </c>
      <c r="AQ242">
        <v>-64</v>
      </c>
      <c r="AR242">
        <v>512</v>
      </c>
      <c r="AZ242">
        <v>1200</v>
      </c>
      <c r="BA242">
        <v>1</v>
      </c>
      <c r="BE242">
        <v>0</v>
      </c>
      <c r="BF242">
        <v>0</v>
      </c>
      <c r="BG242">
        <v>0</v>
      </c>
      <c r="BH242">
        <v>1175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 t="shared" ref="BW242:BW247" si="157">"21:38:24.814"</f>
        <v>21:38:24.814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4</v>
      </c>
      <c r="CP242" t="s">
        <v>119</v>
      </c>
      <c r="CQ242">
        <v>169</v>
      </c>
      <c r="CR242">
        <v>3</v>
      </c>
      <c r="CW242">
        <v>10220183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1</v>
      </c>
      <c r="DG242">
        <v>0</v>
      </c>
      <c r="DH242">
        <v>0</v>
      </c>
      <c r="DI242">
        <v>1</v>
      </c>
    </row>
    <row r="243" spans="1:113" x14ac:dyDescent="0.3">
      <c r="A243" t="str">
        <f>"07/22/2022 21:38:25.001"</f>
        <v>07/22/2022 21:38:25.001</v>
      </c>
      <c r="C243" t="str">
        <f t="shared" si="151"/>
        <v>FFD3D3C0</v>
      </c>
      <c r="D243" t="s">
        <v>121</v>
      </c>
      <c r="E243">
        <v>12</v>
      </c>
      <c r="F243">
        <v>1012</v>
      </c>
      <c r="G243" t="s">
        <v>122</v>
      </c>
      <c r="J243" t="s">
        <v>123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155"/>
        <v>21:38:24.813</v>
      </c>
      <c r="T243" t="str">
        <f t="shared" si="156"/>
        <v>21:38:23.712</v>
      </c>
      <c r="U243" t="str">
        <f t="shared" si="122"/>
        <v>A54CFF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207</v>
      </c>
      <c r="AJ243">
        <v>43.416338000000003</v>
      </c>
      <c r="AK243" t="s">
        <v>208</v>
      </c>
      <c r="AL243">
        <v>-88.703419999999994</v>
      </c>
      <c r="AM243">
        <v>25</v>
      </c>
      <c r="AN243">
        <v>1275</v>
      </c>
      <c r="AO243" t="s">
        <v>118</v>
      </c>
      <c r="AP243">
        <v>-15</v>
      </c>
      <c r="AQ243">
        <v>-64</v>
      </c>
      <c r="AR243">
        <v>512</v>
      </c>
      <c r="AZ243">
        <v>1200</v>
      </c>
      <c r="BA243">
        <v>1</v>
      </c>
      <c r="BE243">
        <v>0</v>
      </c>
      <c r="BF243">
        <v>0</v>
      </c>
      <c r="BG243">
        <v>0</v>
      </c>
      <c r="BH243">
        <v>1175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 t="shared" si="157"/>
        <v>21:38:24.814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4</v>
      </c>
      <c r="CP243" t="s">
        <v>119</v>
      </c>
      <c r="CQ243">
        <v>169</v>
      </c>
      <c r="CR243">
        <v>3</v>
      </c>
      <c r="CW243">
        <v>10220183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1</v>
      </c>
      <c r="DG243">
        <v>0</v>
      </c>
      <c r="DH243">
        <v>0</v>
      </c>
      <c r="DI243">
        <v>1</v>
      </c>
    </row>
    <row r="244" spans="1:113" x14ac:dyDescent="0.3">
      <c r="A244" t="str">
        <f>"07/22/2022 21:38:25.001"</f>
        <v>07/22/2022 21:38:25.001</v>
      </c>
      <c r="C244" t="str">
        <f t="shared" si="151"/>
        <v>FFD3D3C0</v>
      </c>
      <c r="D244" t="s">
        <v>124</v>
      </c>
      <c r="E244">
        <v>2</v>
      </c>
      <c r="H244">
        <v>156</v>
      </c>
      <c r="I244" t="s">
        <v>125</v>
      </c>
      <c r="J244" t="s">
        <v>126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155"/>
        <v>21:38:24.813</v>
      </c>
      <c r="T244" t="str">
        <f t="shared" si="156"/>
        <v>21:38:23.712</v>
      </c>
      <c r="U244" t="str">
        <f t="shared" si="122"/>
        <v>A54CFF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207</v>
      </c>
      <c r="AJ244">
        <v>43.416338000000003</v>
      </c>
      <c r="AK244" t="s">
        <v>208</v>
      </c>
      <c r="AL244">
        <v>-88.703419999999994</v>
      </c>
      <c r="AM244">
        <v>25</v>
      </c>
      <c r="AN244">
        <v>1275</v>
      </c>
      <c r="AO244" t="s">
        <v>118</v>
      </c>
      <c r="AP244">
        <v>-15</v>
      </c>
      <c r="AQ244">
        <v>-64</v>
      </c>
      <c r="AR244">
        <v>512</v>
      </c>
      <c r="AZ244">
        <v>1200</v>
      </c>
      <c r="BA244">
        <v>1</v>
      </c>
      <c r="BE244">
        <v>0</v>
      </c>
      <c r="BF244">
        <v>0</v>
      </c>
      <c r="BG244">
        <v>0</v>
      </c>
      <c r="BH244">
        <v>1175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 t="shared" si="157"/>
        <v>21:38:24.814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4</v>
      </c>
      <c r="CP244" t="s">
        <v>119</v>
      </c>
      <c r="CQ244">
        <v>169</v>
      </c>
      <c r="CR244">
        <v>3</v>
      </c>
      <c r="CW244">
        <v>10220183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1</v>
      </c>
      <c r="DG244">
        <v>0</v>
      </c>
      <c r="DH244">
        <v>0</v>
      </c>
      <c r="DI244">
        <v>1</v>
      </c>
    </row>
    <row r="245" spans="1:113" x14ac:dyDescent="0.3">
      <c r="A245" t="str">
        <f>"07/22/2022 21:38:25.001"</f>
        <v>07/22/2022 21:38:25.001</v>
      </c>
      <c r="C245" t="str">
        <f t="shared" si="151"/>
        <v>FFD3D3C0</v>
      </c>
      <c r="D245" t="s">
        <v>113</v>
      </c>
      <c r="E245">
        <v>45</v>
      </c>
      <c r="H245">
        <v>152</v>
      </c>
      <c r="I245" t="s">
        <v>120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55"/>
        <v>21:38:24.813</v>
      </c>
      <c r="T245" t="str">
        <f t="shared" si="156"/>
        <v>21:38:23.712</v>
      </c>
      <c r="U245" t="str">
        <f t="shared" si="122"/>
        <v>A54CFF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207</v>
      </c>
      <c r="AJ245">
        <v>43.416338000000003</v>
      </c>
      <c r="AK245" t="s">
        <v>208</v>
      </c>
      <c r="AL245">
        <v>-88.703419999999994</v>
      </c>
      <c r="AM245">
        <v>25</v>
      </c>
      <c r="AN245">
        <v>1275</v>
      </c>
      <c r="AO245" t="s">
        <v>118</v>
      </c>
      <c r="AP245">
        <v>-15</v>
      </c>
      <c r="AQ245">
        <v>-64</v>
      </c>
      <c r="AR245">
        <v>512</v>
      </c>
      <c r="AZ245">
        <v>1200</v>
      </c>
      <c r="BA245">
        <v>1</v>
      </c>
      <c r="BE245">
        <v>0</v>
      </c>
      <c r="BF245">
        <v>0</v>
      </c>
      <c r="BG245">
        <v>0</v>
      </c>
      <c r="BH245">
        <v>1175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 t="shared" si="157"/>
        <v>21:38:24.814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4</v>
      </c>
      <c r="CP245" t="s">
        <v>119</v>
      </c>
      <c r="CQ245">
        <v>169</v>
      </c>
      <c r="CR245">
        <v>3</v>
      </c>
      <c r="CW245">
        <v>10220183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1</v>
      </c>
      <c r="DG245">
        <v>0</v>
      </c>
      <c r="DH245">
        <v>0</v>
      </c>
      <c r="DI245">
        <v>1</v>
      </c>
    </row>
    <row r="246" spans="1:113" x14ac:dyDescent="0.3">
      <c r="A246" t="str">
        <f>"07/22/2022 21:38:25.064"</f>
        <v>07/22/2022 21:38:25.064</v>
      </c>
      <c r="C246" t="str">
        <f t="shared" si="151"/>
        <v>FFD3D3C0</v>
      </c>
      <c r="D246" t="s">
        <v>121</v>
      </c>
      <c r="E246">
        <v>11</v>
      </c>
      <c r="F246">
        <v>1011</v>
      </c>
      <c r="G246" t="s">
        <v>125</v>
      </c>
      <c r="J246" t="s">
        <v>123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55"/>
        <v>21:38:24.813</v>
      </c>
      <c r="T246" t="str">
        <f t="shared" si="156"/>
        <v>21:38:23.712</v>
      </c>
      <c r="U246" t="str">
        <f t="shared" si="122"/>
        <v>A54CFF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207</v>
      </c>
      <c r="AJ246">
        <v>43.416338000000003</v>
      </c>
      <c r="AK246" t="s">
        <v>208</v>
      </c>
      <c r="AL246">
        <v>-88.703419999999994</v>
      </c>
      <c r="AM246">
        <v>25</v>
      </c>
      <c r="AN246">
        <v>1275</v>
      </c>
      <c r="AO246" t="s">
        <v>118</v>
      </c>
      <c r="AP246">
        <v>-15</v>
      </c>
      <c r="AQ246">
        <v>-64</v>
      </c>
      <c r="AR246">
        <v>512</v>
      </c>
      <c r="AZ246">
        <v>1200</v>
      </c>
      <c r="BA246">
        <v>1</v>
      </c>
      <c r="BE246">
        <v>0</v>
      </c>
      <c r="BF246">
        <v>0</v>
      </c>
      <c r="BG246">
        <v>0</v>
      </c>
      <c r="BH246">
        <v>1175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 t="shared" si="157"/>
        <v>21:38:24.814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4</v>
      </c>
      <c r="CP246" t="s">
        <v>119</v>
      </c>
      <c r="CQ246">
        <v>169</v>
      </c>
      <c r="CR246">
        <v>3</v>
      </c>
      <c r="CW246">
        <v>10220183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1</v>
      </c>
      <c r="DG246">
        <v>0</v>
      </c>
      <c r="DH246">
        <v>0</v>
      </c>
      <c r="DI246">
        <v>1</v>
      </c>
    </row>
    <row r="247" spans="1:113" x14ac:dyDescent="0.3">
      <c r="A247" t="str">
        <f>"07/22/2022 21:38:25.064"</f>
        <v>07/22/2022 21:38:25.064</v>
      </c>
      <c r="C247" t="str">
        <f t="shared" si="151"/>
        <v>FFD3D3C0</v>
      </c>
      <c r="D247" t="s">
        <v>127</v>
      </c>
      <c r="E247">
        <v>8</v>
      </c>
      <c r="F247">
        <v>2008</v>
      </c>
      <c r="G247" t="s">
        <v>128</v>
      </c>
      <c r="J247" t="s">
        <v>129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55"/>
        <v>21:38:24.813</v>
      </c>
      <c r="T247" t="str">
        <f t="shared" si="156"/>
        <v>21:38:23.712</v>
      </c>
      <c r="U247" t="str">
        <f t="shared" si="122"/>
        <v>A54CFF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207</v>
      </c>
      <c r="AJ247">
        <v>43.416338000000003</v>
      </c>
      <c r="AK247" t="s">
        <v>208</v>
      </c>
      <c r="AL247">
        <v>-88.703419999999994</v>
      </c>
      <c r="AM247">
        <v>25</v>
      </c>
      <c r="AN247">
        <v>1275</v>
      </c>
      <c r="AO247" t="s">
        <v>118</v>
      </c>
      <c r="AP247">
        <v>-15</v>
      </c>
      <c r="AQ247">
        <v>-64</v>
      </c>
      <c r="AR247">
        <v>512</v>
      </c>
      <c r="AZ247">
        <v>1200</v>
      </c>
      <c r="BA247">
        <v>1</v>
      </c>
      <c r="BE247">
        <v>0</v>
      </c>
      <c r="BF247">
        <v>0</v>
      </c>
      <c r="BG247">
        <v>0</v>
      </c>
      <c r="BH247">
        <v>1175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 t="shared" si="157"/>
        <v>21:38:24.814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4</v>
      </c>
      <c r="CP247" t="s">
        <v>119</v>
      </c>
      <c r="CQ247">
        <v>169</v>
      </c>
      <c r="CR247">
        <v>3</v>
      </c>
      <c r="CW247">
        <v>10220183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1</v>
      </c>
      <c r="DG247">
        <v>0</v>
      </c>
      <c r="DH247">
        <v>0</v>
      </c>
      <c r="DI247">
        <v>1</v>
      </c>
    </row>
    <row r="248" spans="1:113" x14ac:dyDescent="0.3">
      <c r="A248" t="str">
        <f>"07/22/2022 21:38:26.376"</f>
        <v>07/22/2022 21:38:26.376</v>
      </c>
      <c r="C248" t="str">
        <f t="shared" ref="C248:C311" si="158">"FFDFD3C0"</f>
        <v>FFDFD3C0</v>
      </c>
      <c r="D248" t="s">
        <v>121</v>
      </c>
      <c r="E248">
        <v>12</v>
      </c>
      <c r="F248">
        <v>1012</v>
      </c>
      <c r="G248" t="s">
        <v>122</v>
      </c>
      <c r="J248" t="s">
        <v>123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ref="S248:S253" si="159">"21:38:26.180"</f>
        <v>21:38:26.180</v>
      </c>
      <c r="T248" t="str">
        <f t="shared" ref="T248:T253" si="160">"21:38:25.780"</f>
        <v>21:38:25.780</v>
      </c>
      <c r="U248" t="str">
        <f t="shared" si="122"/>
        <v>A54CFF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209</v>
      </c>
      <c r="AJ248">
        <v>43.415930000000003</v>
      </c>
      <c r="AK248" t="s">
        <v>210</v>
      </c>
      <c r="AL248">
        <v>-88.703548999999995</v>
      </c>
      <c r="AM248">
        <v>25</v>
      </c>
      <c r="AN248">
        <v>1300</v>
      </c>
      <c r="AO248" t="s">
        <v>118</v>
      </c>
      <c r="AP248">
        <v>-16</v>
      </c>
      <c r="AQ248">
        <v>-63</v>
      </c>
      <c r="AR248">
        <v>384</v>
      </c>
      <c r="AZ248">
        <v>1200</v>
      </c>
      <c r="BA248">
        <v>1</v>
      </c>
      <c r="BB248" t="str">
        <f t="shared" ref="BB248:BB311" si="161">"N4400K  "</f>
        <v xml:space="preserve">N4400K  </v>
      </c>
      <c r="BC248">
        <v>1</v>
      </c>
      <c r="BE248">
        <v>0</v>
      </c>
      <c r="BF248">
        <v>0</v>
      </c>
      <c r="BG248">
        <v>0</v>
      </c>
      <c r="BH248">
        <v>1200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 t="shared" ref="BW248:BW253" si="162">"21:38:26.182"</f>
        <v>21:38:26.182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168</v>
      </c>
      <c r="CR248">
        <v>1</v>
      </c>
      <c r="CW248">
        <v>12807458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"07/22/2022 21:38:26.376"</f>
        <v>07/22/2022 21:38:26.376</v>
      </c>
      <c r="C249" t="str">
        <f t="shared" si="158"/>
        <v>FFDFD3C0</v>
      </c>
      <c r="D249" t="s">
        <v>124</v>
      </c>
      <c r="E249">
        <v>2</v>
      </c>
      <c r="H249">
        <v>156</v>
      </c>
      <c r="I249" t="s">
        <v>125</v>
      </c>
      <c r="J249" t="s">
        <v>126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59"/>
        <v>21:38:26.180</v>
      </c>
      <c r="T249" t="str">
        <f t="shared" si="160"/>
        <v>21:38:25.780</v>
      </c>
      <c r="U249" t="str">
        <f t="shared" si="122"/>
        <v>A54CFF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209</v>
      </c>
      <c r="AJ249">
        <v>43.415930000000003</v>
      </c>
      <c r="AK249" t="s">
        <v>210</v>
      </c>
      <c r="AL249">
        <v>-88.703548999999995</v>
      </c>
      <c r="AM249">
        <v>25</v>
      </c>
      <c r="AN249">
        <v>1300</v>
      </c>
      <c r="AO249" t="s">
        <v>118</v>
      </c>
      <c r="AP249">
        <v>-16</v>
      </c>
      <c r="AQ249">
        <v>-63</v>
      </c>
      <c r="AR249">
        <v>384</v>
      </c>
      <c r="AZ249">
        <v>1200</v>
      </c>
      <c r="BA249">
        <v>1</v>
      </c>
      <c r="BB249" t="str">
        <f t="shared" si="161"/>
        <v xml:space="preserve">N4400K  </v>
      </c>
      <c r="BC249">
        <v>1</v>
      </c>
      <c r="BE249">
        <v>0</v>
      </c>
      <c r="BF249">
        <v>0</v>
      </c>
      <c r="BG249">
        <v>0</v>
      </c>
      <c r="BH249">
        <v>1200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 t="shared" si="162"/>
        <v>21:38:26.182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168</v>
      </c>
      <c r="CR249">
        <v>1</v>
      </c>
      <c r="CW249">
        <v>12807458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"07/22/2022 21:38:26.376"</f>
        <v>07/22/2022 21:38:26.376</v>
      </c>
      <c r="C250" t="str">
        <f t="shared" si="158"/>
        <v>FFDFD3C0</v>
      </c>
      <c r="D250" t="s">
        <v>113</v>
      </c>
      <c r="E250">
        <v>45</v>
      </c>
      <c r="H250">
        <v>152</v>
      </c>
      <c r="I250" t="s">
        <v>120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159"/>
        <v>21:38:26.180</v>
      </c>
      <c r="T250" t="str">
        <f t="shared" si="160"/>
        <v>21:38:25.780</v>
      </c>
      <c r="U250" t="str">
        <f t="shared" si="122"/>
        <v>A54CFF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209</v>
      </c>
      <c r="AJ250">
        <v>43.415930000000003</v>
      </c>
      <c r="AK250" t="s">
        <v>210</v>
      </c>
      <c r="AL250">
        <v>-88.703548999999995</v>
      </c>
      <c r="AM250">
        <v>25</v>
      </c>
      <c r="AN250">
        <v>1300</v>
      </c>
      <c r="AO250" t="s">
        <v>118</v>
      </c>
      <c r="AP250">
        <v>-16</v>
      </c>
      <c r="AQ250">
        <v>-63</v>
      </c>
      <c r="AR250">
        <v>384</v>
      </c>
      <c r="AZ250">
        <v>1200</v>
      </c>
      <c r="BA250">
        <v>1</v>
      </c>
      <c r="BB250" t="str">
        <f t="shared" si="161"/>
        <v xml:space="preserve">N4400K  </v>
      </c>
      <c r="BC250">
        <v>1</v>
      </c>
      <c r="BE250">
        <v>0</v>
      </c>
      <c r="BF250">
        <v>0</v>
      </c>
      <c r="BG250">
        <v>0</v>
      </c>
      <c r="BH250">
        <v>1200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 t="shared" si="162"/>
        <v>21:38:26.182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168</v>
      </c>
      <c r="CR250">
        <v>1</v>
      </c>
      <c r="CW250">
        <v>12807458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"07/22/2022 21:38:26.470"</f>
        <v>07/22/2022 21:38:26.470</v>
      </c>
      <c r="C251" t="str">
        <f t="shared" si="158"/>
        <v>FFDFD3C0</v>
      </c>
      <c r="D251" t="s">
        <v>127</v>
      </c>
      <c r="E251">
        <v>8</v>
      </c>
      <c r="F251">
        <v>2008</v>
      </c>
      <c r="G251" t="s">
        <v>128</v>
      </c>
      <c r="J251" t="s">
        <v>129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59"/>
        <v>21:38:26.180</v>
      </c>
      <c r="T251" t="str">
        <f t="shared" si="160"/>
        <v>21:38:25.780</v>
      </c>
      <c r="U251" t="str">
        <f t="shared" si="122"/>
        <v>A54CFF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209</v>
      </c>
      <c r="AJ251">
        <v>43.415930000000003</v>
      </c>
      <c r="AK251" t="s">
        <v>210</v>
      </c>
      <c r="AL251">
        <v>-88.703548999999995</v>
      </c>
      <c r="AM251">
        <v>25</v>
      </c>
      <c r="AN251">
        <v>1300</v>
      </c>
      <c r="AO251" t="s">
        <v>118</v>
      </c>
      <c r="AP251">
        <v>-16</v>
      </c>
      <c r="AQ251">
        <v>-63</v>
      </c>
      <c r="AR251">
        <v>384</v>
      </c>
      <c r="AZ251">
        <v>1200</v>
      </c>
      <c r="BA251">
        <v>1</v>
      </c>
      <c r="BB251" t="str">
        <f t="shared" si="161"/>
        <v xml:space="preserve">N4400K  </v>
      </c>
      <c r="BC251">
        <v>1</v>
      </c>
      <c r="BE251">
        <v>0</v>
      </c>
      <c r="BF251">
        <v>0</v>
      </c>
      <c r="BG251">
        <v>0</v>
      </c>
      <c r="BH251">
        <v>1200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 t="shared" si="162"/>
        <v>21:38:26.182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168</v>
      </c>
      <c r="CR251">
        <v>1</v>
      </c>
      <c r="CW251">
        <v>12807458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"07/22/2022 21:38:26.376"</f>
        <v>07/22/2022 21:38:26.376</v>
      </c>
      <c r="C252" t="str">
        <f t="shared" si="158"/>
        <v>FFDFD3C0</v>
      </c>
      <c r="D252" t="s">
        <v>121</v>
      </c>
      <c r="E252">
        <v>11</v>
      </c>
      <c r="F252">
        <v>1011</v>
      </c>
      <c r="G252" t="s">
        <v>125</v>
      </c>
      <c r="J252" t="s">
        <v>123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59"/>
        <v>21:38:26.180</v>
      </c>
      <c r="T252" t="str">
        <f t="shared" si="160"/>
        <v>21:38:25.780</v>
      </c>
      <c r="U252" t="str">
        <f t="shared" si="122"/>
        <v>A54CFF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209</v>
      </c>
      <c r="AJ252">
        <v>43.415930000000003</v>
      </c>
      <c r="AK252" t="s">
        <v>210</v>
      </c>
      <c r="AL252">
        <v>-88.703548999999995</v>
      </c>
      <c r="AM252">
        <v>25</v>
      </c>
      <c r="AN252">
        <v>1300</v>
      </c>
      <c r="AO252" t="s">
        <v>118</v>
      </c>
      <c r="AP252">
        <v>-16</v>
      </c>
      <c r="AQ252">
        <v>-63</v>
      </c>
      <c r="AR252">
        <v>384</v>
      </c>
      <c r="AZ252">
        <v>1200</v>
      </c>
      <c r="BA252">
        <v>1</v>
      </c>
      <c r="BB252" t="str">
        <f t="shared" si="161"/>
        <v xml:space="preserve">N4400K  </v>
      </c>
      <c r="BC252">
        <v>1</v>
      </c>
      <c r="BE252">
        <v>0</v>
      </c>
      <c r="BF252">
        <v>0</v>
      </c>
      <c r="BG252">
        <v>0</v>
      </c>
      <c r="BH252">
        <v>1200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 t="shared" si="162"/>
        <v>21:38:26.182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168</v>
      </c>
      <c r="CR252">
        <v>1</v>
      </c>
      <c r="CW252">
        <v>12807458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"07/22/2022 21:38:26.470"</f>
        <v>07/22/2022 21:38:26.470</v>
      </c>
      <c r="C253" t="str">
        <f t="shared" si="158"/>
        <v>FFDFD3C0</v>
      </c>
      <c r="D253" t="s">
        <v>113</v>
      </c>
      <c r="E253">
        <v>44</v>
      </c>
      <c r="H253">
        <v>151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159"/>
        <v>21:38:26.180</v>
      </c>
      <c r="T253" t="str">
        <f t="shared" si="160"/>
        <v>21:38:25.780</v>
      </c>
      <c r="U253" t="str">
        <f t="shared" si="122"/>
        <v>A54CFF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209</v>
      </c>
      <c r="AJ253">
        <v>43.415930000000003</v>
      </c>
      <c r="AK253" t="s">
        <v>210</v>
      </c>
      <c r="AL253">
        <v>-88.703548999999995</v>
      </c>
      <c r="AM253">
        <v>25</v>
      </c>
      <c r="AN253">
        <v>1300</v>
      </c>
      <c r="AO253" t="s">
        <v>118</v>
      </c>
      <c r="AP253">
        <v>-16</v>
      </c>
      <c r="AQ253">
        <v>-63</v>
      </c>
      <c r="AR253">
        <v>384</v>
      </c>
      <c r="AZ253">
        <v>1200</v>
      </c>
      <c r="BA253">
        <v>1</v>
      </c>
      <c r="BB253" t="str">
        <f t="shared" si="161"/>
        <v xml:space="preserve">N4400K  </v>
      </c>
      <c r="BC253">
        <v>1</v>
      </c>
      <c r="BE253">
        <v>0</v>
      </c>
      <c r="BF253">
        <v>0</v>
      </c>
      <c r="BG253">
        <v>0</v>
      </c>
      <c r="BH253">
        <v>1200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 t="shared" si="162"/>
        <v>21:38:26.182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168</v>
      </c>
      <c r="CR253">
        <v>1</v>
      </c>
      <c r="CW253">
        <v>12807458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"07/22/2022 21:38:27.314"</f>
        <v>07/22/2022 21:38:27.314</v>
      </c>
      <c r="C254" t="str">
        <f t="shared" si="158"/>
        <v>FFDFD3C0</v>
      </c>
      <c r="D254" t="s">
        <v>113</v>
      </c>
      <c r="E254">
        <v>44</v>
      </c>
      <c r="H254">
        <v>151</v>
      </c>
      <c r="I254" t="s">
        <v>114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ref="S254:S259" si="163">"21:38:27.133"</f>
        <v>21:38:27.133</v>
      </c>
      <c r="T254" t="str">
        <f t="shared" ref="T254:T259" si="164">"21:38:26.733"</f>
        <v>21:38:26.733</v>
      </c>
      <c r="U254" t="str">
        <f t="shared" si="122"/>
        <v>A54CFF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211</v>
      </c>
      <c r="AJ254">
        <v>43.415650999999997</v>
      </c>
      <c r="AK254" t="s">
        <v>212</v>
      </c>
      <c r="AL254">
        <v>-88.703677999999996</v>
      </c>
      <c r="AM254">
        <v>25</v>
      </c>
      <c r="AN254">
        <v>1300</v>
      </c>
      <c r="AO254" t="s">
        <v>118</v>
      </c>
      <c r="AP254">
        <v>-15</v>
      </c>
      <c r="AQ254">
        <v>-63</v>
      </c>
      <c r="AR254">
        <v>512</v>
      </c>
      <c r="AZ254">
        <v>1200</v>
      </c>
      <c r="BA254">
        <v>1</v>
      </c>
      <c r="BB254" t="str">
        <f t="shared" si="161"/>
        <v xml:space="preserve">N4400K  </v>
      </c>
      <c r="BC254">
        <v>1</v>
      </c>
      <c r="BE254">
        <v>0</v>
      </c>
      <c r="BF254">
        <v>0</v>
      </c>
      <c r="BG254">
        <v>0</v>
      </c>
      <c r="BH254">
        <v>1200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 t="shared" ref="BW254:BW259" si="165">"21:38:27.134"</f>
        <v>21:38:27.134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168</v>
      </c>
      <c r="CR254">
        <v>1</v>
      </c>
      <c r="CW254">
        <v>12809316</v>
      </c>
      <c r="CY254">
        <v>1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"07/22/2022 21:38:27.345"</f>
        <v>07/22/2022 21:38:27.345</v>
      </c>
      <c r="C255" t="str">
        <f t="shared" si="158"/>
        <v>FFDFD3C0</v>
      </c>
      <c r="D255" t="s">
        <v>121</v>
      </c>
      <c r="E255">
        <v>12</v>
      </c>
      <c r="F255">
        <v>1012</v>
      </c>
      <c r="G255" t="s">
        <v>122</v>
      </c>
      <c r="J255" t="s">
        <v>123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63"/>
        <v>21:38:27.133</v>
      </c>
      <c r="T255" t="str">
        <f t="shared" si="164"/>
        <v>21:38:26.733</v>
      </c>
      <c r="U255" t="str">
        <f t="shared" si="122"/>
        <v>A54CFF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211</v>
      </c>
      <c r="AJ255">
        <v>43.415650999999997</v>
      </c>
      <c r="AK255" t="s">
        <v>212</v>
      </c>
      <c r="AL255">
        <v>-88.703677999999996</v>
      </c>
      <c r="AM255">
        <v>25</v>
      </c>
      <c r="AN255">
        <v>1300</v>
      </c>
      <c r="AO255" t="s">
        <v>118</v>
      </c>
      <c r="AP255">
        <v>-15</v>
      </c>
      <c r="AQ255">
        <v>-63</v>
      </c>
      <c r="AR255">
        <v>512</v>
      </c>
      <c r="AZ255">
        <v>1200</v>
      </c>
      <c r="BA255">
        <v>1</v>
      </c>
      <c r="BB255" t="str">
        <f t="shared" si="161"/>
        <v xml:space="preserve">N4400K  </v>
      </c>
      <c r="BC255">
        <v>1</v>
      </c>
      <c r="BE255">
        <v>0</v>
      </c>
      <c r="BF255">
        <v>0</v>
      </c>
      <c r="BG255">
        <v>0</v>
      </c>
      <c r="BH255">
        <v>1200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 t="shared" si="165"/>
        <v>21:38:27.134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168</v>
      </c>
      <c r="CR255">
        <v>1</v>
      </c>
      <c r="CW255">
        <v>12809316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"07/22/2022 21:38:27.345"</f>
        <v>07/22/2022 21:38:27.345</v>
      </c>
      <c r="C256" t="str">
        <f t="shared" si="158"/>
        <v>FFDFD3C0</v>
      </c>
      <c r="D256" t="s">
        <v>124</v>
      </c>
      <c r="E256">
        <v>2</v>
      </c>
      <c r="H256">
        <v>156</v>
      </c>
      <c r="I256" t="s">
        <v>125</v>
      </c>
      <c r="J256" t="s">
        <v>126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63"/>
        <v>21:38:27.133</v>
      </c>
      <c r="T256" t="str">
        <f t="shared" si="164"/>
        <v>21:38:26.733</v>
      </c>
      <c r="U256" t="str">
        <f t="shared" si="122"/>
        <v>A54CFF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211</v>
      </c>
      <c r="AJ256">
        <v>43.415650999999997</v>
      </c>
      <c r="AK256" t="s">
        <v>212</v>
      </c>
      <c r="AL256">
        <v>-88.703677999999996</v>
      </c>
      <c r="AM256">
        <v>25</v>
      </c>
      <c r="AN256">
        <v>1300</v>
      </c>
      <c r="AO256" t="s">
        <v>118</v>
      </c>
      <c r="AP256">
        <v>-15</v>
      </c>
      <c r="AQ256">
        <v>-63</v>
      </c>
      <c r="AR256">
        <v>512</v>
      </c>
      <c r="AZ256">
        <v>1200</v>
      </c>
      <c r="BA256">
        <v>1</v>
      </c>
      <c r="BB256" t="str">
        <f t="shared" si="161"/>
        <v xml:space="preserve">N4400K  </v>
      </c>
      <c r="BC256">
        <v>1</v>
      </c>
      <c r="BE256">
        <v>0</v>
      </c>
      <c r="BF256">
        <v>0</v>
      </c>
      <c r="BG256">
        <v>0</v>
      </c>
      <c r="BH256">
        <v>1200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 t="shared" si="165"/>
        <v>21:38:27.134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168</v>
      </c>
      <c r="CR256">
        <v>1</v>
      </c>
      <c r="CW256">
        <v>12809316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"07/22/2022 21:38:27.345"</f>
        <v>07/22/2022 21:38:27.345</v>
      </c>
      <c r="C257" t="str">
        <f t="shared" si="158"/>
        <v>FFDFD3C0</v>
      </c>
      <c r="D257" t="s">
        <v>113</v>
      </c>
      <c r="E257">
        <v>45</v>
      </c>
      <c r="H257">
        <v>152</v>
      </c>
      <c r="I257" t="s">
        <v>120</v>
      </c>
      <c r="J257" t="s">
        <v>115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63"/>
        <v>21:38:27.133</v>
      </c>
      <c r="T257" t="str">
        <f t="shared" si="164"/>
        <v>21:38:26.733</v>
      </c>
      <c r="U257" t="str">
        <f t="shared" si="122"/>
        <v>A54CFF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211</v>
      </c>
      <c r="AJ257">
        <v>43.415650999999997</v>
      </c>
      <c r="AK257" t="s">
        <v>212</v>
      </c>
      <c r="AL257">
        <v>-88.703677999999996</v>
      </c>
      <c r="AM257">
        <v>25</v>
      </c>
      <c r="AN257">
        <v>1300</v>
      </c>
      <c r="AO257" t="s">
        <v>118</v>
      </c>
      <c r="AP257">
        <v>-15</v>
      </c>
      <c r="AQ257">
        <v>-63</v>
      </c>
      <c r="AR257">
        <v>512</v>
      </c>
      <c r="AZ257">
        <v>1200</v>
      </c>
      <c r="BA257">
        <v>1</v>
      </c>
      <c r="BB257" t="str">
        <f t="shared" si="161"/>
        <v xml:space="preserve">N4400K  </v>
      </c>
      <c r="BC257">
        <v>1</v>
      </c>
      <c r="BE257">
        <v>0</v>
      </c>
      <c r="BF257">
        <v>0</v>
      </c>
      <c r="BG257">
        <v>0</v>
      </c>
      <c r="BH257">
        <v>1200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 t="shared" si="165"/>
        <v>21:38:27.134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168</v>
      </c>
      <c r="CR257">
        <v>1</v>
      </c>
      <c r="CW257">
        <v>12809316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"07/22/2022 21:38:27.361"</f>
        <v>07/22/2022 21:38:27.361</v>
      </c>
      <c r="C258" t="str">
        <f t="shared" si="158"/>
        <v>FFDFD3C0</v>
      </c>
      <c r="D258" t="s">
        <v>121</v>
      </c>
      <c r="E258">
        <v>11</v>
      </c>
      <c r="F258">
        <v>1011</v>
      </c>
      <c r="G258" t="s">
        <v>125</v>
      </c>
      <c r="J258" t="s">
        <v>123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63"/>
        <v>21:38:27.133</v>
      </c>
      <c r="T258" t="str">
        <f t="shared" si="164"/>
        <v>21:38:26.733</v>
      </c>
      <c r="U258" t="str">
        <f t="shared" ref="U258:U321" si="166">"A54CFF"</f>
        <v>A54CFF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211</v>
      </c>
      <c r="AJ258">
        <v>43.415650999999997</v>
      </c>
      <c r="AK258" t="s">
        <v>212</v>
      </c>
      <c r="AL258">
        <v>-88.703677999999996</v>
      </c>
      <c r="AM258">
        <v>25</v>
      </c>
      <c r="AN258">
        <v>1300</v>
      </c>
      <c r="AO258" t="s">
        <v>118</v>
      </c>
      <c r="AP258">
        <v>-15</v>
      </c>
      <c r="AQ258">
        <v>-63</v>
      </c>
      <c r="AR258">
        <v>512</v>
      </c>
      <c r="AZ258">
        <v>1200</v>
      </c>
      <c r="BA258">
        <v>1</v>
      </c>
      <c r="BB258" t="str">
        <f t="shared" si="161"/>
        <v xml:space="preserve">N4400K  </v>
      </c>
      <c r="BC258">
        <v>1</v>
      </c>
      <c r="BE258">
        <v>0</v>
      </c>
      <c r="BF258">
        <v>0</v>
      </c>
      <c r="BG258">
        <v>0</v>
      </c>
      <c r="BH258">
        <v>1200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 t="shared" si="165"/>
        <v>21:38:27.134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168</v>
      </c>
      <c r="CR258">
        <v>1</v>
      </c>
      <c r="CW258">
        <v>12809316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"07/22/2022 21:38:27.361"</f>
        <v>07/22/2022 21:38:27.361</v>
      </c>
      <c r="C259" t="str">
        <f t="shared" si="158"/>
        <v>FFDFD3C0</v>
      </c>
      <c r="D259" t="s">
        <v>127</v>
      </c>
      <c r="E259">
        <v>8</v>
      </c>
      <c r="F259">
        <v>2008</v>
      </c>
      <c r="G259" t="s">
        <v>128</v>
      </c>
      <c r="J259" t="s">
        <v>129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63"/>
        <v>21:38:27.133</v>
      </c>
      <c r="T259" t="str">
        <f t="shared" si="164"/>
        <v>21:38:26.733</v>
      </c>
      <c r="U259" t="str">
        <f t="shared" si="166"/>
        <v>A54CFF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211</v>
      </c>
      <c r="AJ259">
        <v>43.415650999999997</v>
      </c>
      <c r="AK259" t="s">
        <v>212</v>
      </c>
      <c r="AL259">
        <v>-88.703677999999996</v>
      </c>
      <c r="AM259">
        <v>25</v>
      </c>
      <c r="AN259">
        <v>1300</v>
      </c>
      <c r="AO259" t="s">
        <v>118</v>
      </c>
      <c r="AP259">
        <v>-15</v>
      </c>
      <c r="AQ259">
        <v>-63</v>
      </c>
      <c r="AR259">
        <v>512</v>
      </c>
      <c r="AZ259">
        <v>1200</v>
      </c>
      <c r="BA259">
        <v>1</v>
      </c>
      <c r="BB259" t="str">
        <f t="shared" si="161"/>
        <v xml:space="preserve">N4400K  </v>
      </c>
      <c r="BC259">
        <v>1</v>
      </c>
      <c r="BE259">
        <v>0</v>
      </c>
      <c r="BF259">
        <v>0</v>
      </c>
      <c r="BG259">
        <v>0</v>
      </c>
      <c r="BH259">
        <v>1200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 t="shared" si="165"/>
        <v>21:38:27.134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168</v>
      </c>
      <c r="CR259">
        <v>1</v>
      </c>
      <c r="CW259">
        <v>12809316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"07/22/2022 21:38:28.205"</f>
        <v>07/22/2022 21:38:28.205</v>
      </c>
      <c r="C260" t="str">
        <f t="shared" si="158"/>
        <v>FFDFD3C0</v>
      </c>
      <c r="D260" t="s">
        <v>113</v>
      </c>
      <c r="E260">
        <v>45</v>
      </c>
      <c r="H260">
        <v>152</v>
      </c>
      <c r="I260" t="s">
        <v>120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ref="S260:S265" si="167">"21:38:28.008"</f>
        <v>21:38:28.008</v>
      </c>
      <c r="T260" t="str">
        <f t="shared" ref="T260:T265" si="168">"21:38:27.608"</f>
        <v>21:38:27.608</v>
      </c>
      <c r="U260" t="str">
        <f t="shared" si="166"/>
        <v>A54CFF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213</v>
      </c>
      <c r="AJ260">
        <v>43.415415000000003</v>
      </c>
      <c r="AK260" t="s">
        <v>214</v>
      </c>
      <c r="AL260">
        <v>-88.703742000000005</v>
      </c>
      <c r="AM260">
        <v>25</v>
      </c>
      <c r="AN260">
        <v>1300</v>
      </c>
      <c r="AO260" t="s">
        <v>118</v>
      </c>
      <c r="AP260">
        <v>-16</v>
      </c>
      <c r="AQ260">
        <v>-63</v>
      </c>
      <c r="AR260">
        <v>512</v>
      </c>
      <c r="AZ260">
        <v>1200</v>
      </c>
      <c r="BA260">
        <v>1</v>
      </c>
      <c r="BB260" t="str">
        <f t="shared" si="161"/>
        <v xml:space="preserve">N4400K  </v>
      </c>
      <c r="BC260">
        <v>1</v>
      </c>
      <c r="BE260">
        <v>0</v>
      </c>
      <c r="BF260">
        <v>0</v>
      </c>
      <c r="BG260">
        <v>0</v>
      </c>
      <c r="BH260">
        <v>1200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 t="shared" ref="BW260:BW265" si="169">"21:38:28.014"</f>
        <v>21:38:28.014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168</v>
      </c>
      <c r="CR260">
        <v>1</v>
      </c>
      <c r="CW260">
        <v>12811050</v>
      </c>
      <c r="CY260">
        <v>1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"07/22/2022 21:38:28.205"</f>
        <v>07/22/2022 21:38:28.205</v>
      </c>
      <c r="C261" t="str">
        <f t="shared" si="158"/>
        <v>FFDFD3C0</v>
      </c>
      <c r="D261" t="s">
        <v>121</v>
      </c>
      <c r="E261">
        <v>12</v>
      </c>
      <c r="F261">
        <v>1012</v>
      </c>
      <c r="G261" t="s">
        <v>122</v>
      </c>
      <c r="J261" t="s">
        <v>123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67"/>
        <v>21:38:28.008</v>
      </c>
      <c r="T261" t="str">
        <f t="shared" si="168"/>
        <v>21:38:27.608</v>
      </c>
      <c r="U261" t="str">
        <f t="shared" si="166"/>
        <v>A54CFF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213</v>
      </c>
      <c r="AJ261">
        <v>43.415415000000003</v>
      </c>
      <c r="AK261" t="s">
        <v>214</v>
      </c>
      <c r="AL261">
        <v>-88.703742000000005</v>
      </c>
      <c r="AM261">
        <v>25</v>
      </c>
      <c r="AN261">
        <v>1300</v>
      </c>
      <c r="AO261" t="s">
        <v>118</v>
      </c>
      <c r="AP261">
        <v>-16</v>
      </c>
      <c r="AQ261">
        <v>-63</v>
      </c>
      <c r="AR261">
        <v>512</v>
      </c>
      <c r="AZ261">
        <v>1200</v>
      </c>
      <c r="BA261">
        <v>1</v>
      </c>
      <c r="BB261" t="str">
        <f t="shared" si="161"/>
        <v xml:space="preserve">N4400K  </v>
      </c>
      <c r="BC261">
        <v>1</v>
      </c>
      <c r="BE261">
        <v>0</v>
      </c>
      <c r="BF261">
        <v>0</v>
      </c>
      <c r="BG261">
        <v>0</v>
      </c>
      <c r="BH261">
        <v>1200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 t="shared" si="169"/>
        <v>21:38:28.014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168</v>
      </c>
      <c r="CR261">
        <v>1</v>
      </c>
      <c r="CW261">
        <v>12811050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"07/22/2022 21:38:28.205"</f>
        <v>07/22/2022 21:38:28.205</v>
      </c>
      <c r="C262" t="str">
        <f t="shared" si="158"/>
        <v>FFDFD3C0</v>
      </c>
      <c r="D262" t="s">
        <v>124</v>
      </c>
      <c r="E262">
        <v>2</v>
      </c>
      <c r="H262">
        <v>156</v>
      </c>
      <c r="I262" t="s">
        <v>125</v>
      </c>
      <c r="J262" t="s">
        <v>126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67"/>
        <v>21:38:28.008</v>
      </c>
      <c r="T262" t="str">
        <f t="shared" si="168"/>
        <v>21:38:27.608</v>
      </c>
      <c r="U262" t="str">
        <f t="shared" si="166"/>
        <v>A54CFF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213</v>
      </c>
      <c r="AJ262">
        <v>43.415415000000003</v>
      </c>
      <c r="AK262" t="s">
        <v>214</v>
      </c>
      <c r="AL262">
        <v>-88.703742000000005</v>
      </c>
      <c r="AM262">
        <v>25</v>
      </c>
      <c r="AN262">
        <v>1300</v>
      </c>
      <c r="AO262" t="s">
        <v>118</v>
      </c>
      <c r="AP262">
        <v>-16</v>
      </c>
      <c r="AQ262">
        <v>-63</v>
      </c>
      <c r="AR262">
        <v>512</v>
      </c>
      <c r="AZ262">
        <v>1200</v>
      </c>
      <c r="BA262">
        <v>1</v>
      </c>
      <c r="BB262" t="str">
        <f t="shared" si="161"/>
        <v xml:space="preserve">N4400K  </v>
      </c>
      <c r="BC262">
        <v>1</v>
      </c>
      <c r="BE262">
        <v>0</v>
      </c>
      <c r="BF262">
        <v>0</v>
      </c>
      <c r="BG262">
        <v>0</v>
      </c>
      <c r="BH262">
        <v>1200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 t="shared" si="169"/>
        <v>21:38:28.014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168</v>
      </c>
      <c r="CR262">
        <v>1</v>
      </c>
      <c r="CW262">
        <v>12811050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"07/22/2022 21:38:28.205"</f>
        <v>07/22/2022 21:38:28.205</v>
      </c>
      <c r="C263" t="str">
        <f t="shared" si="158"/>
        <v>FFDFD3C0</v>
      </c>
      <c r="D263" t="s">
        <v>121</v>
      </c>
      <c r="E263">
        <v>11</v>
      </c>
      <c r="F263">
        <v>1011</v>
      </c>
      <c r="G263" t="s">
        <v>125</v>
      </c>
      <c r="J263" t="s">
        <v>123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67"/>
        <v>21:38:28.008</v>
      </c>
      <c r="T263" t="str">
        <f t="shared" si="168"/>
        <v>21:38:27.608</v>
      </c>
      <c r="U263" t="str">
        <f t="shared" si="166"/>
        <v>A54CFF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213</v>
      </c>
      <c r="AJ263">
        <v>43.415415000000003</v>
      </c>
      <c r="AK263" t="s">
        <v>214</v>
      </c>
      <c r="AL263">
        <v>-88.703742000000005</v>
      </c>
      <c r="AM263">
        <v>25</v>
      </c>
      <c r="AN263">
        <v>1300</v>
      </c>
      <c r="AO263" t="s">
        <v>118</v>
      </c>
      <c r="AP263">
        <v>-16</v>
      </c>
      <c r="AQ263">
        <v>-63</v>
      </c>
      <c r="AR263">
        <v>512</v>
      </c>
      <c r="AZ263">
        <v>1200</v>
      </c>
      <c r="BA263">
        <v>1</v>
      </c>
      <c r="BB263" t="str">
        <f t="shared" si="161"/>
        <v xml:space="preserve">N4400K  </v>
      </c>
      <c r="BC263">
        <v>1</v>
      </c>
      <c r="BE263">
        <v>0</v>
      </c>
      <c r="BF263">
        <v>0</v>
      </c>
      <c r="BG263">
        <v>0</v>
      </c>
      <c r="BH263">
        <v>1200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 t="shared" si="169"/>
        <v>21:38:28.014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168</v>
      </c>
      <c r="CR263">
        <v>1</v>
      </c>
      <c r="CW263">
        <v>12811050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"07/22/2022 21:38:28.220"</f>
        <v>07/22/2022 21:38:28.220</v>
      </c>
      <c r="C264" t="str">
        <f t="shared" si="158"/>
        <v>FFDFD3C0</v>
      </c>
      <c r="D264" t="s">
        <v>127</v>
      </c>
      <c r="E264">
        <v>8</v>
      </c>
      <c r="F264">
        <v>2008</v>
      </c>
      <c r="G264" t="s">
        <v>128</v>
      </c>
      <c r="J264" t="s">
        <v>129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67"/>
        <v>21:38:28.008</v>
      </c>
      <c r="T264" t="str">
        <f t="shared" si="168"/>
        <v>21:38:27.608</v>
      </c>
      <c r="U264" t="str">
        <f t="shared" si="166"/>
        <v>A54CFF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213</v>
      </c>
      <c r="AJ264">
        <v>43.415415000000003</v>
      </c>
      <c r="AK264" t="s">
        <v>214</v>
      </c>
      <c r="AL264">
        <v>-88.703742000000005</v>
      </c>
      <c r="AM264">
        <v>25</v>
      </c>
      <c r="AN264">
        <v>1300</v>
      </c>
      <c r="AO264" t="s">
        <v>118</v>
      </c>
      <c r="AP264">
        <v>-16</v>
      </c>
      <c r="AQ264">
        <v>-63</v>
      </c>
      <c r="AR264">
        <v>512</v>
      </c>
      <c r="AZ264">
        <v>1200</v>
      </c>
      <c r="BA264">
        <v>1</v>
      </c>
      <c r="BB264" t="str">
        <f t="shared" si="161"/>
        <v xml:space="preserve">N4400K  </v>
      </c>
      <c r="BC264">
        <v>1</v>
      </c>
      <c r="BE264">
        <v>0</v>
      </c>
      <c r="BF264">
        <v>0</v>
      </c>
      <c r="BG264">
        <v>0</v>
      </c>
      <c r="BH264">
        <v>1200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 t="shared" si="169"/>
        <v>21:38:28.014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168</v>
      </c>
      <c r="CR264">
        <v>1</v>
      </c>
      <c r="CW264">
        <v>12811050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"07/22/2022 21:38:28.220"</f>
        <v>07/22/2022 21:38:28.220</v>
      </c>
      <c r="C265" t="str">
        <f t="shared" si="158"/>
        <v>FFDFD3C0</v>
      </c>
      <c r="D265" t="s">
        <v>113</v>
      </c>
      <c r="E265">
        <v>44</v>
      </c>
      <c r="H265">
        <v>151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67"/>
        <v>21:38:28.008</v>
      </c>
      <c r="T265" t="str">
        <f t="shared" si="168"/>
        <v>21:38:27.608</v>
      </c>
      <c r="U265" t="str">
        <f t="shared" si="166"/>
        <v>A54CFF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213</v>
      </c>
      <c r="AJ265">
        <v>43.415415000000003</v>
      </c>
      <c r="AK265" t="s">
        <v>214</v>
      </c>
      <c r="AL265">
        <v>-88.703742000000005</v>
      </c>
      <c r="AM265">
        <v>25</v>
      </c>
      <c r="AN265">
        <v>1300</v>
      </c>
      <c r="AO265" t="s">
        <v>118</v>
      </c>
      <c r="AP265">
        <v>-16</v>
      </c>
      <c r="AQ265">
        <v>-63</v>
      </c>
      <c r="AR265">
        <v>512</v>
      </c>
      <c r="AZ265">
        <v>1200</v>
      </c>
      <c r="BA265">
        <v>1</v>
      </c>
      <c r="BB265" t="str">
        <f t="shared" si="161"/>
        <v xml:space="preserve">N4400K  </v>
      </c>
      <c r="BC265">
        <v>1</v>
      </c>
      <c r="BE265">
        <v>0</v>
      </c>
      <c r="BF265">
        <v>0</v>
      </c>
      <c r="BG265">
        <v>0</v>
      </c>
      <c r="BH265">
        <v>1200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 t="shared" si="169"/>
        <v>21:38:28.014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168</v>
      </c>
      <c r="CR265">
        <v>1</v>
      </c>
      <c r="CW265">
        <v>12811050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"07/22/2022 21:38:29.283"</f>
        <v>07/22/2022 21:38:29.283</v>
      </c>
      <c r="C266" t="str">
        <f t="shared" si="158"/>
        <v>FFDFD3C0</v>
      </c>
      <c r="D266" t="s">
        <v>127</v>
      </c>
      <c r="E266">
        <v>8</v>
      </c>
      <c r="F266">
        <v>2008</v>
      </c>
      <c r="G266" t="s">
        <v>128</v>
      </c>
      <c r="J266" t="s">
        <v>129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ref="S266:S271" si="170">"21:38:29.102"</f>
        <v>21:38:29.102</v>
      </c>
      <c r="T266" t="str">
        <f t="shared" ref="T266:T271" si="171">"21:38:28.602"</f>
        <v>21:38:28.602</v>
      </c>
      <c r="U266" t="str">
        <f t="shared" si="166"/>
        <v>A54CFF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215</v>
      </c>
      <c r="AJ266">
        <v>43.415092999999999</v>
      </c>
      <c r="AK266" t="s">
        <v>216</v>
      </c>
      <c r="AL266">
        <v>-88.703871000000007</v>
      </c>
      <c r="AM266">
        <v>25</v>
      </c>
      <c r="AN266">
        <v>1325</v>
      </c>
      <c r="AO266" t="s">
        <v>118</v>
      </c>
      <c r="AP266">
        <v>-16</v>
      </c>
      <c r="AQ266">
        <v>-63</v>
      </c>
      <c r="AR266">
        <v>448</v>
      </c>
      <c r="AZ266">
        <v>1200</v>
      </c>
      <c r="BA266">
        <v>1</v>
      </c>
      <c r="BB266" t="str">
        <f t="shared" si="161"/>
        <v xml:space="preserve">N4400K  </v>
      </c>
      <c r="BC266">
        <v>1</v>
      </c>
      <c r="BE266">
        <v>0</v>
      </c>
      <c r="BF266">
        <v>0</v>
      </c>
      <c r="BG266">
        <v>0</v>
      </c>
      <c r="BH266">
        <v>1225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 t="shared" ref="BW266:BW271" si="172">"21:38:29.105"</f>
        <v>21:38:29.105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168</v>
      </c>
      <c r="CR266">
        <v>1</v>
      </c>
      <c r="CW266">
        <v>12813041</v>
      </c>
      <c r="CY266">
        <v>1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"07/22/2022 21:38:29.283"</f>
        <v>07/22/2022 21:38:29.283</v>
      </c>
      <c r="C267" t="str">
        <f t="shared" si="158"/>
        <v>FFDFD3C0</v>
      </c>
      <c r="D267" t="s">
        <v>113</v>
      </c>
      <c r="E267">
        <v>44</v>
      </c>
      <c r="H267">
        <v>151</v>
      </c>
      <c r="I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170"/>
        <v>21:38:29.102</v>
      </c>
      <c r="T267" t="str">
        <f t="shared" si="171"/>
        <v>21:38:28.602</v>
      </c>
      <c r="U267" t="str">
        <f t="shared" si="166"/>
        <v>A54CFF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215</v>
      </c>
      <c r="AJ267">
        <v>43.415092999999999</v>
      </c>
      <c r="AK267" t="s">
        <v>216</v>
      </c>
      <c r="AL267">
        <v>-88.703871000000007</v>
      </c>
      <c r="AM267">
        <v>25</v>
      </c>
      <c r="AN267">
        <v>1325</v>
      </c>
      <c r="AO267" t="s">
        <v>118</v>
      </c>
      <c r="AP267">
        <v>-16</v>
      </c>
      <c r="AQ267">
        <v>-63</v>
      </c>
      <c r="AR267">
        <v>448</v>
      </c>
      <c r="AZ267">
        <v>1200</v>
      </c>
      <c r="BA267">
        <v>1</v>
      </c>
      <c r="BB267" t="str">
        <f t="shared" si="161"/>
        <v xml:space="preserve">N4400K  </v>
      </c>
      <c r="BC267">
        <v>1</v>
      </c>
      <c r="BE267">
        <v>0</v>
      </c>
      <c r="BF267">
        <v>0</v>
      </c>
      <c r="BG267">
        <v>0</v>
      </c>
      <c r="BH267">
        <v>1225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 t="shared" si="172"/>
        <v>21:38:29.105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119</v>
      </c>
      <c r="CQ267">
        <v>168</v>
      </c>
      <c r="CR267">
        <v>1</v>
      </c>
      <c r="CW267">
        <v>12813041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"07/22/2022 21:38:29.345"</f>
        <v>07/22/2022 21:38:29.345</v>
      </c>
      <c r="C268" t="str">
        <f t="shared" si="158"/>
        <v>FFDFD3C0</v>
      </c>
      <c r="D268" t="s">
        <v>113</v>
      </c>
      <c r="E268">
        <v>45</v>
      </c>
      <c r="H268">
        <v>152</v>
      </c>
      <c r="I268" t="s">
        <v>120</v>
      </c>
      <c r="J268" t="s">
        <v>115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70"/>
        <v>21:38:29.102</v>
      </c>
      <c r="T268" t="str">
        <f t="shared" si="171"/>
        <v>21:38:28.602</v>
      </c>
      <c r="U268" t="str">
        <f t="shared" si="166"/>
        <v>A54CFF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215</v>
      </c>
      <c r="AJ268">
        <v>43.415092999999999</v>
      </c>
      <c r="AK268" t="s">
        <v>216</v>
      </c>
      <c r="AL268">
        <v>-88.703871000000007</v>
      </c>
      <c r="AM268">
        <v>25</v>
      </c>
      <c r="AN268">
        <v>1325</v>
      </c>
      <c r="AO268" t="s">
        <v>118</v>
      </c>
      <c r="AP268">
        <v>-16</v>
      </c>
      <c r="AQ268">
        <v>-63</v>
      </c>
      <c r="AR268">
        <v>448</v>
      </c>
      <c r="AZ268">
        <v>1200</v>
      </c>
      <c r="BA268">
        <v>1</v>
      </c>
      <c r="BB268" t="str">
        <f t="shared" si="161"/>
        <v xml:space="preserve">N4400K  </v>
      </c>
      <c r="BC268">
        <v>1</v>
      </c>
      <c r="BE268">
        <v>0</v>
      </c>
      <c r="BF268">
        <v>0</v>
      </c>
      <c r="BG268">
        <v>0</v>
      </c>
      <c r="BH268">
        <v>1225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 t="shared" si="172"/>
        <v>21:38:29.105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168</v>
      </c>
      <c r="CR268">
        <v>1</v>
      </c>
      <c r="CW268">
        <v>12813041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"07/22/2022 21:38:29.345"</f>
        <v>07/22/2022 21:38:29.345</v>
      </c>
      <c r="C269" t="str">
        <f t="shared" si="158"/>
        <v>FFDFD3C0</v>
      </c>
      <c r="D269" t="s">
        <v>121</v>
      </c>
      <c r="E269">
        <v>12</v>
      </c>
      <c r="F269">
        <v>1012</v>
      </c>
      <c r="G269" t="s">
        <v>122</v>
      </c>
      <c r="J269" t="s">
        <v>123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70"/>
        <v>21:38:29.102</v>
      </c>
      <c r="T269" t="str">
        <f t="shared" si="171"/>
        <v>21:38:28.602</v>
      </c>
      <c r="U269" t="str">
        <f t="shared" si="166"/>
        <v>A54CFF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215</v>
      </c>
      <c r="AJ269">
        <v>43.415092999999999</v>
      </c>
      <c r="AK269" t="s">
        <v>216</v>
      </c>
      <c r="AL269">
        <v>-88.703871000000007</v>
      </c>
      <c r="AM269">
        <v>25</v>
      </c>
      <c r="AN269">
        <v>1325</v>
      </c>
      <c r="AO269" t="s">
        <v>118</v>
      </c>
      <c r="AP269">
        <v>-16</v>
      </c>
      <c r="AQ269">
        <v>-63</v>
      </c>
      <c r="AR269">
        <v>448</v>
      </c>
      <c r="AZ269">
        <v>1200</v>
      </c>
      <c r="BA269">
        <v>1</v>
      </c>
      <c r="BB269" t="str">
        <f t="shared" si="161"/>
        <v xml:space="preserve">N4400K  </v>
      </c>
      <c r="BC269">
        <v>1</v>
      </c>
      <c r="BE269">
        <v>0</v>
      </c>
      <c r="BF269">
        <v>0</v>
      </c>
      <c r="BG269">
        <v>0</v>
      </c>
      <c r="BH269">
        <v>1225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 t="shared" si="172"/>
        <v>21:38:29.105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168</v>
      </c>
      <c r="CR269">
        <v>1</v>
      </c>
      <c r="CW269">
        <v>12813041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"07/22/2022 21:38:29.345"</f>
        <v>07/22/2022 21:38:29.345</v>
      </c>
      <c r="C270" t="str">
        <f t="shared" si="158"/>
        <v>FFDFD3C0</v>
      </c>
      <c r="D270" t="s">
        <v>124</v>
      </c>
      <c r="E270">
        <v>2</v>
      </c>
      <c r="H270">
        <v>156</v>
      </c>
      <c r="I270" t="s">
        <v>125</v>
      </c>
      <c r="J270" t="s">
        <v>126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70"/>
        <v>21:38:29.102</v>
      </c>
      <c r="T270" t="str">
        <f t="shared" si="171"/>
        <v>21:38:28.602</v>
      </c>
      <c r="U270" t="str">
        <f t="shared" si="166"/>
        <v>A54CFF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215</v>
      </c>
      <c r="AJ270">
        <v>43.415092999999999</v>
      </c>
      <c r="AK270" t="s">
        <v>216</v>
      </c>
      <c r="AL270">
        <v>-88.703871000000007</v>
      </c>
      <c r="AM270">
        <v>25</v>
      </c>
      <c r="AN270">
        <v>1325</v>
      </c>
      <c r="AO270" t="s">
        <v>118</v>
      </c>
      <c r="AP270">
        <v>-16</v>
      </c>
      <c r="AQ270">
        <v>-63</v>
      </c>
      <c r="AR270">
        <v>448</v>
      </c>
      <c r="AZ270">
        <v>1200</v>
      </c>
      <c r="BA270">
        <v>1</v>
      </c>
      <c r="BB270" t="str">
        <f t="shared" si="161"/>
        <v xml:space="preserve">N4400K  </v>
      </c>
      <c r="BC270">
        <v>1</v>
      </c>
      <c r="BE270">
        <v>0</v>
      </c>
      <c r="BF270">
        <v>0</v>
      </c>
      <c r="BG270">
        <v>0</v>
      </c>
      <c r="BH270">
        <v>1225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 t="shared" si="172"/>
        <v>21:38:29.105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168</v>
      </c>
      <c r="CR270">
        <v>1</v>
      </c>
      <c r="CW270">
        <v>12813041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"07/22/2022 21:38:29.345"</f>
        <v>07/22/2022 21:38:29.345</v>
      </c>
      <c r="C271" t="str">
        <f t="shared" si="158"/>
        <v>FFDFD3C0</v>
      </c>
      <c r="D271" t="s">
        <v>121</v>
      </c>
      <c r="E271">
        <v>11</v>
      </c>
      <c r="F271">
        <v>1011</v>
      </c>
      <c r="G271" t="s">
        <v>125</v>
      </c>
      <c r="J271" t="s">
        <v>123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70"/>
        <v>21:38:29.102</v>
      </c>
      <c r="T271" t="str">
        <f t="shared" si="171"/>
        <v>21:38:28.602</v>
      </c>
      <c r="U271" t="str">
        <f t="shared" si="166"/>
        <v>A54CFF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215</v>
      </c>
      <c r="AJ271">
        <v>43.415092999999999</v>
      </c>
      <c r="AK271" t="s">
        <v>216</v>
      </c>
      <c r="AL271">
        <v>-88.703871000000007</v>
      </c>
      <c r="AM271">
        <v>25</v>
      </c>
      <c r="AN271">
        <v>1325</v>
      </c>
      <c r="AO271" t="s">
        <v>118</v>
      </c>
      <c r="AP271">
        <v>-16</v>
      </c>
      <c r="AQ271">
        <v>-63</v>
      </c>
      <c r="AR271">
        <v>448</v>
      </c>
      <c r="AZ271">
        <v>1200</v>
      </c>
      <c r="BA271">
        <v>1</v>
      </c>
      <c r="BB271" t="str">
        <f t="shared" si="161"/>
        <v xml:space="preserve">N4400K  </v>
      </c>
      <c r="BC271">
        <v>1</v>
      </c>
      <c r="BE271">
        <v>0</v>
      </c>
      <c r="BF271">
        <v>0</v>
      </c>
      <c r="BG271">
        <v>0</v>
      </c>
      <c r="BH271">
        <v>1225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 t="shared" si="172"/>
        <v>21:38:29.105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168</v>
      </c>
      <c r="CR271">
        <v>1</v>
      </c>
      <c r="CW271">
        <v>12813041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"07/22/2022 21:38:30.361"</f>
        <v>07/22/2022 21:38:30.361</v>
      </c>
      <c r="C272" t="str">
        <f t="shared" si="158"/>
        <v>FFDFD3C0</v>
      </c>
      <c r="D272" t="s">
        <v>113</v>
      </c>
      <c r="E272">
        <v>44</v>
      </c>
      <c r="H272">
        <v>151</v>
      </c>
      <c r="I272" t="s">
        <v>114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ref="S272:S277" si="173">"21:38:30.117"</f>
        <v>21:38:30.117</v>
      </c>
      <c r="T272" t="str">
        <f t="shared" ref="T272:T277" si="174">"21:38:29.617"</f>
        <v>21:38:29.617</v>
      </c>
      <c r="U272" t="str">
        <f t="shared" si="166"/>
        <v>A54CFF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217</v>
      </c>
      <c r="AJ272">
        <v>43.414814</v>
      </c>
      <c r="AK272" t="s">
        <v>218</v>
      </c>
      <c r="AL272">
        <v>-88.703999999999994</v>
      </c>
      <c r="AM272">
        <v>25</v>
      </c>
      <c r="AN272">
        <v>1325</v>
      </c>
      <c r="AO272" t="s">
        <v>118</v>
      </c>
      <c r="AP272">
        <v>-16</v>
      </c>
      <c r="AQ272">
        <v>-63</v>
      </c>
      <c r="AR272">
        <v>512</v>
      </c>
      <c r="AZ272">
        <v>1200</v>
      </c>
      <c r="BA272">
        <v>1</v>
      </c>
      <c r="BB272" t="str">
        <f t="shared" si="161"/>
        <v xml:space="preserve">N4400K  </v>
      </c>
      <c r="BC272">
        <v>1</v>
      </c>
      <c r="BE272">
        <v>0</v>
      </c>
      <c r="BF272">
        <v>0</v>
      </c>
      <c r="BG272">
        <v>0</v>
      </c>
      <c r="BH272">
        <v>1225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 t="shared" ref="BW272:BW277" si="175">"21:38:30.119"</f>
        <v>21:38:30.119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168</v>
      </c>
      <c r="CR272">
        <v>1</v>
      </c>
      <c r="CW272">
        <v>12814860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"07/22/2022 21:38:30.361"</f>
        <v>07/22/2022 21:38:30.361</v>
      </c>
      <c r="C273" t="str">
        <f t="shared" si="158"/>
        <v>FFDFD3C0</v>
      </c>
      <c r="D273" t="s">
        <v>127</v>
      </c>
      <c r="E273">
        <v>8</v>
      </c>
      <c r="F273">
        <v>2008</v>
      </c>
      <c r="G273" t="s">
        <v>128</v>
      </c>
      <c r="J273" t="s">
        <v>129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73"/>
        <v>21:38:30.117</v>
      </c>
      <c r="T273" t="str">
        <f t="shared" si="174"/>
        <v>21:38:29.617</v>
      </c>
      <c r="U273" t="str">
        <f t="shared" si="166"/>
        <v>A54CFF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217</v>
      </c>
      <c r="AJ273">
        <v>43.414814</v>
      </c>
      <c r="AK273" t="s">
        <v>218</v>
      </c>
      <c r="AL273">
        <v>-88.703999999999994</v>
      </c>
      <c r="AM273">
        <v>25</v>
      </c>
      <c r="AN273">
        <v>1325</v>
      </c>
      <c r="AO273" t="s">
        <v>118</v>
      </c>
      <c r="AP273">
        <v>-16</v>
      </c>
      <c r="AQ273">
        <v>-63</v>
      </c>
      <c r="AR273">
        <v>512</v>
      </c>
      <c r="AZ273">
        <v>1200</v>
      </c>
      <c r="BA273">
        <v>1</v>
      </c>
      <c r="BB273" t="str">
        <f t="shared" si="161"/>
        <v xml:space="preserve">N4400K  </v>
      </c>
      <c r="BC273">
        <v>1</v>
      </c>
      <c r="BE273">
        <v>0</v>
      </c>
      <c r="BF273">
        <v>0</v>
      </c>
      <c r="BG273">
        <v>0</v>
      </c>
      <c r="BH273">
        <v>1225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 t="shared" si="175"/>
        <v>21:38:30.119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168</v>
      </c>
      <c r="CR273">
        <v>1</v>
      </c>
      <c r="CW273">
        <v>12814860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"07/22/2022 21:38:30.377"</f>
        <v>07/22/2022 21:38:30.377</v>
      </c>
      <c r="C274" t="str">
        <f t="shared" si="158"/>
        <v>FFDFD3C0</v>
      </c>
      <c r="D274" t="s">
        <v>113</v>
      </c>
      <c r="E274">
        <v>45</v>
      </c>
      <c r="H274">
        <v>152</v>
      </c>
      <c r="I274" t="s">
        <v>120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73"/>
        <v>21:38:30.117</v>
      </c>
      <c r="T274" t="str">
        <f t="shared" si="174"/>
        <v>21:38:29.617</v>
      </c>
      <c r="U274" t="str">
        <f t="shared" si="166"/>
        <v>A54CFF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217</v>
      </c>
      <c r="AJ274">
        <v>43.414814</v>
      </c>
      <c r="AK274" t="s">
        <v>218</v>
      </c>
      <c r="AL274">
        <v>-88.703999999999994</v>
      </c>
      <c r="AM274">
        <v>25</v>
      </c>
      <c r="AN274">
        <v>1325</v>
      </c>
      <c r="AO274" t="s">
        <v>118</v>
      </c>
      <c r="AP274">
        <v>-16</v>
      </c>
      <c r="AQ274">
        <v>-63</v>
      </c>
      <c r="AR274">
        <v>512</v>
      </c>
      <c r="AZ274">
        <v>1200</v>
      </c>
      <c r="BA274">
        <v>1</v>
      </c>
      <c r="BB274" t="str">
        <f t="shared" si="161"/>
        <v xml:space="preserve">N4400K  </v>
      </c>
      <c r="BC274">
        <v>1</v>
      </c>
      <c r="BE274">
        <v>0</v>
      </c>
      <c r="BF274">
        <v>0</v>
      </c>
      <c r="BG274">
        <v>0</v>
      </c>
      <c r="BH274">
        <v>1225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 t="shared" si="175"/>
        <v>21:38:30.119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168</v>
      </c>
      <c r="CR274">
        <v>1</v>
      </c>
      <c r="CW274">
        <v>12814860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"07/22/2022 21:38:30.377"</f>
        <v>07/22/2022 21:38:30.377</v>
      </c>
      <c r="C275" t="str">
        <f t="shared" si="158"/>
        <v>FFDFD3C0</v>
      </c>
      <c r="D275" t="s">
        <v>124</v>
      </c>
      <c r="E275">
        <v>2</v>
      </c>
      <c r="H275">
        <v>156</v>
      </c>
      <c r="I275" t="s">
        <v>125</v>
      </c>
      <c r="J275" t="s">
        <v>126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73"/>
        <v>21:38:30.117</v>
      </c>
      <c r="T275" t="str">
        <f t="shared" si="174"/>
        <v>21:38:29.617</v>
      </c>
      <c r="U275" t="str">
        <f t="shared" si="166"/>
        <v>A54CFF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217</v>
      </c>
      <c r="AJ275">
        <v>43.414814</v>
      </c>
      <c r="AK275" t="s">
        <v>218</v>
      </c>
      <c r="AL275">
        <v>-88.703999999999994</v>
      </c>
      <c r="AM275">
        <v>25</v>
      </c>
      <c r="AN275">
        <v>1325</v>
      </c>
      <c r="AO275" t="s">
        <v>118</v>
      </c>
      <c r="AP275">
        <v>-16</v>
      </c>
      <c r="AQ275">
        <v>-63</v>
      </c>
      <c r="AR275">
        <v>512</v>
      </c>
      <c r="AZ275">
        <v>1200</v>
      </c>
      <c r="BA275">
        <v>1</v>
      </c>
      <c r="BB275" t="str">
        <f t="shared" si="161"/>
        <v xml:space="preserve">N4400K  </v>
      </c>
      <c r="BC275">
        <v>1</v>
      </c>
      <c r="BE275">
        <v>0</v>
      </c>
      <c r="BF275">
        <v>0</v>
      </c>
      <c r="BG275">
        <v>0</v>
      </c>
      <c r="BH275">
        <v>1225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 t="shared" si="175"/>
        <v>21:38:30.119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168</v>
      </c>
      <c r="CR275">
        <v>1</v>
      </c>
      <c r="CW275">
        <v>12814860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"07/22/2022 21:38:30.377"</f>
        <v>07/22/2022 21:38:30.377</v>
      </c>
      <c r="C276" t="str">
        <f t="shared" si="158"/>
        <v>FFDFD3C0</v>
      </c>
      <c r="D276" t="s">
        <v>121</v>
      </c>
      <c r="E276">
        <v>12</v>
      </c>
      <c r="F276">
        <v>1012</v>
      </c>
      <c r="G276" t="s">
        <v>122</v>
      </c>
      <c r="J276" t="s">
        <v>123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73"/>
        <v>21:38:30.117</v>
      </c>
      <c r="T276" t="str">
        <f t="shared" si="174"/>
        <v>21:38:29.617</v>
      </c>
      <c r="U276" t="str">
        <f t="shared" si="166"/>
        <v>A54CFF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217</v>
      </c>
      <c r="AJ276">
        <v>43.414814</v>
      </c>
      <c r="AK276" t="s">
        <v>218</v>
      </c>
      <c r="AL276">
        <v>-88.703999999999994</v>
      </c>
      <c r="AM276">
        <v>25</v>
      </c>
      <c r="AN276">
        <v>1325</v>
      </c>
      <c r="AO276" t="s">
        <v>118</v>
      </c>
      <c r="AP276">
        <v>-16</v>
      </c>
      <c r="AQ276">
        <v>-63</v>
      </c>
      <c r="AR276">
        <v>512</v>
      </c>
      <c r="AZ276">
        <v>1200</v>
      </c>
      <c r="BA276">
        <v>1</v>
      </c>
      <c r="BB276" t="str">
        <f t="shared" si="161"/>
        <v xml:space="preserve">N4400K  </v>
      </c>
      <c r="BC276">
        <v>1</v>
      </c>
      <c r="BE276">
        <v>0</v>
      </c>
      <c r="BF276">
        <v>0</v>
      </c>
      <c r="BG276">
        <v>0</v>
      </c>
      <c r="BH276">
        <v>1225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 t="shared" si="175"/>
        <v>21:38:30.119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168</v>
      </c>
      <c r="CR276">
        <v>1</v>
      </c>
      <c r="CW276">
        <v>12814860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"07/22/2022 21:38:30.377"</f>
        <v>07/22/2022 21:38:30.377</v>
      </c>
      <c r="C277" t="str">
        <f t="shared" si="158"/>
        <v>FFDFD3C0</v>
      </c>
      <c r="D277" t="s">
        <v>121</v>
      </c>
      <c r="E277">
        <v>11</v>
      </c>
      <c r="F277">
        <v>1011</v>
      </c>
      <c r="G277" t="s">
        <v>125</v>
      </c>
      <c r="J277" t="s">
        <v>123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73"/>
        <v>21:38:30.117</v>
      </c>
      <c r="T277" t="str">
        <f t="shared" si="174"/>
        <v>21:38:29.617</v>
      </c>
      <c r="U277" t="str">
        <f t="shared" si="166"/>
        <v>A54CFF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217</v>
      </c>
      <c r="AJ277">
        <v>43.414814</v>
      </c>
      <c r="AK277" t="s">
        <v>218</v>
      </c>
      <c r="AL277">
        <v>-88.703999999999994</v>
      </c>
      <c r="AM277">
        <v>25</v>
      </c>
      <c r="AN277">
        <v>1325</v>
      </c>
      <c r="AO277" t="s">
        <v>118</v>
      </c>
      <c r="AP277">
        <v>-16</v>
      </c>
      <c r="AQ277">
        <v>-63</v>
      </c>
      <c r="AR277">
        <v>512</v>
      </c>
      <c r="AZ277">
        <v>1200</v>
      </c>
      <c r="BA277">
        <v>1</v>
      </c>
      <c r="BB277" t="str">
        <f t="shared" si="161"/>
        <v xml:space="preserve">N4400K  </v>
      </c>
      <c r="BC277">
        <v>1</v>
      </c>
      <c r="BE277">
        <v>0</v>
      </c>
      <c r="BF277">
        <v>0</v>
      </c>
      <c r="BG277">
        <v>0</v>
      </c>
      <c r="BH277">
        <v>1225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 t="shared" si="175"/>
        <v>21:38:30.119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168</v>
      </c>
      <c r="CR277">
        <v>1</v>
      </c>
      <c r="CW277">
        <v>12814860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"07/22/2022 21:38:31.283"</f>
        <v>07/22/2022 21:38:31.283</v>
      </c>
      <c r="C278" t="str">
        <f t="shared" si="158"/>
        <v>FFDFD3C0</v>
      </c>
      <c r="D278" t="s">
        <v>121</v>
      </c>
      <c r="E278">
        <v>12</v>
      </c>
      <c r="F278">
        <v>1012</v>
      </c>
      <c r="G278" t="s">
        <v>122</v>
      </c>
      <c r="J278" t="s">
        <v>123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ref="S278:S283" si="176">"21:38:31.102"</f>
        <v>21:38:31.102</v>
      </c>
      <c r="T278" t="str">
        <f t="shared" ref="T278:T283" si="177">"21:38:30.602"</f>
        <v>21:38:30.602</v>
      </c>
      <c r="U278" t="str">
        <f t="shared" si="166"/>
        <v>A54CFF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219</v>
      </c>
      <c r="AJ278">
        <v>43.414535999999998</v>
      </c>
      <c r="AK278" t="s">
        <v>220</v>
      </c>
      <c r="AL278">
        <v>-88.704064000000002</v>
      </c>
      <c r="AM278">
        <v>25</v>
      </c>
      <c r="AN278">
        <v>1325</v>
      </c>
      <c r="AO278" t="s">
        <v>118</v>
      </c>
      <c r="AP278">
        <v>-16</v>
      </c>
      <c r="AQ278">
        <v>-63</v>
      </c>
      <c r="AR278">
        <v>512</v>
      </c>
      <c r="AZ278">
        <v>1200</v>
      </c>
      <c r="BA278">
        <v>1</v>
      </c>
      <c r="BB278" t="str">
        <f t="shared" si="161"/>
        <v xml:space="preserve">N4400K  </v>
      </c>
      <c r="BC278">
        <v>1</v>
      </c>
      <c r="BE278">
        <v>0</v>
      </c>
      <c r="BF278">
        <v>0</v>
      </c>
      <c r="BG278">
        <v>0</v>
      </c>
      <c r="BH278">
        <v>1225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 t="shared" ref="BW278:BW283" si="178">"21:38:31.102"</f>
        <v>21:38:31.102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168</v>
      </c>
      <c r="CR278">
        <v>1</v>
      </c>
      <c r="CW278">
        <v>12816645</v>
      </c>
      <c r="CY278">
        <v>1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"07/22/2022 21:38:31.341"</f>
        <v>07/22/2022 21:38:31.341</v>
      </c>
      <c r="C279" t="str">
        <f t="shared" si="158"/>
        <v>FFDFD3C0</v>
      </c>
      <c r="D279" t="s">
        <v>127</v>
      </c>
      <c r="E279">
        <v>8</v>
      </c>
      <c r="F279">
        <v>2008</v>
      </c>
      <c r="G279" t="s">
        <v>128</v>
      </c>
      <c r="J279" t="s">
        <v>129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76"/>
        <v>21:38:31.102</v>
      </c>
      <c r="T279" t="str">
        <f t="shared" si="177"/>
        <v>21:38:30.602</v>
      </c>
      <c r="U279" t="str">
        <f t="shared" si="166"/>
        <v>A54CFF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219</v>
      </c>
      <c r="AJ279">
        <v>43.414535999999998</v>
      </c>
      <c r="AK279" t="s">
        <v>220</v>
      </c>
      <c r="AL279">
        <v>-88.704064000000002</v>
      </c>
      <c r="AM279">
        <v>25</v>
      </c>
      <c r="AN279">
        <v>1325</v>
      </c>
      <c r="AO279" t="s">
        <v>118</v>
      </c>
      <c r="AP279">
        <v>-16</v>
      </c>
      <c r="AQ279">
        <v>-63</v>
      </c>
      <c r="AR279">
        <v>512</v>
      </c>
      <c r="AZ279">
        <v>1200</v>
      </c>
      <c r="BA279">
        <v>1</v>
      </c>
      <c r="BB279" t="str">
        <f t="shared" si="161"/>
        <v xml:space="preserve">N4400K  </v>
      </c>
      <c r="BC279">
        <v>1</v>
      </c>
      <c r="BE279">
        <v>0</v>
      </c>
      <c r="BF279">
        <v>0</v>
      </c>
      <c r="BG279">
        <v>0</v>
      </c>
      <c r="BH279">
        <v>1225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 t="shared" si="178"/>
        <v>21:38:31.102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168</v>
      </c>
      <c r="CR279">
        <v>1</v>
      </c>
      <c r="CW279">
        <v>12816645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"07/22/2022 21:38:31.341"</f>
        <v>07/22/2022 21:38:31.341</v>
      </c>
      <c r="C280" t="str">
        <f t="shared" si="158"/>
        <v>FFDFD3C0</v>
      </c>
      <c r="D280" t="s">
        <v>113</v>
      </c>
      <c r="E280">
        <v>44</v>
      </c>
      <c r="H280">
        <v>151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76"/>
        <v>21:38:31.102</v>
      </c>
      <c r="T280" t="str">
        <f t="shared" si="177"/>
        <v>21:38:30.602</v>
      </c>
      <c r="U280" t="str">
        <f t="shared" si="166"/>
        <v>A54CFF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219</v>
      </c>
      <c r="AJ280">
        <v>43.414535999999998</v>
      </c>
      <c r="AK280" t="s">
        <v>220</v>
      </c>
      <c r="AL280">
        <v>-88.704064000000002</v>
      </c>
      <c r="AM280">
        <v>25</v>
      </c>
      <c r="AN280">
        <v>1325</v>
      </c>
      <c r="AO280" t="s">
        <v>118</v>
      </c>
      <c r="AP280">
        <v>-16</v>
      </c>
      <c r="AQ280">
        <v>-63</v>
      </c>
      <c r="AR280">
        <v>512</v>
      </c>
      <c r="AZ280">
        <v>1200</v>
      </c>
      <c r="BA280">
        <v>1</v>
      </c>
      <c r="BB280" t="str">
        <f t="shared" si="161"/>
        <v xml:space="preserve">N4400K  </v>
      </c>
      <c r="BC280">
        <v>1</v>
      </c>
      <c r="BE280">
        <v>0</v>
      </c>
      <c r="BF280">
        <v>0</v>
      </c>
      <c r="BG280">
        <v>0</v>
      </c>
      <c r="BH280">
        <v>1225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 t="shared" si="178"/>
        <v>21:38:31.102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168</v>
      </c>
      <c r="CR280">
        <v>1</v>
      </c>
      <c r="CW280">
        <v>12816645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"07/22/2022 21:38:31.341"</f>
        <v>07/22/2022 21:38:31.341</v>
      </c>
      <c r="C281" t="str">
        <f t="shared" si="158"/>
        <v>FFDFD3C0</v>
      </c>
      <c r="D281" t="s">
        <v>113</v>
      </c>
      <c r="E281">
        <v>45</v>
      </c>
      <c r="H281">
        <v>152</v>
      </c>
      <c r="I281" t="s">
        <v>120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76"/>
        <v>21:38:31.102</v>
      </c>
      <c r="T281" t="str">
        <f t="shared" si="177"/>
        <v>21:38:30.602</v>
      </c>
      <c r="U281" t="str">
        <f t="shared" si="166"/>
        <v>A54CFF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219</v>
      </c>
      <c r="AJ281">
        <v>43.414535999999998</v>
      </c>
      <c r="AK281" t="s">
        <v>220</v>
      </c>
      <c r="AL281">
        <v>-88.704064000000002</v>
      </c>
      <c r="AM281">
        <v>25</v>
      </c>
      <c r="AN281">
        <v>1325</v>
      </c>
      <c r="AO281" t="s">
        <v>118</v>
      </c>
      <c r="AP281">
        <v>-16</v>
      </c>
      <c r="AQ281">
        <v>-63</v>
      </c>
      <c r="AR281">
        <v>512</v>
      </c>
      <c r="AZ281">
        <v>1200</v>
      </c>
      <c r="BA281">
        <v>1</v>
      </c>
      <c r="BB281" t="str">
        <f t="shared" si="161"/>
        <v xml:space="preserve">N4400K  </v>
      </c>
      <c r="BC281">
        <v>1</v>
      </c>
      <c r="BE281">
        <v>0</v>
      </c>
      <c r="BF281">
        <v>0</v>
      </c>
      <c r="BG281">
        <v>0</v>
      </c>
      <c r="BH281">
        <v>1225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 t="shared" si="178"/>
        <v>21:38:31.102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168</v>
      </c>
      <c r="CR281">
        <v>1</v>
      </c>
      <c r="CW281">
        <v>12816645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"07/22/2022 21:38:31.341"</f>
        <v>07/22/2022 21:38:31.341</v>
      </c>
      <c r="C282" t="str">
        <f t="shared" si="158"/>
        <v>FFDFD3C0</v>
      </c>
      <c r="D282" t="s">
        <v>124</v>
      </c>
      <c r="E282">
        <v>2</v>
      </c>
      <c r="H282">
        <v>156</v>
      </c>
      <c r="I282" t="s">
        <v>125</v>
      </c>
      <c r="J282" t="s">
        <v>126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76"/>
        <v>21:38:31.102</v>
      </c>
      <c r="T282" t="str">
        <f t="shared" si="177"/>
        <v>21:38:30.602</v>
      </c>
      <c r="U282" t="str">
        <f t="shared" si="166"/>
        <v>A54CFF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219</v>
      </c>
      <c r="AJ282">
        <v>43.414535999999998</v>
      </c>
      <c r="AK282" t="s">
        <v>220</v>
      </c>
      <c r="AL282">
        <v>-88.704064000000002</v>
      </c>
      <c r="AM282">
        <v>25</v>
      </c>
      <c r="AN282">
        <v>1325</v>
      </c>
      <c r="AO282" t="s">
        <v>118</v>
      </c>
      <c r="AP282">
        <v>-16</v>
      </c>
      <c r="AQ282">
        <v>-63</v>
      </c>
      <c r="AR282">
        <v>512</v>
      </c>
      <c r="AZ282">
        <v>1200</v>
      </c>
      <c r="BA282">
        <v>1</v>
      </c>
      <c r="BB282" t="str">
        <f t="shared" si="161"/>
        <v xml:space="preserve">N4400K  </v>
      </c>
      <c r="BC282">
        <v>1</v>
      </c>
      <c r="BE282">
        <v>0</v>
      </c>
      <c r="BF282">
        <v>0</v>
      </c>
      <c r="BG282">
        <v>0</v>
      </c>
      <c r="BH282">
        <v>1225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 t="shared" si="178"/>
        <v>21:38:31.102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168</v>
      </c>
      <c r="CR282">
        <v>1</v>
      </c>
      <c r="CW282">
        <v>12816645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"07/22/2022 21:38:31.341"</f>
        <v>07/22/2022 21:38:31.341</v>
      </c>
      <c r="C283" t="str">
        <f t="shared" si="158"/>
        <v>FFDFD3C0</v>
      </c>
      <c r="D283" t="s">
        <v>121</v>
      </c>
      <c r="E283">
        <v>11</v>
      </c>
      <c r="F283">
        <v>1011</v>
      </c>
      <c r="G283" t="s">
        <v>125</v>
      </c>
      <c r="J283" t="s">
        <v>123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76"/>
        <v>21:38:31.102</v>
      </c>
      <c r="T283" t="str">
        <f t="shared" si="177"/>
        <v>21:38:30.602</v>
      </c>
      <c r="U283" t="str">
        <f t="shared" si="166"/>
        <v>A54CFF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219</v>
      </c>
      <c r="AJ283">
        <v>43.414535999999998</v>
      </c>
      <c r="AK283" t="s">
        <v>220</v>
      </c>
      <c r="AL283">
        <v>-88.704064000000002</v>
      </c>
      <c r="AM283">
        <v>25</v>
      </c>
      <c r="AN283">
        <v>1325</v>
      </c>
      <c r="AO283" t="s">
        <v>118</v>
      </c>
      <c r="AP283">
        <v>-16</v>
      </c>
      <c r="AQ283">
        <v>-63</v>
      </c>
      <c r="AR283">
        <v>512</v>
      </c>
      <c r="AZ283">
        <v>1200</v>
      </c>
      <c r="BA283">
        <v>1</v>
      </c>
      <c r="BB283" t="str">
        <f t="shared" si="161"/>
        <v xml:space="preserve">N4400K  </v>
      </c>
      <c r="BC283">
        <v>1</v>
      </c>
      <c r="BE283">
        <v>0</v>
      </c>
      <c r="BF283">
        <v>0</v>
      </c>
      <c r="BG283">
        <v>0</v>
      </c>
      <c r="BH283">
        <v>1225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 t="shared" si="178"/>
        <v>21:38:31.102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168</v>
      </c>
      <c r="CR283">
        <v>1</v>
      </c>
      <c r="CW283">
        <v>12816645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 t="shared" ref="A284:A289" si="179">"07/22/2022 21:38:32.438"</f>
        <v>07/22/2022 21:38:32.438</v>
      </c>
      <c r="C284" t="str">
        <f t="shared" si="158"/>
        <v>FFDFD3C0</v>
      </c>
      <c r="D284" t="s">
        <v>113</v>
      </c>
      <c r="E284">
        <v>44</v>
      </c>
      <c r="H284">
        <v>151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ref="S284:S289" si="180">"21:38:32.227"</f>
        <v>21:38:32.227</v>
      </c>
      <c r="T284" t="str">
        <f t="shared" ref="T284:T289" si="181">"21:38:31.727"</f>
        <v>21:38:31.727</v>
      </c>
      <c r="U284" t="str">
        <f t="shared" si="166"/>
        <v>A54CFF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221</v>
      </c>
      <c r="AJ284">
        <v>43.414192</v>
      </c>
      <c r="AK284" t="s">
        <v>222</v>
      </c>
      <c r="AL284">
        <v>-88.704193000000004</v>
      </c>
      <c r="AM284">
        <v>25</v>
      </c>
      <c r="AN284">
        <v>1350</v>
      </c>
      <c r="AO284" t="s">
        <v>118</v>
      </c>
      <c r="AP284">
        <v>-17</v>
      </c>
      <c r="AQ284">
        <v>-62</v>
      </c>
      <c r="AR284">
        <v>576</v>
      </c>
      <c r="AZ284">
        <v>1200</v>
      </c>
      <c r="BA284">
        <v>1</v>
      </c>
      <c r="BB284" t="str">
        <f t="shared" si="161"/>
        <v xml:space="preserve">N4400K  </v>
      </c>
      <c r="BC284">
        <v>1</v>
      </c>
      <c r="BE284">
        <v>0</v>
      </c>
      <c r="BF284">
        <v>0</v>
      </c>
      <c r="BG284">
        <v>0</v>
      </c>
      <c r="BH284">
        <v>1250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 t="shared" ref="BW284:BW289" si="182">"21:38:32.231"</f>
        <v>21:38:32.231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168</v>
      </c>
      <c r="CR284">
        <v>1</v>
      </c>
      <c r="CW284">
        <v>12818797</v>
      </c>
      <c r="CY284">
        <v>1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 t="shared" si="179"/>
        <v>07/22/2022 21:38:32.438</v>
      </c>
      <c r="C285" t="str">
        <f t="shared" si="158"/>
        <v>FFDFD3C0</v>
      </c>
      <c r="D285" t="s">
        <v>127</v>
      </c>
      <c r="E285">
        <v>8</v>
      </c>
      <c r="F285">
        <v>2008</v>
      </c>
      <c r="G285" t="s">
        <v>128</v>
      </c>
      <c r="J285" t="s">
        <v>129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180"/>
        <v>21:38:32.227</v>
      </c>
      <c r="T285" t="str">
        <f t="shared" si="181"/>
        <v>21:38:31.727</v>
      </c>
      <c r="U285" t="str">
        <f t="shared" si="166"/>
        <v>A54CFF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221</v>
      </c>
      <c r="AJ285">
        <v>43.414192</v>
      </c>
      <c r="AK285" t="s">
        <v>222</v>
      </c>
      <c r="AL285">
        <v>-88.704193000000004</v>
      </c>
      <c r="AM285">
        <v>25</v>
      </c>
      <c r="AN285">
        <v>1350</v>
      </c>
      <c r="AO285" t="s">
        <v>118</v>
      </c>
      <c r="AP285">
        <v>-17</v>
      </c>
      <c r="AQ285">
        <v>-62</v>
      </c>
      <c r="AR285">
        <v>576</v>
      </c>
      <c r="AZ285">
        <v>1200</v>
      </c>
      <c r="BA285">
        <v>1</v>
      </c>
      <c r="BB285" t="str">
        <f t="shared" si="161"/>
        <v xml:space="preserve">N4400K  </v>
      </c>
      <c r="BC285">
        <v>1</v>
      </c>
      <c r="BE285">
        <v>0</v>
      </c>
      <c r="BF285">
        <v>0</v>
      </c>
      <c r="BG285">
        <v>0</v>
      </c>
      <c r="BH285">
        <v>1250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 t="shared" si="182"/>
        <v>21:38:32.231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168</v>
      </c>
      <c r="CR285">
        <v>1</v>
      </c>
      <c r="CW285">
        <v>12818797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 t="shared" si="179"/>
        <v>07/22/2022 21:38:32.438</v>
      </c>
      <c r="C286" t="str">
        <f t="shared" si="158"/>
        <v>FFDFD3C0</v>
      </c>
      <c r="D286" t="s">
        <v>113</v>
      </c>
      <c r="E286">
        <v>45</v>
      </c>
      <c r="H286">
        <v>152</v>
      </c>
      <c r="I286" t="s">
        <v>120</v>
      </c>
      <c r="J286" t="s">
        <v>115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80"/>
        <v>21:38:32.227</v>
      </c>
      <c r="T286" t="str">
        <f t="shared" si="181"/>
        <v>21:38:31.727</v>
      </c>
      <c r="U286" t="str">
        <f t="shared" si="166"/>
        <v>A54CFF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221</v>
      </c>
      <c r="AJ286">
        <v>43.414192</v>
      </c>
      <c r="AK286" t="s">
        <v>222</v>
      </c>
      <c r="AL286">
        <v>-88.704193000000004</v>
      </c>
      <c r="AM286">
        <v>25</v>
      </c>
      <c r="AN286">
        <v>1350</v>
      </c>
      <c r="AO286" t="s">
        <v>118</v>
      </c>
      <c r="AP286">
        <v>-17</v>
      </c>
      <c r="AQ286">
        <v>-62</v>
      </c>
      <c r="AR286">
        <v>576</v>
      </c>
      <c r="AZ286">
        <v>1200</v>
      </c>
      <c r="BA286">
        <v>1</v>
      </c>
      <c r="BB286" t="str">
        <f t="shared" si="161"/>
        <v xml:space="preserve">N4400K  </v>
      </c>
      <c r="BC286">
        <v>1</v>
      </c>
      <c r="BE286">
        <v>0</v>
      </c>
      <c r="BF286">
        <v>0</v>
      </c>
      <c r="BG286">
        <v>0</v>
      </c>
      <c r="BH286">
        <v>1250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 t="shared" si="182"/>
        <v>21:38:32.231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168</v>
      </c>
      <c r="CR286">
        <v>1</v>
      </c>
      <c r="CW286">
        <v>12818797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 t="shared" si="179"/>
        <v>07/22/2022 21:38:32.438</v>
      </c>
      <c r="C287" t="str">
        <f t="shared" si="158"/>
        <v>FFDFD3C0</v>
      </c>
      <c r="D287" t="s">
        <v>121</v>
      </c>
      <c r="E287">
        <v>11</v>
      </c>
      <c r="F287">
        <v>1011</v>
      </c>
      <c r="G287" t="s">
        <v>125</v>
      </c>
      <c r="J287" t="s">
        <v>123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80"/>
        <v>21:38:32.227</v>
      </c>
      <c r="T287" t="str">
        <f t="shared" si="181"/>
        <v>21:38:31.727</v>
      </c>
      <c r="U287" t="str">
        <f t="shared" si="166"/>
        <v>A54CFF</v>
      </c>
      <c r="V287">
        <v>0</v>
      </c>
      <c r="W287">
        <v>0</v>
      </c>
      <c r="X287">
        <v>2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221</v>
      </c>
      <c r="AJ287">
        <v>43.414192</v>
      </c>
      <c r="AK287" t="s">
        <v>222</v>
      </c>
      <c r="AL287">
        <v>-88.704193000000004</v>
      </c>
      <c r="AM287">
        <v>25</v>
      </c>
      <c r="AN287">
        <v>1350</v>
      </c>
      <c r="AO287" t="s">
        <v>118</v>
      </c>
      <c r="AP287">
        <v>-17</v>
      </c>
      <c r="AQ287">
        <v>-62</v>
      </c>
      <c r="AR287">
        <v>576</v>
      </c>
      <c r="AZ287">
        <v>1200</v>
      </c>
      <c r="BA287">
        <v>1</v>
      </c>
      <c r="BB287" t="str">
        <f t="shared" si="161"/>
        <v xml:space="preserve">N4400K  </v>
      </c>
      <c r="BC287">
        <v>1</v>
      </c>
      <c r="BE287">
        <v>0</v>
      </c>
      <c r="BF287">
        <v>0</v>
      </c>
      <c r="BG287">
        <v>0</v>
      </c>
      <c r="BH287">
        <v>1250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 t="shared" si="182"/>
        <v>21:38:32.231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168</v>
      </c>
      <c r="CR287">
        <v>1</v>
      </c>
      <c r="CW287">
        <v>12818797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 t="shared" si="179"/>
        <v>07/22/2022 21:38:32.438</v>
      </c>
      <c r="C288" t="str">
        <f t="shared" si="158"/>
        <v>FFDFD3C0</v>
      </c>
      <c r="D288" t="s">
        <v>124</v>
      </c>
      <c r="E288">
        <v>2</v>
      </c>
      <c r="H288">
        <v>156</v>
      </c>
      <c r="I288" t="s">
        <v>125</v>
      </c>
      <c r="J288" t="s">
        <v>126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80"/>
        <v>21:38:32.227</v>
      </c>
      <c r="T288" t="str">
        <f t="shared" si="181"/>
        <v>21:38:31.727</v>
      </c>
      <c r="U288" t="str">
        <f t="shared" si="166"/>
        <v>A54CFF</v>
      </c>
      <c r="V288">
        <v>0</v>
      </c>
      <c r="W288">
        <v>0</v>
      </c>
      <c r="X288">
        <v>2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221</v>
      </c>
      <c r="AJ288">
        <v>43.414192</v>
      </c>
      <c r="AK288" t="s">
        <v>222</v>
      </c>
      <c r="AL288">
        <v>-88.704193000000004</v>
      </c>
      <c r="AM288">
        <v>25</v>
      </c>
      <c r="AN288">
        <v>1350</v>
      </c>
      <c r="AO288" t="s">
        <v>118</v>
      </c>
      <c r="AP288">
        <v>-17</v>
      </c>
      <c r="AQ288">
        <v>-62</v>
      </c>
      <c r="AR288">
        <v>576</v>
      </c>
      <c r="AZ288">
        <v>1200</v>
      </c>
      <c r="BA288">
        <v>1</v>
      </c>
      <c r="BB288" t="str">
        <f t="shared" si="161"/>
        <v xml:space="preserve">N4400K  </v>
      </c>
      <c r="BC288">
        <v>1</v>
      </c>
      <c r="BE288">
        <v>0</v>
      </c>
      <c r="BF288">
        <v>0</v>
      </c>
      <c r="BG288">
        <v>0</v>
      </c>
      <c r="BH288">
        <v>1250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 t="shared" si="182"/>
        <v>21:38:32.231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168</v>
      </c>
      <c r="CR288">
        <v>1</v>
      </c>
      <c r="CW288">
        <v>12818797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 t="shared" si="179"/>
        <v>07/22/2022 21:38:32.438</v>
      </c>
      <c r="C289" t="str">
        <f t="shared" si="158"/>
        <v>FFDFD3C0</v>
      </c>
      <c r="D289" t="s">
        <v>121</v>
      </c>
      <c r="E289">
        <v>12</v>
      </c>
      <c r="F289">
        <v>1012</v>
      </c>
      <c r="G289" t="s">
        <v>122</v>
      </c>
      <c r="J289" t="s">
        <v>123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80"/>
        <v>21:38:32.227</v>
      </c>
      <c r="T289" t="str">
        <f t="shared" si="181"/>
        <v>21:38:31.727</v>
      </c>
      <c r="U289" t="str">
        <f t="shared" si="166"/>
        <v>A54CFF</v>
      </c>
      <c r="V289">
        <v>0</v>
      </c>
      <c r="W289">
        <v>0</v>
      </c>
      <c r="X289">
        <v>2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221</v>
      </c>
      <c r="AJ289">
        <v>43.414192</v>
      </c>
      <c r="AK289" t="s">
        <v>222</v>
      </c>
      <c r="AL289">
        <v>-88.704193000000004</v>
      </c>
      <c r="AM289">
        <v>25</v>
      </c>
      <c r="AN289">
        <v>1350</v>
      </c>
      <c r="AO289" t="s">
        <v>118</v>
      </c>
      <c r="AP289">
        <v>-17</v>
      </c>
      <c r="AQ289">
        <v>-62</v>
      </c>
      <c r="AR289">
        <v>576</v>
      </c>
      <c r="AZ289">
        <v>1200</v>
      </c>
      <c r="BA289">
        <v>1</v>
      </c>
      <c r="BB289" t="str">
        <f t="shared" si="161"/>
        <v xml:space="preserve">N4400K  </v>
      </c>
      <c r="BC289">
        <v>1</v>
      </c>
      <c r="BE289">
        <v>0</v>
      </c>
      <c r="BF289">
        <v>0</v>
      </c>
      <c r="BG289">
        <v>0</v>
      </c>
      <c r="BH289">
        <v>1250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 t="shared" si="182"/>
        <v>21:38:32.231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168</v>
      </c>
      <c r="CR289">
        <v>1</v>
      </c>
      <c r="CW289">
        <v>12818797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"07/22/2022 21:38:33.282"</f>
        <v>07/22/2022 21:38:33.282</v>
      </c>
      <c r="C290" t="str">
        <f t="shared" si="158"/>
        <v>FFDFD3C0</v>
      </c>
      <c r="D290" t="s">
        <v>121</v>
      </c>
      <c r="E290">
        <v>11</v>
      </c>
      <c r="F290">
        <v>1011</v>
      </c>
      <c r="G290" t="s">
        <v>125</v>
      </c>
      <c r="J290" t="s">
        <v>123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ref="S290:S295" si="183">"21:38:33.078"</f>
        <v>21:38:33.078</v>
      </c>
      <c r="T290" t="str">
        <f t="shared" ref="T290:T295" si="184">"21:38:32.678"</f>
        <v>21:38:32.678</v>
      </c>
      <c r="U290" t="str">
        <f t="shared" si="166"/>
        <v>A54CFF</v>
      </c>
      <c r="V290">
        <v>0</v>
      </c>
      <c r="W290">
        <v>0</v>
      </c>
      <c r="X290">
        <v>2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223</v>
      </c>
      <c r="AJ290">
        <v>43.413935000000002</v>
      </c>
      <c r="AK290" t="s">
        <v>224</v>
      </c>
      <c r="AL290">
        <v>-88.704256999999998</v>
      </c>
      <c r="AM290">
        <v>25</v>
      </c>
      <c r="AN290">
        <v>1350</v>
      </c>
      <c r="AO290" t="s">
        <v>118</v>
      </c>
      <c r="AP290">
        <v>-16</v>
      </c>
      <c r="AQ290">
        <v>-62</v>
      </c>
      <c r="AR290">
        <v>576</v>
      </c>
      <c r="AZ290">
        <v>1200</v>
      </c>
      <c r="BA290">
        <v>1</v>
      </c>
      <c r="BB290" t="str">
        <f t="shared" si="161"/>
        <v xml:space="preserve">N4400K  </v>
      </c>
      <c r="BC290">
        <v>1</v>
      </c>
      <c r="BE290">
        <v>0</v>
      </c>
      <c r="BF290">
        <v>0</v>
      </c>
      <c r="BG290">
        <v>0</v>
      </c>
      <c r="BH290">
        <v>1250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 t="shared" ref="BW290:BW295" si="185">"21:38:33.078"</f>
        <v>21:38:33.078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168</v>
      </c>
      <c r="CR290">
        <v>1</v>
      </c>
      <c r="CW290">
        <v>12820444</v>
      </c>
      <c r="CY290">
        <v>1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"07/22/2022 21:38:33.282"</f>
        <v>07/22/2022 21:38:33.282</v>
      </c>
      <c r="C291" t="str">
        <f t="shared" si="158"/>
        <v>FFDFD3C0</v>
      </c>
      <c r="D291" t="s">
        <v>127</v>
      </c>
      <c r="E291">
        <v>8</v>
      </c>
      <c r="F291">
        <v>2008</v>
      </c>
      <c r="G291" t="s">
        <v>128</v>
      </c>
      <c r="J291" t="s">
        <v>129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183"/>
        <v>21:38:33.078</v>
      </c>
      <c r="T291" t="str">
        <f t="shared" si="184"/>
        <v>21:38:32.678</v>
      </c>
      <c r="U291" t="str">
        <f t="shared" si="166"/>
        <v>A54CFF</v>
      </c>
      <c r="V291">
        <v>0</v>
      </c>
      <c r="W291">
        <v>0</v>
      </c>
      <c r="X291">
        <v>2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223</v>
      </c>
      <c r="AJ291">
        <v>43.413935000000002</v>
      </c>
      <c r="AK291" t="s">
        <v>224</v>
      </c>
      <c r="AL291">
        <v>-88.704256999999998</v>
      </c>
      <c r="AM291">
        <v>25</v>
      </c>
      <c r="AN291">
        <v>1350</v>
      </c>
      <c r="AO291" t="s">
        <v>118</v>
      </c>
      <c r="AP291">
        <v>-16</v>
      </c>
      <c r="AQ291">
        <v>-62</v>
      </c>
      <c r="AR291">
        <v>576</v>
      </c>
      <c r="AZ291">
        <v>1200</v>
      </c>
      <c r="BA291">
        <v>1</v>
      </c>
      <c r="BB291" t="str">
        <f t="shared" si="161"/>
        <v xml:space="preserve">N4400K  </v>
      </c>
      <c r="BC291">
        <v>1</v>
      </c>
      <c r="BE291">
        <v>0</v>
      </c>
      <c r="BF291">
        <v>0</v>
      </c>
      <c r="BG291">
        <v>0</v>
      </c>
      <c r="BH291">
        <v>1250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 t="shared" si="185"/>
        <v>21:38:33.078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168</v>
      </c>
      <c r="CR291">
        <v>1</v>
      </c>
      <c r="CW291">
        <v>12820444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"07/22/2022 21:38:33.282"</f>
        <v>07/22/2022 21:38:33.282</v>
      </c>
      <c r="C292" t="str">
        <f t="shared" si="158"/>
        <v>FFDFD3C0</v>
      </c>
      <c r="D292" t="s">
        <v>113</v>
      </c>
      <c r="E292">
        <v>45</v>
      </c>
      <c r="H292">
        <v>152</v>
      </c>
      <c r="I292" t="s">
        <v>120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183"/>
        <v>21:38:33.078</v>
      </c>
      <c r="T292" t="str">
        <f t="shared" si="184"/>
        <v>21:38:32.678</v>
      </c>
      <c r="U292" t="str">
        <f t="shared" si="166"/>
        <v>A54CFF</v>
      </c>
      <c r="V292">
        <v>0</v>
      </c>
      <c r="W292">
        <v>0</v>
      </c>
      <c r="X292">
        <v>2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223</v>
      </c>
      <c r="AJ292">
        <v>43.413935000000002</v>
      </c>
      <c r="AK292" t="s">
        <v>224</v>
      </c>
      <c r="AL292">
        <v>-88.704256999999998</v>
      </c>
      <c r="AM292">
        <v>25</v>
      </c>
      <c r="AN292">
        <v>1350</v>
      </c>
      <c r="AO292" t="s">
        <v>118</v>
      </c>
      <c r="AP292">
        <v>-16</v>
      </c>
      <c r="AQ292">
        <v>-62</v>
      </c>
      <c r="AR292">
        <v>576</v>
      </c>
      <c r="AZ292">
        <v>1200</v>
      </c>
      <c r="BA292">
        <v>1</v>
      </c>
      <c r="BB292" t="str">
        <f t="shared" si="161"/>
        <v xml:space="preserve">N4400K  </v>
      </c>
      <c r="BC292">
        <v>1</v>
      </c>
      <c r="BE292">
        <v>0</v>
      </c>
      <c r="BF292">
        <v>0</v>
      </c>
      <c r="BG292">
        <v>0</v>
      </c>
      <c r="BH292">
        <v>1250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 t="shared" si="185"/>
        <v>21:38:33.078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168</v>
      </c>
      <c r="CR292">
        <v>1</v>
      </c>
      <c r="CW292">
        <v>12820444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"07/22/2022 21:38:33.313"</f>
        <v>07/22/2022 21:38:33.313</v>
      </c>
      <c r="C293" t="str">
        <f t="shared" si="158"/>
        <v>FFDFD3C0</v>
      </c>
      <c r="D293" t="s">
        <v>124</v>
      </c>
      <c r="E293">
        <v>2</v>
      </c>
      <c r="H293">
        <v>156</v>
      </c>
      <c r="I293" t="s">
        <v>125</v>
      </c>
      <c r="J293" t="s">
        <v>126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83"/>
        <v>21:38:33.078</v>
      </c>
      <c r="T293" t="str">
        <f t="shared" si="184"/>
        <v>21:38:32.678</v>
      </c>
      <c r="U293" t="str">
        <f t="shared" si="166"/>
        <v>A54CFF</v>
      </c>
      <c r="V293">
        <v>0</v>
      </c>
      <c r="W293">
        <v>0</v>
      </c>
      <c r="X293">
        <v>2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223</v>
      </c>
      <c r="AJ293">
        <v>43.413935000000002</v>
      </c>
      <c r="AK293" t="s">
        <v>224</v>
      </c>
      <c r="AL293">
        <v>-88.704256999999998</v>
      </c>
      <c r="AM293">
        <v>25</v>
      </c>
      <c r="AN293">
        <v>1350</v>
      </c>
      <c r="AO293" t="s">
        <v>118</v>
      </c>
      <c r="AP293">
        <v>-16</v>
      </c>
      <c r="AQ293">
        <v>-62</v>
      </c>
      <c r="AR293">
        <v>576</v>
      </c>
      <c r="AZ293">
        <v>1200</v>
      </c>
      <c r="BA293">
        <v>1</v>
      </c>
      <c r="BB293" t="str">
        <f t="shared" si="161"/>
        <v xml:space="preserve">N4400K  </v>
      </c>
      <c r="BC293">
        <v>1</v>
      </c>
      <c r="BE293">
        <v>0</v>
      </c>
      <c r="BF293">
        <v>0</v>
      </c>
      <c r="BG293">
        <v>0</v>
      </c>
      <c r="BH293">
        <v>1250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 t="shared" si="185"/>
        <v>21:38:33.078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168</v>
      </c>
      <c r="CR293">
        <v>1</v>
      </c>
      <c r="CW293">
        <v>12820444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"07/22/2022 21:38:33.360"</f>
        <v>07/22/2022 21:38:33.360</v>
      </c>
      <c r="C294" t="str">
        <f t="shared" si="158"/>
        <v>FFDFD3C0</v>
      </c>
      <c r="D294" t="s">
        <v>121</v>
      </c>
      <c r="E294">
        <v>12</v>
      </c>
      <c r="F294">
        <v>1012</v>
      </c>
      <c r="G294" t="s">
        <v>122</v>
      </c>
      <c r="J294" t="s">
        <v>123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83"/>
        <v>21:38:33.078</v>
      </c>
      <c r="T294" t="str">
        <f t="shared" si="184"/>
        <v>21:38:32.678</v>
      </c>
      <c r="U294" t="str">
        <f t="shared" si="166"/>
        <v>A54CFF</v>
      </c>
      <c r="V294">
        <v>0</v>
      </c>
      <c r="W294">
        <v>0</v>
      </c>
      <c r="X294">
        <v>2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223</v>
      </c>
      <c r="AJ294">
        <v>43.413935000000002</v>
      </c>
      <c r="AK294" t="s">
        <v>224</v>
      </c>
      <c r="AL294">
        <v>-88.704256999999998</v>
      </c>
      <c r="AM294">
        <v>25</v>
      </c>
      <c r="AN294">
        <v>1350</v>
      </c>
      <c r="AO294" t="s">
        <v>118</v>
      </c>
      <c r="AP294">
        <v>-16</v>
      </c>
      <c r="AQ294">
        <v>-62</v>
      </c>
      <c r="AR294">
        <v>576</v>
      </c>
      <c r="AZ294">
        <v>1200</v>
      </c>
      <c r="BA294">
        <v>1</v>
      </c>
      <c r="BB294" t="str">
        <f t="shared" si="161"/>
        <v xml:space="preserve">N4400K  </v>
      </c>
      <c r="BC294">
        <v>1</v>
      </c>
      <c r="BE294">
        <v>0</v>
      </c>
      <c r="BF294">
        <v>0</v>
      </c>
      <c r="BG294">
        <v>0</v>
      </c>
      <c r="BH294">
        <v>1250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 t="shared" si="185"/>
        <v>21:38:33.078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168</v>
      </c>
      <c r="CR294">
        <v>1</v>
      </c>
      <c r="CW294">
        <v>12820444</v>
      </c>
      <c r="CY294">
        <v>1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"07/22/2022 21:38:33.376"</f>
        <v>07/22/2022 21:38:33.376</v>
      </c>
      <c r="C295" t="str">
        <f t="shared" si="158"/>
        <v>FFDFD3C0</v>
      </c>
      <c r="D295" t="s">
        <v>113</v>
      </c>
      <c r="E295">
        <v>44</v>
      </c>
      <c r="H295">
        <v>151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83"/>
        <v>21:38:33.078</v>
      </c>
      <c r="T295" t="str">
        <f t="shared" si="184"/>
        <v>21:38:32.678</v>
      </c>
      <c r="U295" t="str">
        <f t="shared" si="166"/>
        <v>A54CFF</v>
      </c>
      <c r="V295">
        <v>0</v>
      </c>
      <c r="W295">
        <v>0</v>
      </c>
      <c r="X295">
        <v>2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223</v>
      </c>
      <c r="AJ295">
        <v>43.413935000000002</v>
      </c>
      <c r="AK295" t="s">
        <v>224</v>
      </c>
      <c r="AL295">
        <v>-88.704256999999998</v>
      </c>
      <c r="AM295">
        <v>25</v>
      </c>
      <c r="AN295">
        <v>1350</v>
      </c>
      <c r="AO295" t="s">
        <v>118</v>
      </c>
      <c r="AP295">
        <v>-16</v>
      </c>
      <c r="AQ295">
        <v>-62</v>
      </c>
      <c r="AR295">
        <v>576</v>
      </c>
      <c r="AZ295">
        <v>1200</v>
      </c>
      <c r="BA295">
        <v>1</v>
      </c>
      <c r="BB295" t="str">
        <f t="shared" si="161"/>
        <v xml:space="preserve">N4400K  </v>
      </c>
      <c r="BC295">
        <v>1</v>
      </c>
      <c r="BE295">
        <v>0</v>
      </c>
      <c r="BF295">
        <v>0</v>
      </c>
      <c r="BG295">
        <v>0</v>
      </c>
      <c r="BH295">
        <v>1250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 t="shared" si="185"/>
        <v>21:38:33.078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168</v>
      </c>
      <c r="CR295">
        <v>1</v>
      </c>
      <c r="CW295">
        <v>12820444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 t="shared" ref="A296:A301" si="186">"07/22/2022 21:38:34.392"</f>
        <v>07/22/2022 21:38:34.392</v>
      </c>
      <c r="C296" t="str">
        <f t="shared" si="158"/>
        <v>FFDFD3C0</v>
      </c>
      <c r="D296" t="s">
        <v>113</v>
      </c>
      <c r="E296">
        <v>45</v>
      </c>
      <c r="H296">
        <v>152</v>
      </c>
      <c r="I296" t="s">
        <v>120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ref="S296:S301" si="187">"21:38:34.172"</f>
        <v>21:38:34.172</v>
      </c>
      <c r="T296" t="str">
        <f t="shared" ref="T296:T301" si="188">"21:38:33.672"</f>
        <v>21:38:33.672</v>
      </c>
      <c r="U296" t="str">
        <f t="shared" si="166"/>
        <v>A54CFF</v>
      </c>
      <c r="V296">
        <v>0</v>
      </c>
      <c r="W296">
        <v>0</v>
      </c>
      <c r="X296">
        <v>2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225</v>
      </c>
      <c r="AJ296">
        <v>43.413634000000002</v>
      </c>
      <c r="AK296" t="s">
        <v>226</v>
      </c>
      <c r="AL296">
        <v>-88.704407000000003</v>
      </c>
      <c r="AM296">
        <v>25</v>
      </c>
      <c r="AN296">
        <v>1375</v>
      </c>
      <c r="AO296" t="s">
        <v>118</v>
      </c>
      <c r="AP296">
        <v>-16</v>
      </c>
      <c r="AQ296">
        <v>-62</v>
      </c>
      <c r="AR296">
        <v>512</v>
      </c>
      <c r="AZ296">
        <v>1200</v>
      </c>
      <c r="BA296">
        <v>1</v>
      </c>
      <c r="BB296" t="str">
        <f t="shared" si="161"/>
        <v xml:space="preserve">N4400K  </v>
      </c>
      <c r="BC296">
        <v>1</v>
      </c>
      <c r="BE296">
        <v>0</v>
      </c>
      <c r="BF296">
        <v>0</v>
      </c>
      <c r="BG296">
        <v>0</v>
      </c>
      <c r="BH296">
        <v>1250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 t="shared" ref="BW296:BW301" si="189">"21:38:34.174"</f>
        <v>21:38:34.174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168</v>
      </c>
      <c r="CR296">
        <v>1</v>
      </c>
      <c r="CW296">
        <v>12822454</v>
      </c>
      <c r="CY296">
        <v>1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 t="shared" si="186"/>
        <v>07/22/2022 21:38:34.392</v>
      </c>
      <c r="C297" t="str">
        <f t="shared" si="158"/>
        <v>FFDFD3C0</v>
      </c>
      <c r="D297" t="s">
        <v>121</v>
      </c>
      <c r="E297">
        <v>11</v>
      </c>
      <c r="F297">
        <v>1011</v>
      </c>
      <c r="G297" t="s">
        <v>125</v>
      </c>
      <c r="J297" t="s">
        <v>123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87"/>
        <v>21:38:34.172</v>
      </c>
      <c r="T297" t="str">
        <f t="shared" si="188"/>
        <v>21:38:33.672</v>
      </c>
      <c r="U297" t="str">
        <f t="shared" si="166"/>
        <v>A54CFF</v>
      </c>
      <c r="V297">
        <v>0</v>
      </c>
      <c r="W297">
        <v>0</v>
      </c>
      <c r="X297">
        <v>2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225</v>
      </c>
      <c r="AJ297">
        <v>43.413634000000002</v>
      </c>
      <c r="AK297" t="s">
        <v>226</v>
      </c>
      <c r="AL297">
        <v>-88.704407000000003</v>
      </c>
      <c r="AM297">
        <v>25</v>
      </c>
      <c r="AN297">
        <v>1375</v>
      </c>
      <c r="AO297" t="s">
        <v>118</v>
      </c>
      <c r="AP297">
        <v>-16</v>
      </c>
      <c r="AQ297">
        <v>-62</v>
      </c>
      <c r="AR297">
        <v>512</v>
      </c>
      <c r="AZ297">
        <v>1200</v>
      </c>
      <c r="BA297">
        <v>1</v>
      </c>
      <c r="BB297" t="str">
        <f t="shared" si="161"/>
        <v xml:space="preserve">N4400K  </v>
      </c>
      <c r="BC297">
        <v>1</v>
      </c>
      <c r="BE297">
        <v>0</v>
      </c>
      <c r="BF297">
        <v>0</v>
      </c>
      <c r="BG297">
        <v>0</v>
      </c>
      <c r="BH297">
        <v>1250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 t="shared" si="189"/>
        <v>21:38:34.174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168</v>
      </c>
      <c r="CR297">
        <v>1</v>
      </c>
      <c r="CW297">
        <v>12822454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 t="shared" si="186"/>
        <v>07/22/2022 21:38:34.392</v>
      </c>
      <c r="C298" t="str">
        <f t="shared" si="158"/>
        <v>FFDFD3C0</v>
      </c>
      <c r="D298" t="s">
        <v>127</v>
      </c>
      <c r="E298">
        <v>8</v>
      </c>
      <c r="F298">
        <v>2008</v>
      </c>
      <c r="G298" t="s">
        <v>128</v>
      </c>
      <c r="J298" t="s">
        <v>129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87"/>
        <v>21:38:34.172</v>
      </c>
      <c r="T298" t="str">
        <f t="shared" si="188"/>
        <v>21:38:33.672</v>
      </c>
      <c r="U298" t="str">
        <f t="shared" si="166"/>
        <v>A54CFF</v>
      </c>
      <c r="V298">
        <v>0</v>
      </c>
      <c r="W298">
        <v>0</v>
      </c>
      <c r="X298">
        <v>2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225</v>
      </c>
      <c r="AJ298">
        <v>43.413634000000002</v>
      </c>
      <c r="AK298" t="s">
        <v>226</v>
      </c>
      <c r="AL298">
        <v>-88.704407000000003</v>
      </c>
      <c r="AM298">
        <v>25</v>
      </c>
      <c r="AN298">
        <v>1375</v>
      </c>
      <c r="AO298" t="s">
        <v>118</v>
      </c>
      <c r="AP298">
        <v>-16</v>
      </c>
      <c r="AQ298">
        <v>-62</v>
      </c>
      <c r="AR298">
        <v>512</v>
      </c>
      <c r="AZ298">
        <v>1200</v>
      </c>
      <c r="BA298">
        <v>1</v>
      </c>
      <c r="BB298" t="str">
        <f t="shared" si="161"/>
        <v xml:space="preserve">N4400K  </v>
      </c>
      <c r="BC298">
        <v>1</v>
      </c>
      <c r="BE298">
        <v>0</v>
      </c>
      <c r="BF298">
        <v>0</v>
      </c>
      <c r="BG298">
        <v>0</v>
      </c>
      <c r="BH298">
        <v>1250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 t="shared" si="189"/>
        <v>21:38:34.174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168</v>
      </c>
      <c r="CR298">
        <v>1</v>
      </c>
      <c r="CW298">
        <v>12822454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 t="shared" si="186"/>
        <v>07/22/2022 21:38:34.392</v>
      </c>
      <c r="C299" t="str">
        <f t="shared" si="158"/>
        <v>FFDFD3C0</v>
      </c>
      <c r="D299" t="s">
        <v>124</v>
      </c>
      <c r="E299">
        <v>2</v>
      </c>
      <c r="H299">
        <v>156</v>
      </c>
      <c r="I299" t="s">
        <v>125</v>
      </c>
      <c r="J299" t="s">
        <v>126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87"/>
        <v>21:38:34.172</v>
      </c>
      <c r="T299" t="str">
        <f t="shared" si="188"/>
        <v>21:38:33.672</v>
      </c>
      <c r="U299" t="str">
        <f t="shared" si="166"/>
        <v>A54CFF</v>
      </c>
      <c r="V299">
        <v>0</v>
      </c>
      <c r="W299">
        <v>0</v>
      </c>
      <c r="X299">
        <v>2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225</v>
      </c>
      <c r="AJ299">
        <v>43.413634000000002</v>
      </c>
      <c r="AK299" t="s">
        <v>226</v>
      </c>
      <c r="AL299">
        <v>-88.704407000000003</v>
      </c>
      <c r="AM299">
        <v>25</v>
      </c>
      <c r="AN299">
        <v>1375</v>
      </c>
      <c r="AO299" t="s">
        <v>118</v>
      </c>
      <c r="AP299">
        <v>-16</v>
      </c>
      <c r="AQ299">
        <v>-62</v>
      </c>
      <c r="AR299">
        <v>512</v>
      </c>
      <c r="AZ299">
        <v>1200</v>
      </c>
      <c r="BA299">
        <v>1</v>
      </c>
      <c r="BB299" t="str">
        <f t="shared" si="161"/>
        <v xml:space="preserve">N4400K  </v>
      </c>
      <c r="BC299">
        <v>1</v>
      </c>
      <c r="BE299">
        <v>0</v>
      </c>
      <c r="BF299">
        <v>0</v>
      </c>
      <c r="BG299">
        <v>0</v>
      </c>
      <c r="BH299">
        <v>1250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 t="shared" si="189"/>
        <v>21:38:34.174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168</v>
      </c>
      <c r="CR299">
        <v>1</v>
      </c>
      <c r="CW299">
        <v>12822454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 t="shared" si="186"/>
        <v>07/22/2022 21:38:34.392</v>
      </c>
      <c r="C300" t="str">
        <f t="shared" si="158"/>
        <v>FFDFD3C0</v>
      </c>
      <c r="D300" t="s">
        <v>121</v>
      </c>
      <c r="E300">
        <v>12</v>
      </c>
      <c r="F300">
        <v>1012</v>
      </c>
      <c r="G300" t="s">
        <v>122</v>
      </c>
      <c r="J300" t="s">
        <v>123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87"/>
        <v>21:38:34.172</v>
      </c>
      <c r="T300" t="str">
        <f t="shared" si="188"/>
        <v>21:38:33.672</v>
      </c>
      <c r="U300" t="str">
        <f t="shared" si="166"/>
        <v>A54CFF</v>
      </c>
      <c r="V300">
        <v>0</v>
      </c>
      <c r="W300">
        <v>0</v>
      </c>
      <c r="X300">
        <v>2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225</v>
      </c>
      <c r="AJ300">
        <v>43.413634000000002</v>
      </c>
      <c r="AK300" t="s">
        <v>226</v>
      </c>
      <c r="AL300">
        <v>-88.704407000000003</v>
      </c>
      <c r="AM300">
        <v>25</v>
      </c>
      <c r="AN300">
        <v>1375</v>
      </c>
      <c r="AO300" t="s">
        <v>118</v>
      </c>
      <c r="AP300">
        <v>-16</v>
      </c>
      <c r="AQ300">
        <v>-62</v>
      </c>
      <c r="AR300">
        <v>512</v>
      </c>
      <c r="AZ300">
        <v>1200</v>
      </c>
      <c r="BA300">
        <v>1</v>
      </c>
      <c r="BB300" t="str">
        <f t="shared" si="161"/>
        <v xml:space="preserve">N4400K  </v>
      </c>
      <c r="BC300">
        <v>1</v>
      </c>
      <c r="BE300">
        <v>0</v>
      </c>
      <c r="BF300">
        <v>0</v>
      </c>
      <c r="BG300">
        <v>0</v>
      </c>
      <c r="BH300">
        <v>1250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 t="shared" si="189"/>
        <v>21:38:34.174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168</v>
      </c>
      <c r="CR300">
        <v>1</v>
      </c>
      <c r="CW300">
        <v>12822454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 t="shared" si="186"/>
        <v>07/22/2022 21:38:34.392</v>
      </c>
      <c r="C301" t="str">
        <f t="shared" si="158"/>
        <v>FFDFD3C0</v>
      </c>
      <c r="D301" t="s">
        <v>113</v>
      </c>
      <c r="E301">
        <v>44</v>
      </c>
      <c r="H301">
        <v>151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87"/>
        <v>21:38:34.172</v>
      </c>
      <c r="T301" t="str">
        <f t="shared" si="188"/>
        <v>21:38:33.672</v>
      </c>
      <c r="U301" t="str">
        <f t="shared" si="166"/>
        <v>A54CFF</v>
      </c>
      <c r="V301">
        <v>0</v>
      </c>
      <c r="W301">
        <v>0</v>
      </c>
      <c r="X301">
        <v>2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225</v>
      </c>
      <c r="AJ301">
        <v>43.413634000000002</v>
      </c>
      <c r="AK301" t="s">
        <v>226</v>
      </c>
      <c r="AL301">
        <v>-88.704407000000003</v>
      </c>
      <c r="AM301">
        <v>25</v>
      </c>
      <c r="AN301">
        <v>1375</v>
      </c>
      <c r="AO301" t="s">
        <v>118</v>
      </c>
      <c r="AP301">
        <v>-16</v>
      </c>
      <c r="AQ301">
        <v>-62</v>
      </c>
      <c r="AR301">
        <v>512</v>
      </c>
      <c r="AZ301">
        <v>1200</v>
      </c>
      <c r="BA301">
        <v>1</v>
      </c>
      <c r="BB301" t="str">
        <f t="shared" si="161"/>
        <v xml:space="preserve">N4400K  </v>
      </c>
      <c r="BC301">
        <v>1</v>
      </c>
      <c r="BE301">
        <v>0</v>
      </c>
      <c r="BF301">
        <v>0</v>
      </c>
      <c r="BG301">
        <v>0</v>
      </c>
      <c r="BH301">
        <v>1250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 t="shared" si="189"/>
        <v>21:38:34.174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168</v>
      </c>
      <c r="CR301">
        <v>1</v>
      </c>
      <c r="CW301">
        <v>12822454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"07/22/2022 21:38:37.579"</f>
        <v>07/22/2022 21:38:37.579</v>
      </c>
      <c r="C302" t="str">
        <f t="shared" si="158"/>
        <v>FFDFD3C0</v>
      </c>
      <c r="D302" t="s">
        <v>113</v>
      </c>
      <c r="E302">
        <v>44</v>
      </c>
      <c r="H302">
        <v>151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ref="S302:S307" si="190">"21:38:37.383"</f>
        <v>21:38:37.383</v>
      </c>
      <c r="T302" t="str">
        <f t="shared" ref="T302:T307" si="191">"21:38:36.883"</f>
        <v>21:38:36.883</v>
      </c>
      <c r="U302" t="str">
        <f t="shared" si="166"/>
        <v>A54CFF</v>
      </c>
      <c r="V302">
        <v>0</v>
      </c>
      <c r="W302">
        <v>0</v>
      </c>
      <c r="X302">
        <v>2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227</v>
      </c>
      <c r="AJ302">
        <v>43.412711999999999</v>
      </c>
      <c r="AK302" t="s">
        <v>228</v>
      </c>
      <c r="AL302">
        <v>-88.704729</v>
      </c>
      <c r="AM302">
        <v>25</v>
      </c>
      <c r="AN302">
        <v>1375</v>
      </c>
      <c r="AO302" t="s">
        <v>118</v>
      </c>
      <c r="AP302">
        <v>-16</v>
      </c>
      <c r="AQ302">
        <v>-62</v>
      </c>
      <c r="AR302">
        <v>320</v>
      </c>
      <c r="AZ302">
        <v>1200</v>
      </c>
      <c r="BA302">
        <v>1</v>
      </c>
      <c r="BB302" t="str">
        <f t="shared" si="161"/>
        <v xml:space="preserve">N4400K  </v>
      </c>
      <c r="BC302">
        <v>1</v>
      </c>
      <c r="BE302">
        <v>0</v>
      </c>
      <c r="BF302">
        <v>0</v>
      </c>
      <c r="BG302">
        <v>0</v>
      </c>
      <c r="BH302">
        <v>1275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 t="shared" ref="BW302:BW307" si="192">"21:38:37.386"</f>
        <v>21:38:37.386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3</v>
      </c>
      <c r="CP302" t="s">
        <v>119</v>
      </c>
      <c r="CQ302">
        <v>169</v>
      </c>
      <c r="CR302">
        <v>0</v>
      </c>
      <c r="CW302">
        <v>442184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"07/22/2022 21:38:37.579"</f>
        <v>07/22/2022 21:38:37.579</v>
      </c>
      <c r="C303" t="str">
        <f t="shared" si="158"/>
        <v>FFDFD3C0</v>
      </c>
      <c r="D303" t="s">
        <v>113</v>
      </c>
      <c r="E303">
        <v>45</v>
      </c>
      <c r="H303">
        <v>152</v>
      </c>
      <c r="I303" t="s">
        <v>120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90"/>
        <v>21:38:37.383</v>
      </c>
      <c r="T303" t="str">
        <f t="shared" si="191"/>
        <v>21:38:36.883</v>
      </c>
      <c r="U303" t="str">
        <f t="shared" si="166"/>
        <v>A54CFF</v>
      </c>
      <c r="V303">
        <v>0</v>
      </c>
      <c r="W303">
        <v>0</v>
      </c>
      <c r="X303">
        <v>2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227</v>
      </c>
      <c r="AJ303">
        <v>43.412711999999999</v>
      </c>
      <c r="AK303" t="s">
        <v>228</v>
      </c>
      <c r="AL303">
        <v>-88.704729</v>
      </c>
      <c r="AM303">
        <v>25</v>
      </c>
      <c r="AN303">
        <v>1375</v>
      </c>
      <c r="AO303" t="s">
        <v>118</v>
      </c>
      <c r="AP303">
        <v>-16</v>
      </c>
      <c r="AQ303">
        <v>-62</v>
      </c>
      <c r="AR303">
        <v>320</v>
      </c>
      <c r="AZ303">
        <v>1200</v>
      </c>
      <c r="BA303">
        <v>1</v>
      </c>
      <c r="BB303" t="str">
        <f t="shared" si="161"/>
        <v xml:space="preserve">N4400K  </v>
      </c>
      <c r="BC303">
        <v>1</v>
      </c>
      <c r="BE303">
        <v>0</v>
      </c>
      <c r="BF303">
        <v>0</v>
      </c>
      <c r="BG303">
        <v>0</v>
      </c>
      <c r="BH303">
        <v>1275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 t="shared" si="192"/>
        <v>21:38:37.386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3</v>
      </c>
      <c r="CP303" t="s">
        <v>119</v>
      </c>
      <c r="CQ303">
        <v>169</v>
      </c>
      <c r="CR303">
        <v>0</v>
      </c>
      <c r="CW303">
        <v>442184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"07/22/2022 21:38:37.579"</f>
        <v>07/22/2022 21:38:37.579</v>
      </c>
      <c r="C304" t="str">
        <f t="shared" si="158"/>
        <v>FFDFD3C0</v>
      </c>
      <c r="D304" t="s">
        <v>124</v>
      </c>
      <c r="E304">
        <v>2</v>
      </c>
      <c r="H304">
        <v>156</v>
      </c>
      <c r="I304" t="s">
        <v>125</v>
      </c>
      <c r="J304" t="s">
        <v>126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90"/>
        <v>21:38:37.383</v>
      </c>
      <c r="T304" t="str">
        <f t="shared" si="191"/>
        <v>21:38:36.883</v>
      </c>
      <c r="U304" t="str">
        <f t="shared" si="166"/>
        <v>A54CFF</v>
      </c>
      <c r="V304">
        <v>0</v>
      </c>
      <c r="W304">
        <v>0</v>
      </c>
      <c r="X304">
        <v>2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227</v>
      </c>
      <c r="AJ304">
        <v>43.412711999999999</v>
      </c>
      <c r="AK304" t="s">
        <v>228</v>
      </c>
      <c r="AL304">
        <v>-88.704729</v>
      </c>
      <c r="AM304">
        <v>25</v>
      </c>
      <c r="AN304">
        <v>1375</v>
      </c>
      <c r="AO304" t="s">
        <v>118</v>
      </c>
      <c r="AP304">
        <v>-16</v>
      </c>
      <c r="AQ304">
        <v>-62</v>
      </c>
      <c r="AR304">
        <v>320</v>
      </c>
      <c r="AZ304">
        <v>1200</v>
      </c>
      <c r="BA304">
        <v>1</v>
      </c>
      <c r="BB304" t="str">
        <f t="shared" si="161"/>
        <v xml:space="preserve">N4400K  </v>
      </c>
      <c r="BC304">
        <v>1</v>
      </c>
      <c r="BE304">
        <v>0</v>
      </c>
      <c r="BF304">
        <v>0</v>
      </c>
      <c r="BG304">
        <v>0</v>
      </c>
      <c r="BH304">
        <v>1275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 t="shared" si="192"/>
        <v>21:38:37.386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3</v>
      </c>
      <c r="CP304" t="s">
        <v>119</v>
      </c>
      <c r="CQ304">
        <v>169</v>
      </c>
      <c r="CR304">
        <v>0</v>
      </c>
      <c r="CW304">
        <v>442184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"07/22/2022 21:38:37.626"</f>
        <v>07/22/2022 21:38:37.626</v>
      </c>
      <c r="C305" t="str">
        <f t="shared" si="158"/>
        <v>FFDFD3C0</v>
      </c>
      <c r="D305" t="s">
        <v>127</v>
      </c>
      <c r="E305">
        <v>8</v>
      </c>
      <c r="F305">
        <v>2008</v>
      </c>
      <c r="G305" t="s">
        <v>128</v>
      </c>
      <c r="J305" t="s">
        <v>129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90"/>
        <v>21:38:37.383</v>
      </c>
      <c r="T305" t="str">
        <f t="shared" si="191"/>
        <v>21:38:36.883</v>
      </c>
      <c r="U305" t="str">
        <f t="shared" si="166"/>
        <v>A54CFF</v>
      </c>
      <c r="V305">
        <v>0</v>
      </c>
      <c r="W305">
        <v>0</v>
      </c>
      <c r="X305">
        <v>2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227</v>
      </c>
      <c r="AJ305">
        <v>43.412711999999999</v>
      </c>
      <c r="AK305" t="s">
        <v>228</v>
      </c>
      <c r="AL305">
        <v>-88.704729</v>
      </c>
      <c r="AM305">
        <v>25</v>
      </c>
      <c r="AN305">
        <v>1375</v>
      </c>
      <c r="AO305" t="s">
        <v>118</v>
      </c>
      <c r="AP305">
        <v>-16</v>
      </c>
      <c r="AQ305">
        <v>-62</v>
      </c>
      <c r="AR305">
        <v>320</v>
      </c>
      <c r="AZ305">
        <v>1200</v>
      </c>
      <c r="BA305">
        <v>1</v>
      </c>
      <c r="BB305" t="str">
        <f t="shared" si="161"/>
        <v xml:space="preserve">N4400K  </v>
      </c>
      <c r="BC305">
        <v>1</v>
      </c>
      <c r="BE305">
        <v>0</v>
      </c>
      <c r="BF305">
        <v>0</v>
      </c>
      <c r="BG305">
        <v>0</v>
      </c>
      <c r="BH305">
        <v>1275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 t="shared" si="192"/>
        <v>21:38:37.386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3</v>
      </c>
      <c r="CP305" t="s">
        <v>119</v>
      </c>
      <c r="CQ305">
        <v>169</v>
      </c>
      <c r="CR305">
        <v>0</v>
      </c>
      <c r="CW305">
        <v>442184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"07/22/2022 21:38:37.626"</f>
        <v>07/22/2022 21:38:37.626</v>
      </c>
      <c r="C306" t="str">
        <f t="shared" si="158"/>
        <v>FFDFD3C0</v>
      </c>
      <c r="D306" t="s">
        <v>121</v>
      </c>
      <c r="E306">
        <v>12</v>
      </c>
      <c r="F306">
        <v>1012</v>
      </c>
      <c r="G306" t="s">
        <v>122</v>
      </c>
      <c r="J306" t="s">
        <v>123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90"/>
        <v>21:38:37.383</v>
      </c>
      <c r="T306" t="str">
        <f t="shared" si="191"/>
        <v>21:38:36.883</v>
      </c>
      <c r="U306" t="str">
        <f t="shared" si="166"/>
        <v>A54CFF</v>
      </c>
      <c r="V306">
        <v>0</v>
      </c>
      <c r="W306">
        <v>0</v>
      </c>
      <c r="X306">
        <v>2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227</v>
      </c>
      <c r="AJ306">
        <v>43.412711999999999</v>
      </c>
      <c r="AK306" t="s">
        <v>228</v>
      </c>
      <c r="AL306">
        <v>-88.704729</v>
      </c>
      <c r="AM306">
        <v>25</v>
      </c>
      <c r="AN306">
        <v>1375</v>
      </c>
      <c r="AO306" t="s">
        <v>118</v>
      </c>
      <c r="AP306">
        <v>-16</v>
      </c>
      <c r="AQ306">
        <v>-62</v>
      </c>
      <c r="AR306">
        <v>320</v>
      </c>
      <c r="AZ306">
        <v>1200</v>
      </c>
      <c r="BA306">
        <v>1</v>
      </c>
      <c r="BB306" t="str">
        <f t="shared" si="161"/>
        <v xml:space="preserve">N4400K  </v>
      </c>
      <c r="BC306">
        <v>1</v>
      </c>
      <c r="BE306">
        <v>0</v>
      </c>
      <c r="BF306">
        <v>0</v>
      </c>
      <c r="BG306">
        <v>0</v>
      </c>
      <c r="BH306">
        <v>1275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 t="shared" si="192"/>
        <v>21:38:37.386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3</v>
      </c>
      <c r="CP306" t="s">
        <v>119</v>
      </c>
      <c r="CQ306">
        <v>169</v>
      </c>
      <c r="CR306">
        <v>0</v>
      </c>
      <c r="CW306">
        <v>442184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"07/22/2022 21:38:37.642"</f>
        <v>07/22/2022 21:38:37.642</v>
      </c>
      <c r="C307" t="str">
        <f t="shared" si="158"/>
        <v>FFDFD3C0</v>
      </c>
      <c r="D307" t="s">
        <v>121</v>
      </c>
      <c r="E307">
        <v>11</v>
      </c>
      <c r="F307">
        <v>1011</v>
      </c>
      <c r="G307" t="s">
        <v>125</v>
      </c>
      <c r="J307" t="s">
        <v>123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90"/>
        <v>21:38:37.383</v>
      </c>
      <c r="T307" t="str">
        <f t="shared" si="191"/>
        <v>21:38:36.883</v>
      </c>
      <c r="U307" t="str">
        <f t="shared" si="166"/>
        <v>A54CFF</v>
      </c>
      <c r="V307">
        <v>0</v>
      </c>
      <c r="W307">
        <v>0</v>
      </c>
      <c r="X307">
        <v>2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227</v>
      </c>
      <c r="AJ307">
        <v>43.412711999999999</v>
      </c>
      <c r="AK307" t="s">
        <v>228</v>
      </c>
      <c r="AL307">
        <v>-88.704729</v>
      </c>
      <c r="AM307">
        <v>25</v>
      </c>
      <c r="AN307">
        <v>1375</v>
      </c>
      <c r="AO307" t="s">
        <v>118</v>
      </c>
      <c r="AP307">
        <v>-16</v>
      </c>
      <c r="AQ307">
        <v>-62</v>
      </c>
      <c r="AR307">
        <v>320</v>
      </c>
      <c r="AZ307">
        <v>1200</v>
      </c>
      <c r="BA307">
        <v>1</v>
      </c>
      <c r="BB307" t="str">
        <f t="shared" si="161"/>
        <v xml:space="preserve">N4400K  </v>
      </c>
      <c r="BC307">
        <v>1</v>
      </c>
      <c r="BE307">
        <v>0</v>
      </c>
      <c r="BF307">
        <v>0</v>
      </c>
      <c r="BG307">
        <v>0</v>
      </c>
      <c r="BH307">
        <v>1275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 t="shared" si="192"/>
        <v>21:38:37.386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3</v>
      </c>
      <c r="CP307" t="s">
        <v>119</v>
      </c>
      <c r="CQ307">
        <v>169</v>
      </c>
      <c r="CR307">
        <v>0</v>
      </c>
      <c r="CW307">
        <v>442184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 t="shared" ref="A308:A313" si="193">"07/22/2022 21:38:35.517"</f>
        <v>07/22/2022 21:38:35.517</v>
      </c>
      <c r="C308" t="str">
        <f t="shared" si="158"/>
        <v>FFDFD3C0</v>
      </c>
      <c r="D308" t="s">
        <v>113</v>
      </c>
      <c r="E308">
        <v>45</v>
      </c>
      <c r="H308">
        <v>152</v>
      </c>
      <c r="I308" t="s">
        <v>120</v>
      </c>
      <c r="J308" t="s">
        <v>115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ref="S308:S313" si="194">"21:38:35.242"</f>
        <v>21:38:35.242</v>
      </c>
      <c r="T308" t="str">
        <f t="shared" ref="T308:T313" si="195">"21:38:34.742"</f>
        <v>21:38:34.742</v>
      </c>
      <c r="U308" t="str">
        <f t="shared" si="166"/>
        <v>A54CFF</v>
      </c>
      <c r="V308">
        <v>0</v>
      </c>
      <c r="W308">
        <v>0</v>
      </c>
      <c r="X308">
        <v>2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229</v>
      </c>
      <c r="AJ308">
        <v>43.413291000000001</v>
      </c>
      <c r="AK308" t="s">
        <v>230</v>
      </c>
      <c r="AL308">
        <v>-88.704515000000001</v>
      </c>
      <c r="AM308">
        <v>25</v>
      </c>
      <c r="AN308">
        <v>1375</v>
      </c>
      <c r="AO308" t="s">
        <v>118</v>
      </c>
      <c r="AP308">
        <v>-17</v>
      </c>
      <c r="AQ308">
        <v>-62</v>
      </c>
      <c r="AR308">
        <v>384</v>
      </c>
      <c r="AZ308">
        <v>1200</v>
      </c>
      <c r="BA308">
        <v>1</v>
      </c>
      <c r="BB308" t="str">
        <f t="shared" si="161"/>
        <v xml:space="preserve">N4400K  </v>
      </c>
      <c r="BC308">
        <v>1</v>
      </c>
      <c r="BE308">
        <v>0</v>
      </c>
      <c r="BF308">
        <v>0</v>
      </c>
      <c r="BG308">
        <v>0</v>
      </c>
      <c r="BH308">
        <v>1275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 t="shared" ref="BW308:BW313" si="196">"21:38:35.249"</f>
        <v>21:38:35.249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168</v>
      </c>
      <c r="CR308">
        <v>0</v>
      </c>
      <c r="CW308">
        <v>3861061</v>
      </c>
      <c r="CY308">
        <v>1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 t="shared" si="193"/>
        <v>07/22/2022 21:38:35.517</v>
      </c>
      <c r="C309" t="str">
        <f t="shared" si="158"/>
        <v>FFDFD3C0</v>
      </c>
      <c r="D309" t="s">
        <v>124</v>
      </c>
      <c r="E309">
        <v>2</v>
      </c>
      <c r="H309">
        <v>156</v>
      </c>
      <c r="I309" t="s">
        <v>125</v>
      </c>
      <c r="J309" t="s">
        <v>126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194"/>
        <v>21:38:35.242</v>
      </c>
      <c r="T309" t="str">
        <f t="shared" si="195"/>
        <v>21:38:34.742</v>
      </c>
      <c r="U309" t="str">
        <f t="shared" si="166"/>
        <v>A54CFF</v>
      </c>
      <c r="V309">
        <v>0</v>
      </c>
      <c r="W309">
        <v>0</v>
      </c>
      <c r="X309">
        <v>2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229</v>
      </c>
      <c r="AJ309">
        <v>43.413291000000001</v>
      </c>
      <c r="AK309" t="s">
        <v>230</v>
      </c>
      <c r="AL309">
        <v>-88.704515000000001</v>
      </c>
      <c r="AM309">
        <v>25</v>
      </c>
      <c r="AN309">
        <v>1375</v>
      </c>
      <c r="AO309" t="s">
        <v>118</v>
      </c>
      <c r="AP309">
        <v>-17</v>
      </c>
      <c r="AQ309">
        <v>-62</v>
      </c>
      <c r="AR309">
        <v>384</v>
      </c>
      <c r="AZ309">
        <v>1200</v>
      </c>
      <c r="BA309">
        <v>1</v>
      </c>
      <c r="BB309" t="str">
        <f t="shared" si="161"/>
        <v xml:space="preserve">N4400K  </v>
      </c>
      <c r="BC309">
        <v>1</v>
      </c>
      <c r="BE309">
        <v>0</v>
      </c>
      <c r="BF309">
        <v>0</v>
      </c>
      <c r="BG309">
        <v>0</v>
      </c>
      <c r="BH309">
        <v>1275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 t="shared" si="196"/>
        <v>21:38:35.249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168</v>
      </c>
      <c r="CR309">
        <v>0</v>
      </c>
      <c r="CW309">
        <v>3861061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 t="shared" si="193"/>
        <v>07/22/2022 21:38:35.517</v>
      </c>
      <c r="C310" t="str">
        <f t="shared" si="158"/>
        <v>FFDFD3C0</v>
      </c>
      <c r="D310" t="s">
        <v>127</v>
      </c>
      <c r="E310">
        <v>8</v>
      </c>
      <c r="F310">
        <v>2008</v>
      </c>
      <c r="G310" t="s">
        <v>128</v>
      </c>
      <c r="J310" t="s">
        <v>129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94"/>
        <v>21:38:35.242</v>
      </c>
      <c r="T310" t="str">
        <f t="shared" si="195"/>
        <v>21:38:34.742</v>
      </c>
      <c r="U310" t="str">
        <f t="shared" si="166"/>
        <v>A54CFF</v>
      </c>
      <c r="V310">
        <v>0</v>
      </c>
      <c r="W310">
        <v>0</v>
      </c>
      <c r="X310">
        <v>2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229</v>
      </c>
      <c r="AJ310">
        <v>43.413291000000001</v>
      </c>
      <c r="AK310" t="s">
        <v>230</v>
      </c>
      <c r="AL310">
        <v>-88.704515000000001</v>
      </c>
      <c r="AM310">
        <v>25</v>
      </c>
      <c r="AN310">
        <v>1375</v>
      </c>
      <c r="AO310" t="s">
        <v>118</v>
      </c>
      <c r="AP310">
        <v>-17</v>
      </c>
      <c r="AQ310">
        <v>-62</v>
      </c>
      <c r="AR310">
        <v>384</v>
      </c>
      <c r="AZ310">
        <v>1200</v>
      </c>
      <c r="BA310">
        <v>1</v>
      </c>
      <c r="BB310" t="str">
        <f t="shared" si="161"/>
        <v xml:space="preserve">N4400K  </v>
      </c>
      <c r="BC310">
        <v>1</v>
      </c>
      <c r="BE310">
        <v>0</v>
      </c>
      <c r="BF310">
        <v>0</v>
      </c>
      <c r="BG310">
        <v>0</v>
      </c>
      <c r="BH310">
        <v>1275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 t="shared" si="196"/>
        <v>21:38:35.249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168</v>
      </c>
      <c r="CR310">
        <v>0</v>
      </c>
      <c r="CW310">
        <v>3861061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 t="shared" si="193"/>
        <v>07/22/2022 21:38:35.517</v>
      </c>
      <c r="C311" t="str">
        <f t="shared" si="158"/>
        <v>FFDFD3C0</v>
      </c>
      <c r="D311" t="s">
        <v>121</v>
      </c>
      <c r="E311">
        <v>12</v>
      </c>
      <c r="F311">
        <v>1012</v>
      </c>
      <c r="G311" t="s">
        <v>122</v>
      </c>
      <c r="J311" t="s">
        <v>123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94"/>
        <v>21:38:35.242</v>
      </c>
      <c r="T311" t="str">
        <f t="shared" si="195"/>
        <v>21:38:34.742</v>
      </c>
      <c r="U311" t="str">
        <f t="shared" si="166"/>
        <v>A54CFF</v>
      </c>
      <c r="V311">
        <v>0</v>
      </c>
      <c r="W311">
        <v>0</v>
      </c>
      <c r="X311">
        <v>2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229</v>
      </c>
      <c r="AJ311">
        <v>43.413291000000001</v>
      </c>
      <c r="AK311" t="s">
        <v>230</v>
      </c>
      <c r="AL311">
        <v>-88.704515000000001</v>
      </c>
      <c r="AM311">
        <v>25</v>
      </c>
      <c r="AN311">
        <v>1375</v>
      </c>
      <c r="AO311" t="s">
        <v>118</v>
      </c>
      <c r="AP311">
        <v>-17</v>
      </c>
      <c r="AQ311">
        <v>-62</v>
      </c>
      <c r="AR311">
        <v>384</v>
      </c>
      <c r="AZ311">
        <v>1200</v>
      </c>
      <c r="BA311">
        <v>1</v>
      </c>
      <c r="BB311" t="str">
        <f t="shared" si="161"/>
        <v xml:space="preserve">N4400K  </v>
      </c>
      <c r="BC311">
        <v>1</v>
      </c>
      <c r="BE311">
        <v>0</v>
      </c>
      <c r="BF311">
        <v>0</v>
      </c>
      <c r="BG311">
        <v>0</v>
      </c>
      <c r="BH311">
        <v>1275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 t="shared" si="196"/>
        <v>21:38:35.249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168</v>
      </c>
      <c r="CR311">
        <v>0</v>
      </c>
      <c r="CW311">
        <v>3861061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 t="shared" si="193"/>
        <v>07/22/2022 21:38:35.517</v>
      </c>
      <c r="C312" t="str">
        <f t="shared" ref="C312:C375" si="197">"FFDFD3C0"</f>
        <v>FFDFD3C0</v>
      </c>
      <c r="D312" t="s">
        <v>113</v>
      </c>
      <c r="E312">
        <v>44</v>
      </c>
      <c r="H312">
        <v>151</v>
      </c>
      <c r="I312" t="s">
        <v>114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94"/>
        <v>21:38:35.242</v>
      </c>
      <c r="T312" t="str">
        <f t="shared" si="195"/>
        <v>21:38:34.742</v>
      </c>
      <c r="U312" t="str">
        <f t="shared" si="166"/>
        <v>A54CFF</v>
      </c>
      <c r="V312">
        <v>0</v>
      </c>
      <c r="W312">
        <v>0</v>
      </c>
      <c r="X312">
        <v>2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229</v>
      </c>
      <c r="AJ312">
        <v>43.413291000000001</v>
      </c>
      <c r="AK312" t="s">
        <v>230</v>
      </c>
      <c r="AL312">
        <v>-88.704515000000001</v>
      </c>
      <c r="AM312">
        <v>25</v>
      </c>
      <c r="AN312">
        <v>1375</v>
      </c>
      <c r="AO312" t="s">
        <v>118</v>
      </c>
      <c r="AP312">
        <v>-17</v>
      </c>
      <c r="AQ312">
        <v>-62</v>
      </c>
      <c r="AR312">
        <v>384</v>
      </c>
      <c r="AZ312">
        <v>1200</v>
      </c>
      <c r="BA312">
        <v>1</v>
      </c>
      <c r="BB312" t="str">
        <f t="shared" ref="BB312:BB375" si="198">"N4400K  "</f>
        <v xml:space="preserve">N4400K  </v>
      </c>
      <c r="BC312">
        <v>1</v>
      </c>
      <c r="BE312">
        <v>0</v>
      </c>
      <c r="BF312">
        <v>0</v>
      </c>
      <c r="BG312">
        <v>0</v>
      </c>
      <c r="BH312">
        <v>1275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 t="shared" si="196"/>
        <v>21:38:35.249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168</v>
      </c>
      <c r="CR312">
        <v>0</v>
      </c>
      <c r="CW312">
        <v>3861061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 t="shared" si="193"/>
        <v>07/22/2022 21:38:35.517</v>
      </c>
      <c r="C313" t="str">
        <f t="shared" si="197"/>
        <v>FFDFD3C0</v>
      </c>
      <c r="D313" t="s">
        <v>121</v>
      </c>
      <c r="E313">
        <v>11</v>
      </c>
      <c r="F313">
        <v>1011</v>
      </c>
      <c r="G313" t="s">
        <v>125</v>
      </c>
      <c r="J313" t="s">
        <v>123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94"/>
        <v>21:38:35.242</v>
      </c>
      <c r="T313" t="str">
        <f t="shared" si="195"/>
        <v>21:38:34.742</v>
      </c>
      <c r="U313" t="str">
        <f t="shared" si="166"/>
        <v>A54CFF</v>
      </c>
      <c r="V313">
        <v>0</v>
      </c>
      <c r="W313">
        <v>0</v>
      </c>
      <c r="X313">
        <v>2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229</v>
      </c>
      <c r="AJ313">
        <v>43.413291000000001</v>
      </c>
      <c r="AK313" t="s">
        <v>230</v>
      </c>
      <c r="AL313">
        <v>-88.704515000000001</v>
      </c>
      <c r="AM313">
        <v>25</v>
      </c>
      <c r="AN313">
        <v>1375</v>
      </c>
      <c r="AO313" t="s">
        <v>118</v>
      </c>
      <c r="AP313">
        <v>-17</v>
      </c>
      <c r="AQ313">
        <v>-62</v>
      </c>
      <c r="AR313">
        <v>384</v>
      </c>
      <c r="AZ313">
        <v>1200</v>
      </c>
      <c r="BA313">
        <v>1</v>
      </c>
      <c r="BB313" t="str">
        <f t="shared" si="198"/>
        <v xml:space="preserve">N4400K  </v>
      </c>
      <c r="BC313">
        <v>1</v>
      </c>
      <c r="BE313">
        <v>0</v>
      </c>
      <c r="BF313">
        <v>0</v>
      </c>
      <c r="BG313">
        <v>0</v>
      </c>
      <c r="BH313">
        <v>1275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 t="shared" si="196"/>
        <v>21:38:35.249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168</v>
      </c>
      <c r="CR313">
        <v>0</v>
      </c>
      <c r="CW313">
        <v>3861061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"07/22/2022 21:38:36.485"</f>
        <v>07/22/2022 21:38:36.485</v>
      </c>
      <c r="C314" t="str">
        <f t="shared" si="197"/>
        <v>FFDFD3C0</v>
      </c>
      <c r="D314" t="s">
        <v>127</v>
      </c>
      <c r="E314">
        <v>8</v>
      </c>
      <c r="F314">
        <v>2008</v>
      </c>
      <c r="G314" t="s">
        <v>128</v>
      </c>
      <c r="J314" t="s">
        <v>129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ref="S314:S319" si="199">"21:38:36.289"</f>
        <v>21:38:36.289</v>
      </c>
      <c r="T314" t="str">
        <f t="shared" ref="T314:T319" si="200">"21:38:35.889"</f>
        <v>21:38:35.889</v>
      </c>
      <c r="U314" t="str">
        <f t="shared" si="166"/>
        <v>A54CFF</v>
      </c>
      <c r="V314">
        <v>0</v>
      </c>
      <c r="W314">
        <v>0</v>
      </c>
      <c r="X314">
        <v>2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231</v>
      </c>
      <c r="AJ314">
        <v>43.413032999999999</v>
      </c>
      <c r="AK314" t="s">
        <v>232</v>
      </c>
      <c r="AL314">
        <v>-88.704643000000004</v>
      </c>
      <c r="AM314">
        <v>25</v>
      </c>
      <c r="AN314">
        <v>1375</v>
      </c>
      <c r="AO314" t="s">
        <v>118</v>
      </c>
      <c r="AP314">
        <v>-17</v>
      </c>
      <c r="AQ314">
        <v>-62</v>
      </c>
      <c r="AR314">
        <v>448</v>
      </c>
      <c r="AZ314">
        <v>1200</v>
      </c>
      <c r="BA314">
        <v>1</v>
      </c>
      <c r="BB314" t="str">
        <f t="shared" si="198"/>
        <v xml:space="preserve">N4400K  </v>
      </c>
      <c r="BC314">
        <v>1</v>
      </c>
      <c r="BE314">
        <v>0</v>
      </c>
      <c r="BF314">
        <v>0</v>
      </c>
      <c r="BG314">
        <v>0</v>
      </c>
      <c r="BH314">
        <v>1275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 t="shared" ref="BW314:BW319" si="201">"21:38:36.293"</f>
        <v>21:38:36.293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168</v>
      </c>
      <c r="CR314">
        <v>1</v>
      </c>
      <c r="CW314">
        <v>12826376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"07/22/2022 21:38:36.517"</f>
        <v>07/22/2022 21:38:36.517</v>
      </c>
      <c r="C315" t="str">
        <f t="shared" si="197"/>
        <v>FFDFD3C0</v>
      </c>
      <c r="D315" t="s">
        <v>121</v>
      </c>
      <c r="E315">
        <v>12</v>
      </c>
      <c r="F315">
        <v>1012</v>
      </c>
      <c r="G315" t="s">
        <v>122</v>
      </c>
      <c r="J315" t="s">
        <v>123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99"/>
        <v>21:38:36.289</v>
      </c>
      <c r="T315" t="str">
        <f t="shared" si="200"/>
        <v>21:38:35.889</v>
      </c>
      <c r="U315" t="str">
        <f t="shared" si="166"/>
        <v>A54CFF</v>
      </c>
      <c r="V315">
        <v>0</v>
      </c>
      <c r="W315">
        <v>0</v>
      </c>
      <c r="X315">
        <v>2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231</v>
      </c>
      <c r="AJ315">
        <v>43.413032999999999</v>
      </c>
      <c r="AK315" t="s">
        <v>232</v>
      </c>
      <c r="AL315">
        <v>-88.704643000000004</v>
      </c>
      <c r="AM315">
        <v>25</v>
      </c>
      <c r="AN315">
        <v>1375</v>
      </c>
      <c r="AO315" t="s">
        <v>118</v>
      </c>
      <c r="AP315">
        <v>-17</v>
      </c>
      <c r="AQ315">
        <v>-62</v>
      </c>
      <c r="AR315">
        <v>448</v>
      </c>
      <c r="AZ315">
        <v>1200</v>
      </c>
      <c r="BA315">
        <v>1</v>
      </c>
      <c r="BB315" t="str">
        <f t="shared" si="198"/>
        <v xml:space="preserve">N4400K  </v>
      </c>
      <c r="BC315">
        <v>1</v>
      </c>
      <c r="BE315">
        <v>0</v>
      </c>
      <c r="BF315">
        <v>0</v>
      </c>
      <c r="BG315">
        <v>0</v>
      </c>
      <c r="BH315">
        <v>1275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 t="shared" si="201"/>
        <v>21:38:36.293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168</v>
      </c>
      <c r="CR315">
        <v>1</v>
      </c>
      <c r="CW315">
        <v>12826376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"07/22/2022 21:38:36.532"</f>
        <v>07/22/2022 21:38:36.532</v>
      </c>
      <c r="C316" t="str">
        <f t="shared" si="197"/>
        <v>FFDFD3C0</v>
      </c>
      <c r="D316" t="s">
        <v>113</v>
      </c>
      <c r="E316">
        <v>44</v>
      </c>
      <c r="H316">
        <v>151</v>
      </c>
      <c r="I316" t="s">
        <v>114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99"/>
        <v>21:38:36.289</v>
      </c>
      <c r="T316" t="str">
        <f t="shared" si="200"/>
        <v>21:38:35.889</v>
      </c>
      <c r="U316" t="str">
        <f t="shared" si="166"/>
        <v>A54CFF</v>
      </c>
      <c r="V316">
        <v>0</v>
      </c>
      <c r="W316">
        <v>0</v>
      </c>
      <c r="X316">
        <v>2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231</v>
      </c>
      <c r="AJ316">
        <v>43.413032999999999</v>
      </c>
      <c r="AK316" t="s">
        <v>232</v>
      </c>
      <c r="AL316">
        <v>-88.704643000000004</v>
      </c>
      <c r="AM316">
        <v>25</v>
      </c>
      <c r="AN316">
        <v>1375</v>
      </c>
      <c r="AO316" t="s">
        <v>118</v>
      </c>
      <c r="AP316">
        <v>-17</v>
      </c>
      <c r="AQ316">
        <v>-62</v>
      </c>
      <c r="AR316">
        <v>448</v>
      </c>
      <c r="AZ316">
        <v>1200</v>
      </c>
      <c r="BA316">
        <v>1</v>
      </c>
      <c r="BB316" t="str">
        <f t="shared" si="198"/>
        <v xml:space="preserve">N4400K  </v>
      </c>
      <c r="BC316">
        <v>1</v>
      </c>
      <c r="BE316">
        <v>0</v>
      </c>
      <c r="BF316">
        <v>0</v>
      </c>
      <c r="BG316">
        <v>0</v>
      </c>
      <c r="BH316">
        <v>1275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 t="shared" si="201"/>
        <v>21:38:36.293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168</v>
      </c>
      <c r="CR316">
        <v>1</v>
      </c>
      <c r="CW316">
        <v>12826376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"07/22/2022 21:38:36.532"</f>
        <v>07/22/2022 21:38:36.532</v>
      </c>
      <c r="C317" t="str">
        <f t="shared" si="197"/>
        <v>FFDFD3C0</v>
      </c>
      <c r="D317" t="s">
        <v>121</v>
      </c>
      <c r="E317">
        <v>11</v>
      </c>
      <c r="F317">
        <v>1011</v>
      </c>
      <c r="G317" t="s">
        <v>125</v>
      </c>
      <c r="J317" t="s">
        <v>123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99"/>
        <v>21:38:36.289</v>
      </c>
      <c r="T317" t="str">
        <f t="shared" si="200"/>
        <v>21:38:35.889</v>
      </c>
      <c r="U317" t="str">
        <f t="shared" si="166"/>
        <v>A54CFF</v>
      </c>
      <c r="V317">
        <v>0</v>
      </c>
      <c r="W317">
        <v>0</v>
      </c>
      <c r="X317">
        <v>2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231</v>
      </c>
      <c r="AJ317">
        <v>43.413032999999999</v>
      </c>
      <c r="AK317" t="s">
        <v>232</v>
      </c>
      <c r="AL317">
        <v>-88.704643000000004</v>
      </c>
      <c r="AM317">
        <v>25</v>
      </c>
      <c r="AN317">
        <v>1375</v>
      </c>
      <c r="AO317" t="s">
        <v>118</v>
      </c>
      <c r="AP317">
        <v>-17</v>
      </c>
      <c r="AQ317">
        <v>-62</v>
      </c>
      <c r="AR317">
        <v>448</v>
      </c>
      <c r="AZ317">
        <v>1200</v>
      </c>
      <c r="BA317">
        <v>1</v>
      </c>
      <c r="BB317" t="str">
        <f t="shared" si="198"/>
        <v xml:space="preserve">N4400K  </v>
      </c>
      <c r="BC317">
        <v>1</v>
      </c>
      <c r="BE317">
        <v>0</v>
      </c>
      <c r="BF317">
        <v>0</v>
      </c>
      <c r="BG317">
        <v>0</v>
      </c>
      <c r="BH317">
        <v>1275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 t="shared" si="201"/>
        <v>21:38:36.293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168</v>
      </c>
      <c r="CR317">
        <v>1</v>
      </c>
      <c r="CW317">
        <v>12826376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"07/22/2022 21:38:36.532"</f>
        <v>07/22/2022 21:38:36.532</v>
      </c>
      <c r="C318" t="str">
        <f t="shared" si="197"/>
        <v>FFDFD3C0</v>
      </c>
      <c r="D318" t="s">
        <v>113</v>
      </c>
      <c r="E318">
        <v>45</v>
      </c>
      <c r="H318">
        <v>152</v>
      </c>
      <c r="I318" t="s">
        <v>120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99"/>
        <v>21:38:36.289</v>
      </c>
      <c r="T318" t="str">
        <f t="shared" si="200"/>
        <v>21:38:35.889</v>
      </c>
      <c r="U318" t="str">
        <f t="shared" si="166"/>
        <v>A54CFF</v>
      </c>
      <c r="V318">
        <v>0</v>
      </c>
      <c r="W318">
        <v>0</v>
      </c>
      <c r="X318">
        <v>2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231</v>
      </c>
      <c r="AJ318">
        <v>43.413032999999999</v>
      </c>
      <c r="AK318" t="s">
        <v>232</v>
      </c>
      <c r="AL318">
        <v>-88.704643000000004</v>
      </c>
      <c r="AM318">
        <v>25</v>
      </c>
      <c r="AN318">
        <v>1375</v>
      </c>
      <c r="AO318" t="s">
        <v>118</v>
      </c>
      <c r="AP318">
        <v>-17</v>
      </c>
      <c r="AQ318">
        <v>-62</v>
      </c>
      <c r="AR318">
        <v>448</v>
      </c>
      <c r="AZ318">
        <v>1200</v>
      </c>
      <c r="BA318">
        <v>1</v>
      </c>
      <c r="BB318" t="str">
        <f t="shared" si="198"/>
        <v xml:space="preserve">N4400K  </v>
      </c>
      <c r="BC318">
        <v>1</v>
      </c>
      <c r="BE318">
        <v>0</v>
      </c>
      <c r="BF318">
        <v>0</v>
      </c>
      <c r="BG318">
        <v>0</v>
      </c>
      <c r="BH318">
        <v>1275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 t="shared" si="201"/>
        <v>21:38:36.293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168</v>
      </c>
      <c r="CR318">
        <v>1</v>
      </c>
      <c r="CW318">
        <v>12826376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"07/22/2022 21:38:36.532"</f>
        <v>07/22/2022 21:38:36.532</v>
      </c>
      <c r="C319" t="str">
        <f t="shared" si="197"/>
        <v>FFDFD3C0</v>
      </c>
      <c r="D319" t="s">
        <v>124</v>
      </c>
      <c r="E319">
        <v>2</v>
      </c>
      <c r="H319">
        <v>156</v>
      </c>
      <c r="I319" t="s">
        <v>125</v>
      </c>
      <c r="J319" t="s">
        <v>126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99"/>
        <v>21:38:36.289</v>
      </c>
      <c r="T319" t="str">
        <f t="shared" si="200"/>
        <v>21:38:35.889</v>
      </c>
      <c r="U319" t="str">
        <f t="shared" si="166"/>
        <v>A54CFF</v>
      </c>
      <c r="V319">
        <v>0</v>
      </c>
      <c r="W319">
        <v>0</v>
      </c>
      <c r="X319">
        <v>2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231</v>
      </c>
      <c r="AJ319">
        <v>43.413032999999999</v>
      </c>
      <c r="AK319" t="s">
        <v>232</v>
      </c>
      <c r="AL319">
        <v>-88.704643000000004</v>
      </c>
      <c r="AM319">
        <v>25</v>
      </c>
      <c r="AN319">
        <v>1375</v>
      </c>
      <c r="AO319" t="s">
        <v>118</v>
      </c>
      <c r="AP319">
        <v>-17</v>
      </c>
      <c r="AQ319">
        <v>-62</v>
      </c>
      <c r="AR319">
        <v>448</v>
      </c>
      <c r="AZ319">
        <v>1200</v>
      </c>
      <c r="BA319">
        <v>1</v>
      </c>
      <c r="BB319" t="str">
        <f t="shared" si="198"/>
        <v xml:space="preserve">N4400K  </v>
      </c>
      <c r="BC319">
        <v>1</v>
      </c>
      <c r="BE319">
        <v>0</v>
      </c>
      <c r="BF319">
        <v>0</v>
      </c>
      <c r="BG319">
        <v>0</v>
      </c>
      <c r="BH319">
        <v>1275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 t="shared" si="201"/>
        <v>21:38:36.293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168</v>
      </c>
      <c r="CR319">
        <v>1</v>
      </c>
      <c r="CW319">
        <v>12826376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"07/22/2022 21:38:38.595"</f>
        <v>07/22/2022 21:38:38.595</v>
      </c>
      <c r="C320" t="str">
        <f t="shared" si="197"/>
        <v>FFDFD3C0</v>
      </c>
      <c r="D320" t="s">
        <v>124</v>
      </c>
      <c r="E320">
        <v>2</v>
      </c>
      <c r="H320">
        <v>156</v>
      </c>
      <c r="I320" t="s">
        <v>125</v>
      </c>
      <c r="J320" t="s">
        <v>126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ref="S320:S325" si="202">"21:38:38.414"</f>
        <v>21:38:38.414</v>
      </c>
      <c r="T320" t="str">
        <f t="shared" ref="T320:T325" si="203">"21:38:38.014"</f>
        <v>21:38:38.014</v>
      </c>
      <c r="U320" t="str">
        <f t="shared" si="166"/>
        <v>A54CFF</v>
      </c>
      <c r="V320">
        <v>0</v>
      </c>
      <c r="W320">
        <v>0</v>
      </c>
      <c r="X320">
        <v>2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233</v>
      </c>
      <c r="AJ320">
        <v>43.412433</v>
      </c>
      <c r="AK320" t="s">
        <v>234</v>
      </c>
      <c r="AL320">
        <v>-88.704858000000002</v>
      </c>
      <c r="AM320">
        <v>25</v>
      </c>
      <c r="AN320">
        <v>1400</v>
      </c>
      <c r="AO320" t="s">
        <v>118</v>
      </c>
      <c r="AP320">
        <v>-18</v>
      </c>
      <c r="AQ320">
        <v>-61</v>
      </c>
      <c r="AR320">
        <v>320</v>
      </c>
      <c r="AZ320">
        <v>1200</v>
      </c>
      <c r="BA320">
        <v>1</v>
      </c>
      <c r="BB320" t="str">
        <f t="shared" si="198"/>
        <v xml:space="preserve">N4400K  </v>
      </c>
      <c r="BC320">
        <v>1</v>
      </c>
      <c r="BE320">
        <v>0</v>
      </c>
      <c r="BF320">
        <v>0</v>
      </c>
      <c r="BG320">
        <v>0</v>
      </c>
      <c r="BH320">
        <v>1275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 t="shared" ref="BW320:BW325" si="204">"21:38:38.420"</f>
        <v>21:38:38.420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168</v>
      </c>
      <c r="CR320">
        <v>1</v>
      </c>
      <c r="CW320">
        <v>12830537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"07/22/2022 21:38:38.626"</f>
        <v>07/22/2022 21:38:38.626</v>
      </c>
      <c r="C321" t="str">
        <f t="shared" si="197"/>
        <v>FFDFD3C0</v>
      </c>
      <c r="D321" t="s">
        <v>127</v>
      </c>
      <c r="E321">
        <v>8</v>
      </c>
      <c r="F321">
        <v>2008</v>
      </c>
      <c r="G321" t="s">
        <v>128</v>
      </c>
      <c r="J321" t="s">
        <v>129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202"/>
        <v>21:38:38.414</v>
      </c>
      <c r="T321" t="str">
        <f t="shared" si="203"/>
        <v>21:38:38.014</v>
      </c>
      <c r="U321" t="str">
        <f t="shared" si="166"/>
        <v>A54CFF</v>
      </c>
      <c r="V321">
        <v>0</v>
      </c>
      <c r="W321">
        <v>0</v>
      </c>
      <c r="X321">
        <v>2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233</v>
      </c>
      <c r="AJ321">
        <v>43.412433</v>
      </c>
      <c r="AK321" t="s">
        <v>234</v>
      </c>
      <c r="AL321">
        <v>-88.704858000000002</v>
      </c>
      <c r="AM321">
        <v>25</v>
      </c>
      <c r="AN321">
        <v>1400</v>
      </c>
      <c r="AO321" t="s">
        <v>118</v>
      </c>
      <c r="AP321">
        <v>-18</v>
      </c>
      <c r="AQ321">
        <v>-61</v>
      </c>
      <c r="AR321">
        <v>320</v>
      </c>
      <c r="AZ321">
        <v>1200</v>
      </c>
      <c r="BA321">
        <v>1</v>
      </c>
      <c r="BB321" t="str">
        <f t="shared" si="198"/>
        <v xml:space="preserve">N4400K  </v>
      </c>
      <c r="BC321">
        <v>1</v>
      </c>
      <c r="BE321">
        <v>0</v>
      </c>
      <c r="BF321">
        <v>0</v>
      </c>
      <c r="BG321">
        <v>0</v>
      </c>
      <c r="BH321">
        <v>1275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 t="shared" si="204"/>
        <v>21:38:38.420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168</v>
      </c>
      <c r="CR321">
        <v>1</v>
      </c>
      <c r="CW321">
        <v>12830537</v>
      </c>
      <c r="CY321">
        <v>1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"07/22/2022 21:38:38.626"</f>
        <v>07/22/2022 21:38:38.626</v>
      </c>
      <c r="C322" t="str">
        <f t="shared" si="197"/>
        <v>FFDFD3C0</v>
      </c>
      <c r="D322" t="s">
        <v>121</v>
      </c>
      <c r="E322">
        <v>12</v>
      </c>
      <c r="F322">
        <v>1012</v>
      </c>
      <c r="G322" t="s">
        <v>122</v>
      </c>
      <c r="J322" t="s">
        <v>123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202"/>
        <v>21:38:38.414</v>
      </c>
      <c r="T322" t="str">
        <f t="shared" si="203"/>
        <v>21:38:38.014</v>
      </c>
      <c r="U322" t="str">
        <f t="shared" ref="U322:U385" si="205">"A54CFF"</f>
        <v>A54CFF</v>
      </c>
      <c r="V322">
        <v>0</v>
      </c>
      <c r="W322">
        <v>0</v>
      </c>
      <c r="X322">
        <v>2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233</v>
      </c>
      <c r="AJ322">
        <v>43.412433</v>
      </c>
      <c r="AK322" t="s">
        <v>234</v>
      </c>
      <c r="AL322">
        <v>-88.704858000000002</v>
      </c>
      <c r="AM322">
        <v>25</v>
      </c>
      <c r="AN322">
        <v>1400</v>
      </c>
      <c r="AO322" t="s">
        <v>118</v>
      </c>
      <c r="AP322">
        <v>-18</v>
      </c>
      <c r="AQ322">
        <v>-61</v>
      </c>
      <c r="AR322">
        <v>320</v>
      </c>
      <c r="AZ322">
        <v>1200</v>
      </c>
      <c r="BA322">
        <v>1</v>
      </c>
      <c r="BB322" t="str">
        <f t="shared" si="198"/>
        <v xml:space="preserve">N4400K  </v>
      </c>
      <c r="BC322">
        <v>1</v>
      </c>
      <c r="BE322">
        <v>0</v>
      </c>
      <c r="BF322">
        <v>0</v>
      </c>
      <c r="BG322">
        <v>0</v>
      </c>
      <c r="BH322">
        <v>1275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 t="shared" si="204"/>
        <v>21:38:38.420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168</v>
      </c>
      <c r="CR322">
        <v>1</v>
      </c>
      <c r="CW322">
        <v>12830537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"07/22/2022 21:38:38.626"</f>
        <v>07/22/2022 21:38:38.626</v>
      </c>
      <c r="C323" t="str">
        <f t="shared" si="197"/>
        <v>FFDFD3C0</v>
      </c>
      <c r="D323" t="s">
        <v>121</v>
      </c>
      <c r="E323">
        <v>11</v>
      </c>
      <c r="F323">
        <v>1011</v>
      </c>
      <c r="G323" t="s">
        <v>125</v>
      </c>
      <c r="J323" t="s">
        <v>123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202"/>
        <v>21:38:38.414</v>
      </c>
      <c r="T323" t="str">
        <f t="shared" si="203"/>
        <v>21:38:38.014</v>
      </c>
      <c r="U323" t="str">
        <f t="shared" si="205"/>
        <v>A54CFF</v>
      </c>
      <c r="V323">
        <v>0</v>
      </c>
      <c r="W323">
        <v>0</v>
      </c>
      <c r="X323">
        <v>2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233</v>
      </c>
      <c r="AJ323">
        <v>43.412433</v>
      </c>
      <c r="AK323" t="s">
        <v>234</v>
      </c>
      <c r="AL323">
        <v>-88.704858000000002</v>
      </c>
      <c r="AM323">
        <v>25</v>
      </c>
      <c r="AN323">
        <v>1400</v>
      </c>
      <c r="AO323" t="s">
        <v>118</v>
      </c>
      <c r="AP323">
        <v>-18</v>
      </c>
      <c r="AQ323">
        <v>-61</v>
      </c>
      <c r="AR323">
        <v>320</v>
      </c>
      <c r="AZ323">
        <v>1200</v>
      </c>
      <c r="BA323">
        <v>1</v>
      </c>
      <c r="BB323" t="str">
        <f t="shared" si="198"/>
        <v xml:space="preserve">N4400K  </v>
      </c>
      <c r="BC323">
        <v>1</v>
      </c>
      <c r="BE323">
        <v>0</v>
      </c>
      <c r="BF323">
        <v>0</v>
      </c>
      <c r="BG323">
        <v>0</v>
      </c>
      <c r="BH323">
        <v>1275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 t="shared" si="204"/>
        <v>21:38:38.420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168</v>
      </c>
      <c r="CR323">
        <v>1</v>
      </c>
      <c r="CW323">
        <v>12830537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"07/22/2022 21:38:38.689"</f>
        <v>07/22/2022 21:38:38.689</v>
      </c>
      <c r="C324" t="str">
        <f t="shared" si="197"/>
        <v>FFDFD3C0</v>
      </c>
      <c r="D324" t="s">
        <v>113</v>
      </c>
      <c r="E324">
        <v>44</v>
      </c>
      <c r="H324">
        <v>151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202"/>
        <v>21:38:38.414</v>
      </c>
      <c r="T324" t="str">
        <f t="shared" si="203"/>
        <v>21:38:38.014</v>
      </c>
      <c r="U324" t="str">
        <f t="shared" si="205"/>
        <v>A54CFF</v>
      </c>
      <c r="V324">
        <v>0</v>
      </c>
      <c r="W324">
        <v>0</v>
      </c>
      <c r="X324">
        <v>2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233</v>
      </c>
      <c r="AJ324">
        <v>43.412433</v>
      </c>
      <c r="AK324" t="s">
        <v>234</v>
      </c>
      <c r="AL324">
        <v>-88.704858000000002</v>
      </c>
      <c r="AM324">
        <v>25</v>
      </c>
      <c r="AN324">
        <v>1400</v>
      </c>
      <c r="AO324" t="s">
        <v>118</v>
      </c>
      <c r="AP324">
        <v>-18</v>
      </c>
      <c r="AQ324">
        <v>-61</v>
      </c>
      <c r="AR324">
        <v>320</v>
      </c>
      <c r="AZ324">
        <v>1200</v>
      </c>
      <c r="BA324">
        <v>1</v>
      </c>
      <c r="BB324" t="str">
        <f t="shared" si="198"/>
        <v xml:space="preserve">N4400K  </v>
      </c>
      <c r="BC324">
        <v>1</v>
      </c>
      <c r="BE324">
        <v>0</v>
      </c>
      <c r="BF324">
        <v>0</v>
      </c>
      <c r="BG324">
        <v>0</v>
      </c>
      <c r="BH324">
        <v>1275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 t="shared" si="204"/>
        <v>21:38:38.420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168</v>
      </c>
      <c r="CR324">
        <v>1</v>
      </c>
      <c r="CW324">
        <v>12830537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"07/22/2022 21:38:38.689"</f>
        <v>07/22/2022 21:38:38.689</v>
      </c>
      <c r="C325" t="str">
        <f t="shared" si="197"/>
        <v>FFDFD3C0</v>
      </c>
      <c r="D325" t="s">
        <v>113</v>
      </c>
      <c r="E325">
        <v>45</v>
      </c>
      <c r="H325">
        <v>152</v>
      </c>
      <c r="I325" t="s">
        <v>120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202"/>
        <v>21:38:38.414</v>
      </c>
      <c r="T325" t="str">
        <f t="shared" si="203"/>
        <v>21:38:38.014</v>
      </c>
      <c r="U325" t="str">
        <f t="shared" si="205"/>
        <v>A54CFF</v>
      </c>
      <c r="V325">
        <v>0</v>
      </c>
      <c r="W325">
        <v>0</v>
      </c>
      <c r="X325">
        <v>2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233</v>
      </c>
      <c r="AJ325">
        <v>43.412433</v>
      </c>
      <c r="AK325" t="s">
        <v>234</v>
      </c>
      <c r="AL325">
        <v>-88.704858000000002</v>
      </c>
      <c r="AM325">
        <v>25</v>
      </c>
      <c r="AN325">
        <v>1400</v>
      </c>
      <c r="AO325" t="s">
        <v>118</v>
      </c>
      <c r="AP325">
        <v>-18</v>
      </c>
      <c r="AQ325">
        <v>-61</v>
      </c>
      <c r="AR325">
        <v>320</v>
      </c>
      <c r="AZ325">
        <v>1200</v>
      </c>
      <c r="BA325">
        <v>1</v>
      </c>
      <c r="BB325" t="str">
        <f t="shared" si="198"/>
        <v xml:space="preserve">N4400K  </v>
      </c>
      <c r="BC325">
        <v>1</v>
      </c>
      <c r="BE325">
        <v>0</v>
      </c>
      <c r="BF325">
        <v>0</v>
      </c>
      <c r="BG325">
        <v>0</v>
      </c>
      <c r="BH325">
        <v>1275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 t="shared" si="204"/>
        <v>21:38:38.420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168</v>
      </c>
      <c r="CR325">
        <v>1</v>
      </c>
      <c r="CW325">
        <v>12830537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"07/22/2022 21:38:39.532"</f>
        <v>07/22/2022 21:38:39.532</v>
      </c>
      <c r="C326" t="str">
        <f t="shared" si="197"/>
        <v>FFDFD3C0</v>
      </c>
      <c r="D326" t="s">
        <v>113</v>
      </c>
      <c r="E326">
        <v>44</v>
      </c>
      <c r="H326">
        <v>151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ref="S326:S331" si="206">"21:38:39.313"</f>
        <v>21:38:39.313</v>
      </c>
      <c r="T326" t="str">
        <f t="shared" ref="T326:T331" si="207">"21:38:38.913"</f>
        <v>21:38:38.913</v>
      </c>
      <c r="U326" t="str">
        <f t="shared" si="205"/>
        <v>A54CFF</v>
      </c>
      <c r="V326">
        <v>0</v>
      </c>
      <c r="W326">
        <v>0</v>
      </c>
      <c r="X326">
        <v>2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235</v>
      </c>
      <c r="AJ326">
        <v>43.412154000000001</v>
      </c>
      <c r="AK326" t="s">
        <v>236</v>
      </c>
      <c r="AL326">
        <v>-88.704965000000001</v>
      </c>
      <c r="AM326">
        <v>25</v>
      </c>
      <c r="AN326">
        <v>1400</v>
      </c>
      <c r="AO326" t="s">
        <v>118</v>
      </c>
      <c r="AP326">
        <v>-18</v>
      </c>
      <c r="AQ326">
        <v>-60</v>
      </c>
      <c r="AR326">
        <v>384</v>
      </c>
      <c r="AZ326">
        <v>1200</v>
      </c>
      <c r="BA326">
        <v>1</v>
      </c>
      <c r="BB326" t="str">
        <f t="shared" si="198"/>
        <v xml:space="preserve">N4400K  </v>
      </c>
      <c r="BC326">
        <v>1</v>
      </c>
      <c r="BE326">
        <v>0</v>
      </c>
      <c r="BF326">
        <v>0</v>
      </c>
      <c r="BG326">
        <v>0</v>
      </c>
      <c r="BH326">
        <v>1300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 t="shared" ref="BW326:BW331" si="208">"21:38:39.313"</f>
        <v>21:38:39.313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168</v>
      </c>
      <c r="CR326">
        <v>1</v>
      </c>
      <c r="CW326">
        <v>12832233</v>
      </c>
      <c r="CY326">
        <v>1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"07/22/2022 21:38:39.532"</f>
        <v>07/22/2022 21:38:39.532</v>
      </c>
      <c r="C327" t="str">
        <f t="shared" si="197"/>
        <v>FFDFD3C0</v>
      </c>
      <c r="D327" t="s">
        <v>113</v>
      </c>
      <c r="E327">
        <v>45</v>
      </c>
      <c r="H327">
        <v>152</v>
      </c>
      <c r="I327" t="s">
        <v>120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206"/>
        <v>21:38:39.313</v>
      </c>
      <c r="T327" t="str">
        <f t="shared" si="207"/>
        <v>21:38:38.913</v>
      </c>
      <c r="U327" t="str">
        <f t="shared" si="205"/>
        <v>A54CFF</v>
      </c>
      <c r="V327">
        <v>0</v>
      </c>
      <c r="W327">
        <v>0</v>
      </c>
      <c r="X327">
        <v>2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235</v>
      </c>
      <c r="AJ327">
        <v>43.412154000000001</v>
      </c>
      <c r="AK327" t="s">
        <v>236</v>
      </c>
      <c r="AL327">
        <v>-88.704965000000001</v>
      </c>
      <c r="AM327">
        <v>25</v>
      </c>
      <c r="AN327">
        <v>1400</v>
      </c>
      <c r="AO327" t="s">
        <v>118</v>
      </c>
      <c r="AP327">
        <v>-18</v>
      </c>
      <c r="AQ327">
        <v>-60</v>
      </c>
      <c r="AR327">
        <v>384</v>
      </c>
      <c r="AZ327">
        <v>1200</v>
      </c>
      <c r="BA327">
        <v>1</v>
      </c>
      <c r="BB327" t="str">
        <f t="shared" si="198"/>
        <v xml:space="preserve">N4400K  </v>
      </c>
      <c r="BC327">
        <v>1</v>
      </c>
      <c r="BE327">
        <v>0</v>
      </c>
      <c r="BF327">
        <v>0</v>
      </c>
      <c r="BG327">
        <v>0</v>
      </c>
      <c r="BH327">
        <v>1300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 t="shared" si="208"/>
        <v>21:38:39.313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168</v>
      </c>
      <c r="CR327">
        <v>1</v>
      </c>
      <c r="CW327">
        <v>12832233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"07/22/2022 21:38:39.564"</f>
        <v>07/22/2022 21:38:39.564</v>
      </c>
      <c r="C328" t="str">
        <f t="shared" si="197"/>
        <v>FFDFD3C0</v>
      </c>
      <c r="D328" t="s">
        <v>124</v>
      </c>
      <c r="E328">
        <v>2</v>
      </c>
      <c r="H328">
        <v>156</v>
      </c>
      <c r="I328" t="s">
        <v>125</v>
      </c>
      <c r="J328" t="s">
        <v>126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206"/>
        <v>21:38:39.313</v>
      </c>
      <c r="T328" t="str">
        <f t="shared" si="207"/>
        <v>21:38:38.913</v>
      </c>
      <c r="U328" t="str">
        <f t="shared" si="205"/>
        <v>A54CFF</v>
      </c>
      <c r="V328">
        <v>0</v>
      </c>
      <c r="W328">
        <v>0</v>
      </c>
      <c r="X328">
        <v>2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235</v>
      </c>
      <c r="AJ328">
        <v>43.412154000000001</v>
      </c>
      <c r="AK328" t="s">
        <v>236</v>
      </c>
      <c r="AL328">
        <v>-88.704965000000001</v>
      </c>
      <c r="AM328">
        <v>25</v>
      </c>
      <c r="AN328">
        <v>1400</v>
      </c>
      <c r="AO328" t="s">
        <v>118</v>
      </c>
      <c r="AP328">
        <v>-18</v>
      </c>
      <c r="AQ328">
        <v>-60</v>
      </c>
      <c r="AR328">
        <v>384</v>
      </c>
      <c r="AZ328">
        <v>1200</v>
      </c>
      <c r="BA328">
        <v>1</v>
      </c>
      <c r="BB328" t="str">
        <f t="shared" si="198"/>
        <v xml:space="preserve">N4400K  </v>
      </c>
      <c r="BC328">
        <v>1</v>
      </c>
      <c r="BE328">
        <v>0</v>
      </c>
      <c r="BF328">
        <v>0</v>
      </c>
      <c r="BG328">
        <v>0</v>
      </c>
      <c r="BH328">
        <v>1300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 t="shared" si="208"/>
        <v>21:38:39.313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168</v>
      </c>
      <c r="CR328">
        <v>1</v>
      </c>
      <c r="CW328">
        <v>12832233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"07/22/2022 21:38:39.564"</f>
        <v>07/22/2022 21:38:39.564</v>
      </c>
      <c r="C329" t="str">
        <f t="shared" si="197"/>
        <v>FFDFD3C0</v>
      </c>
      <c r="D329" t="s">
        <v>127</v>
      </c>
      <c r="E329">
        <v>8</v>
      </c>
      <c r="F329">
        <v>2008</v>
      </c>
      <c r="G329" t="s">
        <v>128</v>
      </c>
      <c r="J329" t="s">
        <v>129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206"/>
        <v>21:38:39.313</v>
      </c>
      <c r="T329" t="str">
        <f t="shared" si="207"/>
        <v>21:38:38.913</v>
      </c>
      <c r="U329" t="str">
        <f t="shared" si="205"/>
        <v>A54CFF</v>
      </c>
      <c r="V329">
        <v>0</v>
      </c>
      <c r="W329">
        <v>0</v>
      </c>
      <c r="X329">
        <v>2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235</v>
      </c>
      <c r="AJ329">
        <v>43.412154000000001</v>
      </c>
      <c r="AK329" t="s">
        <v>236</v>
      </c>
      <c r="AL329">
        <v>-88.704965000000001</v>
      </c>
      <c r="AM329">
        <v>25</v>
      </c>
      <c r="AN329">
        <v>1400</v>
      </c>
      <c r="AO329" t="s">
        <v>118</v>
      </c>
      <c r="AP329">
        <v>-18</v>
      </c>
      <c r="AQ329">
        <v>-60</v>
      </c>
      <c r="AR329">
        <v>384</v>
      </c>
      <c r="AZ329">
        <v>1200</v>
      </c>
      <c r="BA329">
        <v>1</v>
      </c>
      <c r="BB329" t="str">
        <f t="shared" si="198"/>
        <v xml:space="preserve">N4400K  </v>
      </c>
      <c r="BC329">
        <v>1</v>
      </c>
      <c r="BE329">
        <v>0</v>
      </c>
      <c r="BF329">
        <v>0</v>
      </c>
      <c r="BG329">
        <v>0</v>
      </c>
      <c r="BH329">
        <v>1300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 t="shared" si="208"/>
        <v>21:38:39.313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168</v>
      </c>
      <c r="CR329">
        <v>1</v>
      </c>
      <c r="CW329">
        <v>12832233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"07/22/2022 21:38:39.564"</f>
        <v>07/22/2022 21:38:39.564</v>
      </c>
      <c r="C330" t="str">
        <f t="shared" si="197"/>
        <v>FFDFD3C0</v>
      </c>
      <c r="D330" t="s">
        <v>121</v>
      </c>
      <c r="E330">
        <v>11</v>
      </c>
      <c r="F330">
        <v>1011</v>
      </c>
      <c r="G330" t="s">
        <v>125</v>
      </c>
      <c r="J330" t="s">
        <v>123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206"/>
        <v>21:38:39.313</v>
      </c>
      <c r="T330" t="str">
        <f t="shared" si="207"/>
        <v>21:38:38.913</v>
      </c>
      <c r="U330" t="str">
        <f t="shared" si="205"/>
        <v>A54CFF</v>
      </c>
      <c r="V330">
        <v>0</v>
      </c>
      <c r="W330">
        <v>0</v>
      </c>
      <c r="X330">
        <v>2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235</v>
      </c>
      <c r="AJ330">
        <v>43.412154000000001</v>
      </c>
      <c r="AK330" t="s">
        <v>236</v>
      </c>
      <c r="AL330">
        <v>-88.704965000000001</v>
      </c>
      <c r="AM330">
        <v>25</v>
      </c>
      <c r="AN330">
        <v>1400</v>
      </c>
      <c r="AO330" t="s">
        <v>118</v>
      </c>
      <c r="AP330">
        <v>-18</v>
      </c>
      <c r="AQ330">
        <v>-60</v>
      </c>
      <c r="AR330">
        <v>384</v>
      </c>
      <c r="AZ330">
        <v>1200</v>
      </c>
      <c r="BA330">
        <v>1</v>
      </c>
      <c r="BB330" t="str">
        <f t="shared" si="198"/>
        <v xml:space="preserve">N4400K  </v>
      </c>
      <c r="BC330">
        <v>1</v>
      </c>
      <c r="BE330">
        <v>0</v>
      </c>
      <c r="BF330">
        <v>0</v>
      </c>
      <c r="BG330">
        <v>0</v>
      </c>
      <c r="BH330">
        <v>1300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 t="shared" si="208"/>
        <v>21:38:39.313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168</v>
      </c>
      <c r="CR330">
        <v>1</v>
      </c>
      <c r="CW330">
        <v>12832233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"07/22/2022 21:38:39.564"</f>
        <v>07/22/2022 21:38:39.564</v>
      </c>
      <c r="C331" t="str">
        <f t="shared" si="197"/>
        <v>FFDFD3C0</v>
      </c>
      <c r="D331" t="s">
        <v>121</v>
      </c>
      <c r="E331">
        <v>12</v>
      </c>
      <c r="F331">
        <v>1012</v>
      </c>
      <c r="G331" t="s">
        <v>122</v>
      </c>
      <c r="J331" t="s">
        <v>123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206"/>
        <v>21:38:39.313</v>
      </c>
      <c r="T331" t="str">
        <f t="shared" si="207"/>
        <v>21:38:38.913</v>
      </c>
      <c r="U331" t="str">
        <f t="shared" si="205"/>
        <v>A54CFF</v>
      </c>
      <c r="V331">
        <v>0</v>
      </c>
      <c r="W331">
        <v>0</v>
      </c>
      <c r="X331">
        <v>2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235</v>
      </c>
      <c r="AJ331">
        <v>43.412154000000001</v>
      </c>
      <c r="AK331" t="s">
        <v>236</v>
      </c>
      <c r="AL331">
        <v>-88.704965000000001</v>
      </c>
      <c r="AM331">
        <v>25</v>
      </c>
      <c r="AN331">
        <v>1400</v>
      </c>
      <c r="AO331" t="s">
        <v>118</v>
      </c>
      <c r="AP331">
        <v>-18</v>
      </c>
      <c r="AQ331">
        <v>-60</v>
      </c>
      <c r="AR331">
        <v>384</v>
      </c>
      <c r="AZ331">
        <v>1200</v>
      </c>
      <c r="BA331">
        <v>1</v>
      </c>
      <c r="BB331" t="str">
        <f t="shared" si="198"/>
        <v xml:space="preserve">N4400K  </v>
      </c>
      <c r="BC331">
        <v>1</v>
      </c>
      <c r="BE331">
        <v>0</v>
      </c>
      <c r="BF331">
        <v>0</v>
      </c>
      <c r="BG331">
        <v>0</v>
      </c>
      <c r="BH331">
        <v>1300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 t="shared" si="208"/>
        <v>21:38:39.313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168</v>
      </c>
      <c r="CR331">
        <v>1</v>
      </c>
      <c r="CW331">
        <v>12832233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"07/22/2022 21:38:40.626"</f>
        <v>07/22/2022 21:38:40.626</v>
      </c>
      <c r="C332" t="str">
        <f t="shared" si="197"/>
        <v>FFDFD3C0</v>
      </c>
      <c r="D332" t="s">
        <v>121</v>
      </c>
      <c r="E332">
        <v>12</v>
      </c>
      <c r="F332">
        <v>1012</v>
      </c>
      <c r="G332" t="s">
        <v>122</v>
      </c>
      <c r="J332" t="s">
        <v>123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ref="S332:S337" si="209">"21:38:40.313"</f>
        <v>21:38:40.313</v>
      </c>
      <c r="T332" t="str">
        <f t="shared" ref="T332:T337" si="210">"21:38:39.313"</f>
        <v>21:38:39.313</v>
      </c>
      <c r="U332" t="str">
        <f t="shared" si="205"/>
        <v>A54CFF</v>
      </c>
      <c r="V332">
        <v>0</v>
      </c>
      <c r="W332">
        <v>0</v>
      </c>
      <c r="X332">
        <v>2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237</v>
      </c>
      <c r="AJ332">
        <v>43.411875000000002</v>
      </c>
      <c r="AK332" t="s">
        <v>238</v>
      </c>
      <c r="AL332">
        <v>-88.705072000000001</v>
      </c>
      <c r="AM332">
        <v>25</v>
      </c>
      <c r="AN332">
        <v>1400</v>
      </c>
      <c r="AO332" t="s">
        <v>118</v>
      </c>
      <c r="AP332">
        <v>-18</v>
      </c>
      <c r="AQ332">
        <v>-61</v>
      </c>
      <c r="AR332">
        <v>384</v>
      </c>
      <c r="AZ332">
        <v>1200</v>
      </c>
      <c r="BA332">
        <v>1</v>
      </c>
      <c r="BB332" t="str">
        <f t="shared" si="198"/>
        <v xml:space="preserve">N4400K  </v>
      </c>
      <c r="BC332">
        <v>1</v>
      </c>
      <c r="BE332">
        <v>0</v>
      </c>
      <c r="BF332">
        <v>0</v>
      </c>
      <c r="BG332">
        <v>0</v>
      </c>
      <c r="BH332">
        <v>1300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 t="shared" ref="BW332:BW337" si="211">"21:38:40.319"</f>
        <v>21:38:40.319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168</v>
      </c>
      <c r="CR332">
        <v>0</v>
      </c>
      <c r="CW332">
        <v>3867543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"07/22/2022 21:38:40.626"</f>
        <v>07/22/2022 21:38:40.626</v>
      </c>
      <c r="C333" t="str">
        <f t="shared" si="197"/>
        <v>FFDFD3C0</v>
      </c>
      <c r="D333" t="s">
        <v>113</v>
      </c>
      <c r="E333">
        <v>44</v>
      </c>
      <c r="H333">
        <v>151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209"/>
        <v>21:38:40.313</v>
      </c>
      <c r="T333" t="str">
        <f t="shared" si="210"/>
        <v>21:38:39.313</v>
      </c>
      <c r="U333" t="str">
        <f t="shared" si="205"/>
        <v>A54CFF</v>
      </c>
      <c r="V333">
        <v>0</v>
      </c>
      <c r="W333">
        <v>0</v>
      </c>
      <c r="X333">
        <v>2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237</v>
      </c>
      <c r="AJ333">
        <v>43.411875000000002</v>
      </c>
      <c r="AK333" t="s">
        <v>238</v>
      </c>
      <c r="AL333">
        <v>-88.705072000000001</v>
      </c>
      <c r="AM333">
        <v>25</v>
      </c>
      <c r="AN333">
        <v>1400</v>
      </c>
      <c r="AO333" t="s">
        <v>118</v>
      </c>
      <c r="AP333">
        <v>-18</v>
      </c>
      <c r="AQ333">
        <v>-61</v>
      </c>
      <c r="AR333">
        <v>384</v>
      </c>
      <c r="AZ333">
        <v>1200</v>
      </c>
      <c r="BA333">
        <v>1</v>
      </c>
      <c r="BB333" t="str">
        <f t="shared" si="198"/>
        <v xml:space="preserve">N4400K  </v>
      </c>
      <c r="BC333">
        <v>1</v>
      </c>
      <c r="BE333">
        <v>0</v>
      </c>
      <c r="BF333">
        <v>0</v>
      </c>
      <c r="BG333">
        <v>0</v>
      </c>
      <c r="BH333">
        <v>1300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 t="shared" si="211"/>
        <v>21:38:40.319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168</v>
      </c>
      <c r="CR333">
        <v>0</v>
      </c>
      <c r="CW333">
        <v>3867543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"07/22/2022 21:38:40.736"</f>
        <v>07/22/2022 21:38:40.736</v>
      </c>
      <c r="C334" t="str">
        <f t="shared" si="197"/>
        <v>FFDFD3C0</v>
      </c>
      <c r="D334" t="s">
        <v>113</v>
      </c>
      <c r="E334">
        <v>45</v>
      </c>
      <c r="H334">
        <v>152</v>
      </c>
      <c r="I334" t="s">
        <v>120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209"/>
        <v>21:38:40.313</v>
      </c>
      <c r="T334" t="str">
        <f t="shared" si="210"/>
        <v>21:38:39.313</v>
      </c>
      <c r="U334" t="str">
        <f t="shared" si="205"/>
        <v>A54CFF</v>
      </c>
      <c r="V334">
        <v>0</v>
      </c>
      <c r="W334">
        <v>0</v>
      </c>
      <c r="X334">
        <v>2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237</v>
      </c>
      <c r="AJ334">
        <v>43.411875000000002</v>
      </c>
      <c r="AK334" t="s">
        <v>238</v>
      </c>
      <c r="AL334">
        <v>-88.705072000000001</v>
      </c>
      <c r="AM334">
        <v>25</v>
      </c>
      <c r="AN334">
        <v>1400</v>
      </c>
      <c r="AO334" t="s">
        <v>118</v>
      </c>
      <c r="AP334">
        <v>-18</v>
      </c>
      <c r="AQ334">
        <v>-61</v>
      </c>
      <c r="AR334">
        <v>384</v>
      </c>
      <c r="AZ334">
        <v>1200</v>
      </c>
      <c r="BA334">
        <v>1</v>
      </c>
      <c r="BB334" t="str">
        <f t="shared" si="198"/>
        <v xml:space="preserve">N4400K  </v>
      </c>
      <c r="BC334">
        <v>1</v>
      </c>
      <c r="BE334">
        <v>0</v>
      </c>
      <c r="BF334">
        <v>0</v>
      </c>
      <c r="BG334">
        <v>0</v>
      </c>
      <c r="BH334">
        <v>1300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 t="shared" si="211"/>
        <v>21:38:40.319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168</v>
      </c>
      <c r="CR334">
        <v>0</v>
      </c>
      <c r="CW334">
        <v>3867543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"07/22/2022 21:38:40.736"</f>
        <v>07/22/2022 21:38:40.736</v>
      </c>
      <c r="C335" t="str">
        <f t="shared" si="197"/>
        <v>FFDFD3C0</v>
      </c>
      <c r="D335" t="s">
        <v>124</v>
      </c>
      <c r="E335">
        <v>2</v>
      </c>
      <c r="H335">
        <v>156</v>
      </c>
      <c r="I335" t="s">
        <v>125</v>
      </c>
      <c r="J335" t="s">
        <v>126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209"/>
        <v>21:38:40.313</v>
      </c>
      <c r="T335" t="str">
        <f t="shared" si="210"/>
        <v>21:38:39.313</v>
      </c>
      <c r="U335" t="str">
        <f t="shared" si="205"/>
        <v>A54CFF</v>
      </c>
      <c r="V335">
        <v>0</v>
      </c>
      <c r="W335">
        <v>0</v>
      </c>
      <c r="X335">
        <v>2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237</v>
      </c>
      <c r="AJ335">
        <v>43.411875000000002</v>
      </c>
      <c r="AK335" t="s">
        <v>238</v>
      </c>
      <c r="AL335">
        <v>-88.705072000000001</v>
      </c>
      <c r="AM335">
        <v>25</v>
      </c>
      <c r="AN335">
        <v>1400</v>
      </c>
      <c r="AO335" t="s">
        <v>118</v>
      </c>
      <c r="AP335">
        <v>-18</v>
      </c>
      <c r="AQ335">
        <v>-61</v>
      </c>
      <c r="AR335">
        <v>384</v>
      </c>
      <c r="AZ335">
        <v>1200</v>
      </c>
      <c r="BA335">
        <v>1</v>
      </c>
      <c r="BB335" t="str">
        <f t="shared" si="198"/>
        <v xml:space="preserve">N4400K  </v>
      </c>
      <c r="BC335">
        <v>1</v>
      </c>
      <c r="BE335">
        <v>0</v>
      </c>
      <c r="BF335">
        <v>0</v>
      </c>
      <c r="BG335">
        <v>0</v>
      </c>
      <c r="BH335">
        <v>1300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 t="shared" si="211"/>
        <v>21:38:40.319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168</v>
      </c>
      <c r="CR335">
        <v>0</v>
      </c>
      <c r="CW335">
        <v>3867543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"07/22/2022 21:38:40.736"</f>
        <v>07/22/2022 21:38:40.736</v>
      </c>
      <c r="C336" t="str">
        <f t="shared" si="197"/>
        <v>FFDFD3C0</v>
      </c>
      <c r="D336" t="s">
        <v>127</v>
      </c>
      <c r="E336">
        <v>8</v>
      </c>
      <c r="F336">
        <v>2008</v>
      </c>
      <c r="G336" t="s">
        <v>128</v>
      </c>
      <c r="J336" t="s">
        <v>129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209"/>
        <v>21:38:40.313</v>
      </c>
      <c r="T336" t="str">
        <f t="shared" si="210"/>
        <v>21:38:39.313</v>
      </c>
      <c r="U336" t="str">
        <f t="shared" si="205"/>
        <v>A54CFF</v>
      </c>
      <c r="V336">
        <v>0</v>
      </c>
      <c r="W336">
        <v>0</v>
      </c>
      <c r="X336">
        <v>2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237</v>
      </c>
      <c r="AJ336">
        <v>43.411875000000002</v>
      </c>
      <c r="AK336" t="s">
        <v>238</v>
      </c>
      <c r="AL336">
        <v>-88.705072000000001</v>
      </c>
      <c r="AM336">
        <v>25</v>
      </c>
      <c r="AN336">
        <v>1400</v>
      </c>
      <c r="AO336" t="s">
        <v>118</v>
      </c>
      <c r="AP336">
        <v>-18</v>
      </c>
      <c r="AQ336">
        <v>-61</v>
      </c>
      <c r="AR336">
        <v>384</v>
      </c>
      <c r="AZ336">
        <v>1200</v>
      </c>
      <c r="BA336">
        <v>1</v>
      </c>
      <c r="BB336" t="str">
        <f t="shared" si="198"/>
        <v xml:space="preserve">N4400K  </v>
      </c>
      <c r="BC336">
        <v>1</v>
      </c>
      <c r="BE336">
        <v>0</v>
      </c>
      <c r="BF336">
        <v>0</v>
      </c>
      <c r="BG336">
        <v>0</v>
      </c>
      <c r="BH336">
        <v>1300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 t="shared" si="211"/>
        <v>21:38:40.319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168</v>
      </c>
      <c r="CR336">
        <v>0</v>
      </c>
      <c r="CW336">
        <v>3867543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"07/22/2022 21:38:40.736"</f>
        <v>07/22/2022 21:38:40.736</v>
      </c>
      <c r="C337" t="str">
        <f t="shared" si="197"/>
        <v>FFDFD3C0</v>
      </c>
      <c r="D337" t="s">
        <v>121</v>
      </c>
      <c r="E337">
        <v>11</v>
      </c>
      <c r="F337">
        <v>1011</v>
      </c>
      <c r="G337" t="s">
        <v>125</v>
      </c>
      <c r="J337" t="s">
        <v>123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209"/>
        <v>21:38:40.313</v>
      </c>
      <c r="T337" t="str">
        <f t="shared" si="210"/>
        <v>21:38:39.313</v>
      </c>
      <c r="U337" t="str">
        <f t="shared" si="205"/>
        <v>A54CFF</v>
      </c>
      <c r="V337">
        <v>0</v>
      </c>
      <c r="W337">
        <v>0</v>
      </c>
      <c r="X337">
        <v>2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237</v>
      </c>
      <c r="AJ337">
        <v>43.411875000000002</v>
      </c>
      <c r="AK337" t="s">
        <v>238</v>
      </c>
      <c r="AL337">
        <v>-88.705072000000001</v>
      </c>
      <c r="AM337">
        <v>25</v>
      </c>
      <c r="AN337">
        <v>1400</v>
      </c>
      <c r="AO337" t="s">
        <v>118</v>
      </c>
      <c r="AP337">
        <v>-18</v>
      </c>
      <c r="AQ337">
        <v>-61</v>
      </c>
      <c r="AR337">
        <v>384</v>
      </c>
      <c r="AZ337">
        <v>1200</v>
      </c>
      <c r="BA337">
        <v>1</v>
      </c>
      <c r="BB337" t="str">
        <f t="shared" si="198"/>
        <v xml:space="preserve">N4400K  </v>
      </c>
      <c r="BC337">
        <v>1</v>
      </c>
      <c r="BE337">
        <v>0</v>
      </c>
      <c r="BF337">
        <v>0</v>
      </c>
      <c r="BG337">
        <v>0</v>
      </c>
      <c r="BH337">
        <v>1300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 t="shared" si="211"/>
        <v>21:38:40.319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168</v>
      </c>
      <c r="CR337">
        <v>0</v>
      </c>
      <c r="CW337">
        <v>3867543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"07/22/2022 21:38:41.454"</f>
        <v>07/22/2022 21:38:41.454</v>
      </c>
      <c r="C338" t="str">
        <f t="shared" si="197"/>
        <v>FFDFD3C0</v>
      </c>
      <c r="D338" t="s">
        <v>124</v>
      </c>
      <c r="E338">
        <v>2</v>
      </c>
      <c r="H338">
        <v>156</v>
      </c>
      <c r="I338" t="s">
        <v>125</v>
      </c>
      <c r="J338" t="s">
        <v>126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ref="S338:S343" si="212">"21:38:41.242"</f>
        <v>21:38:41.242</v>
      </c>
      <c r="T338" t="str">
        <f t="shared" ref="T338:T343" si="213">"21:38:40.842"</f>
        <v>21:38:40.842</v>
      </c>
      <c r="U338" t="str">
        <f t="shared" si="205"/>
        <v>A54CFF</v>
      </c>
      <c r="V338">
        <v>0</v>
      </c>
      <c r="W338">
        <v>0</v>
      </c>
      <c r="X338">
        <v>2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239</v>
      </c>
      <c r="AJ338">
        <v>43.411596000000003</v>
      </c>
      <c r="AK338" t="s">
        <v>240</v>
      </c>
      <c r="AL338">
        <v>-88.705136999999993</v>
      </c>
      <c r="AM338">
        <v>25</v>
      </c>
      <c r="AN338">
        <v>1400</v>
      </c>
      <c r="AO338" t="s">
        <v>118</v>
      </c>
      <c r="AP338">
        <v>-18</v>
      </c>
      <c r="AQ338">
        <v>-60</v>
      </c>
      <c r="AR338">
        <v>384</v>
      </c>
      <c r="AZ338">
        <v>1200</v>
      </c>
      <c r="BA338">
        <v>1</v>
      </c>
      <c r="BB338" t="str">
        <f t="shared" si="198"/>
        <v xml:space="preserve">N4400K  </v>
      </c>
      <c r="BC338">
        <v>1</v>
      </c>
      <c r="BE338">
        <v>0</v>
      </c>
      <c r="BF338">
        <v>0</v>
      </c>
      <c r="BG338">
        <v>0</v>
      </c>
      <c r="BH338">
        <v>1300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 t="shared" ref="BW338:BW343" si="214">"21:38:41.248"</f>
        <v>21:38:41.248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168</v>
      </c>
      <c r="CR338">
        <v>1</v>
      </c>
      <c r="CW338">
        <v>12835790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"07/22/2022 21:38:41.470"</f>
        <v>07/22/2022 21:38:41.470</v>
      </c>
      <c r="C339" t="str">
        <f t="shared" si="197"/>
        <v>FFDFD3C0</v>
      </c>
      <c r="D339" t="s">
        <v>127</v>
      </c>
      <c r="E339">
        <v>8</v>
      </c>
      <c r="F339">
        <v>2008</v>
      </c>
      <c r="G339" t="s">
        <v>128</v>
      </c>
      <c r="J339" t="s">
        <v>129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212"/>
        <v>21:38:41.242</v>
      </c>
      <c r="T339" t="str">
        <f t="shared" si="213"/>
        <v>21:38:40.842</v>
      </c>
      <c r="U339" t="str">
        <f t="shared" si="205"/>
        <v>A54CFF</v>
      </c>
      <c r="V339">
        <v>0</v>
      </c>
      <c r="W339">
        <v>0</v>
      </c>
      <c r="X339">
        <v>2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239</v>
      </c>
      <c r="AJ339">
        <v>43.411596000000003</v>
      </c>
      <c r="AK339" t="s">
        <v>240</v>
      </c>
      <c r="AL339">
        <v>-88.705136999999993</v>
      </c>
      <c r="AM339">
        <v>25</v>
      </c>
      <c r="AN339">
        <v>1400</v>
      </c>
      <c r="AO339" t="s">
        <v>118</v>
      </c>
      <c r="AP339">
        <v>-18</v>
      </c>
      <c r="AQ339">
        <v>-60</v>
      </c>
      <c r="AR339">
        <v>384</v>
      </c>
      <c r="AZ339">
        <v>1200</v>
      </c>
      <c r="BA339">
        <v>1</v>
      </c>
      <c r="BB339" t="str">
        <f t="shared" si="198"/>
        <v xml:space="preserve">N4400K  </v>
      </c>
      <c r="BC339">
        <v>1</v>
      </c>
      <c r="BE339">
        <v>0</v>
      </c>
      <c r="BF339">
        <v>0</v>
      </c>
      <c r="BG339">
        <v>0</v>
      </c>
      <c r="BH339">
        <v>1300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 t="shared" si="214"/>
        <v>21:38:41.248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168</v>
      </c>
      <c r="CR339">
        <v>1</v>
      </c>
      <c r="CW339">
        <v>12835790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"07/22/2022 21:38:41.470"</f>
        <v>07/22/2022 21:38:41.470</v>
      </c>
      <c r="C340" t="str">
        <f t="shared" si="197"/>
        <v>FFDFD3C0</v>
      </c>
      <c r="D340" t="s">
        <v>121</v>
      </c>
      <c r="E340">
        <v>11</v>
      </c>
      <c r="F340">
        <v>1011</v>
      </c>
      <c r="G340" t="s">
        <v>125</v>
      </c>
      <c r="J340" t="s">
        <v>123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212"/>
        <v>21:38:41.242</v>
      </c>
      <c r="T340" t="str">
        <f t="shared" si="213"/>
        <v>21:38:40.842</v>
      </c>
      <c r="U340" t="str">
        <f t="shared" si="205"/>
        <v>A54CFF</v>
      </c>
      <c r="V340">
        <v>0</v>
      </c>
      <c r="W340">
        <v>0</v>
      </c>
      <c r="X340">
        <v>2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239</v>
      </c>
      <c r="AJ340">
        <v>43.411596000000003</v>
      </c>
      <c r="AK340" t="s">
        <v>240</v>
      </c>
      <c r="AL340">
        <v>-88.705136999999993</v>
      </c>
      <c r="AM340">
        <v>25</v>
      </c>
      <c r="AN340">
        <v>1400</v>
      </c>
      <c r="AO340" t="s">
        <v>118</v>
      </c>
      <c r="AP340">
        <v>-18</v>
      </c>
      <c r="AQ340">
        <v>-60</v>
      </c>
      <c r="AR340">
        <v>384</v>
      </c>
      <c r="AZ340">
        <v>1200</v>
      </c>
      <c r="BA340">
        <v>1</v>
      </c>
      <c r="BB340" t="str">
        <f t="shared" si="198"/>
        <v xml:space="preserve">N4400K  </v>
      </c>
      <c r="BC340">
        <v>1</v>
      </c>
      <c r="BE340">
        <v>0</v>
      </c>
      <c r="BF340">
        <v>0</v>
      </c>
      <c r="BG340">
        <v>0</v>
      </c>
      <c r="BH340">
        <v>1300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 t="shared" si="214"/>
        <v>21:38:41.248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168</v>
      </c>
      <c r="CR340">
        <v>1</v>
      </c>
      <c r="CW340">
        <v>12835790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"07/22/2022 21:38:41.470"</f>
        <v>07/22/2022 21:38:41.470</v>
      </c>
      <c r="C341" t="str">
        <f t="shared" si="197"/>
        <v>FFDFD3C0</v>
      </c>
      <c r="D341" t="s">
        <v>113</v>
      </c>
      <c r="E341">
        <v>44</v>
      </c>
      <c r="H341">
        <v>151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212"/>
        <v>21:38:41.242</v>
      </c>
      <c r="T341" t="str">
        <f t="shared" si="213"/>
        <v>21:38:40.842</v>
      </c>
      <c r="U341" t="str">
        <f t="shared" si="205"/>
        <v>A54CFF</v>
      </c>
      <c r="V341">
        <v>0</v>
      </c>
      <c r="W341">
        <v>0</v>
      </c>
      <c r="X341">
        <v>2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239</v>
      </c>
      <c r="AJ341">
        <v>43.411596000000003</v>
      </c>
      <c r="AK341" t="s">
        <v>240</v>
      </c>
      <c r="AL341">
        <v>-88.705136999999993</v>
      </c>
      <c r="AM341">
        <v>25</v>
      </c>
      <c r="AN341">
        <v>1400</v>
      </c>
      <c r="AO341" t="s">
        <v>118</v>
      </c>
      <c r="AP341">
        <v>-18</v>
      </c>
      <c r="AQ341">
        <v>-60</v>
      </c>
      <c r="AR341">
        <v>384</v>
      </c>
      <c r="AZ341">
        <v>1200</v>
      </c>
      <c r="BA341">
        <v>1</v>
      </c>
      <c r="BB341" t="str">
        <f t="shared" si="198"/>
        <v xml:space="preserve">N4400K  </v>
      </c>
      <c r="BC341">
        <v>1</v>
      </c>
      <c r="BE341">
        <v>0</v>
      </c>
      <c r="BF341">
        <v>0</v>
      </c>
      <c r="BG341">
        <v>0</v>
      </c>
      <c r="BH341">
        <v>1300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 t="shared" si="214"/>
        <v>21:38:41.248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168</v>
      </c>
      <c r="CR341">
        <v>1</v>
      </c>
      <c r="CW341">
        <v>12835790</v>
      </c>
      <c r="CY341">
        <v>1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"07/22/2022 21:38:41.470"</f>
        <v>07/22/2022 21:38:41.470</v>
      </c>
      <c r="C342" t="str">
        <f t="shared" si="197"/>
        <v>FFDFD3C0</v>
      </c>
      <c r="D342" t="s">
        <v>121</v>
      </c>
      <c r="E342">
        <v>12</v>
      </c>
      <c r="F342">
        <v>1012</v>
      </c>
      <c r="G342" t="s">
        <v>122</v>
      </c>
      <c r="J342" t="s">
        <v>123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212"/>
        <v>21:38:41.242</v>
      </c>
      <c r="T342" t="str">
        <f t="shared" si="213"/>
        <v>21:38:40.842</v>
      </c>
      <c r="U342" t="str">
        <f t="shared" si="205"/>
        <v>A54CFF</v>
      </c>
      <c r="V342">
        <v>0</v>
      </c>
      <c r="W342">
        <v>0</v>
      </c>
      <c r="X342">
        <v>2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239</v>
      </c>
      <c r="AJ342">
        <v>43.411596000000003</v>
      </c>
      <c r="AK342" t="s">
        <v>240</v>
      </c>
      <c r="AL342">
        <v>-88.705136999999993</v>
      </c>
      <c r="AM342">
        <v>25</v>
      </c>
      <c r="AN342">
        <v>1400</v>
      </c>
      <c r="AO342" t="s">
        <v>118</v>
      </c>
      <c r="AP342">
        <v>-18</v>
      </c>
      <c r="AQ342">
        <v>-60</v>
      </c>
      <c r="AR342">
        <v>384</v>
      </c>
      <c r="AZ342">
        <v>1200</v>
      </c>
      <c r="BA342">
        <v>1</v>
      </c>
      <c r="BB342" t="str">
        <f t="shared" si="198"/>
        <v xml:space="preserve">N4400K  </v>
      </c>
      <c r="BC342">
        <v>1</v>
      </c>
      <c r="BE342">
        <v>0</v>
      </c>
      <c r="BF342">
        <v>0</v>
      </c>
      <c r="BG342">
        <v>0</v>
      </c>
      <c r="BH342">
        <v>1300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 t="shared" si="214"/>
        <v>21:38:41.248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168</v>
      </c>
      <c r="CR342">
        <v>1</v>
      </c>
      <c r="CW342">
        <v>12835790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"07/22/2022 21:38:41.470"</f>
        <v>07/22/2022 21:38:41.470</v>
      </c>
      <c r="C343" t="str">
        <f t="shared" si="197"/>
        <v>FFDFD3C0</v>
      </c>
      <c r="D343" t="s">
        <v>113</v>
      </c>
      <c r="E343">
        <v>45</v>
      </c>
      <c r="H343">
        <v>152</v>
      </c>
      <c r="I343" t="s">
        <v>120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212"/>
        <v>21:38:41.242</v>
      </c>
      <c r="T343" t="str">
        <f t="shared" si="213"/>
        <v>21:38:40.842</v>
      </c>
      <c r="U343" t="str">
        <f t="shared" si="205"/>
        <v>A54CFF</v>
      </c>
      <c r="V343">
        <v>0</v>
      </c>
      <c r="W343">
        <v>0</v>
      </c>
      <c r="X343">
        <v>2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239</v>
      </c>
      <c r="AJ343">
        <v>43.411596000000003</v>
      </c>
      <c r="AK343" t="s">
        <v>240</v>
      </c>
      <c r="AL343">
        <v>-88.705136999999993</v>
      </c>
      <c r="AM343">
        <v>25</v>
      </c>
      <c r="AN343">
        <v>1400</v>
      </c>
      <c r="AO343" t="s">
        <v>118</v>
      </c>
      <c r="AP343">
        <v>-18</v>
      </c>
      <c r="AQ343">
        <v>-60</v>
      </c>
      <c r="AR343">
        <v>384</v>
      </c>
      <c r="AZ343">
        <v>1200</v>
      </c>
      <c r="BA343">
        <v>1</v>
      </c>
      <c r="BB343" t="str">
        <f t="shared" si="198"/>
        <v xml:space="preserve">N4400K  </v>
      </c>
      <c r="BC343">
        <v>1</v>
      </c>
      <c r="BE343">
        <v>0</v>
      </c>
      <c r="BF343">
        <v>0</v>
      </c>
      <c r="BG343">
        <v>0</v>
      </c>
      <c r="BH343">
        <v>1300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 t="shared" si="214"/>
        <v>21:38:41.248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168</v>
      </c>
      <c r="CR343">
        <v>1</v>
      </c>
      <c r="CW343">
        <v>12835790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"07/22/2022 21:38:42.533"</f>
        <v>07/22/2022 21:38:42.533</v>
      </c>
      <c r="C344" t="str">
        <f t="shared" si="197"/>
        <v>FFDFD3C0</v>
      </c>
      <c r="D344" t="s">
        <v>127</v>
      </c>
      <c r="E344">
        <v>8</v>
      </c>
      <c r="F344">
        <v>2008</v>
      </c>
      <c r="G344" t="s">
        <v>128</v>
      </c>
      <c r="J344" t="s">
        <v>129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ref="S344:S349" si="215">"21:38:42.297"</f>
        <v>21:38:42.297</v>
      </c>
      <c r="T344" t="str">
        <f t="shared" ref="T344:T349" si="216">"21:38:41.797"</f>
        <v>21:38:41.797</v>
      </c>
      <c r="U344" t="str">
        <f t="shared" si="205"/>
        <v>A54CFF</v>
      </c>
      <c r="V344">
        <v>0</v>
      </c>
      <c r="W344">
        <v>0</v>
      </c>
      <c r="X344">
        <v>2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241</v>
      </c>
      <c r="AJ344">
        <v>43.411338000000001</v>
      </c>
      <c r="AK344" t="s">
        <v>242</v>
      </c>
      <c r="AL344">
        <v>-88.705265999999995</v>
      </c>
      <c r="AM344">
        <v>25</v>
      </c>
      <c r="AN344">
        <v>1425</v>
      </c>
      <c r="AO344" t="s">
        <v>118</v>
      </c>
      <c r="AP344">
        <v>-17</v>
      </c>
      <c r="AQ344">
        <v>-60</v>
      </c>
      <c r="AR344">
        <v>448</v>
      </c>
      <c r="AZ344">
        <v>1200</v>
      </c>
      <c r="BA344">
        <v>1</v>
      </c>
      <c r="BB344" t="str">
        <f t="shared" si="198"/>
        <v xml:space="preserve">N4400K  </v>
      </c>
      <c r="BC344">
        <v>1</v>
      </c>
      <c r="BE344">
        <v>0</v>
      </c>
      <c r="BF344">
        <v>0</v>
      </c>
      <c r="BG344">
        <v>0</v>
      </c>
      <c r="BH344">
        <v>1300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 t="shared" ref="BW344:BW349" si="217">"21:38:42.299"</f>
        <v>21:38:42.299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168</v>
      </c>
      <c r="CR344">
        <v>0</v>
      </c>
      <c r="CW344">
        <v>3870073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"07/22/2022 21:38:42.533"</f>
        <v>07/22/2022 21:38:42.533</v>
      </c>
      <c r="C345" t="str">
        <f t="shared" si="197"/>
        <v>FFDFD3C0</v>
      </c>
      <c r="D345" t="s">
        <v>113</v>
      </c>
      <c r="E345">
        <v>44</v>
      </c>
      <c r="H345">
        <v>151</v>
      </c>
      <c r="I345" t="s">
        <v>114</v>
      </c>
      <c r="J345" t="s">
        <v>115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215"/>
        <v>21:38:42.297</v>
      </c>
      <c r="T345" t="str">
        <f t="shared" si="216"/>
        <v>21:38:41.797</v>
      </c>
      <c r="U345" t="str">
        <f t="shared" si="205"/>
        <v>A54CFF</v>
      </c>
      <c r="V345">
        <v>0</v>
      </c>
      <c r="W345">
        <v>0</v>
      </c>
      <c r="X345">
        <v>2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241</v>
      </c>
      <c r="AJ345">
        <v>43.411338000000001</v>
      </c>
      <c r="AK345" t="s">
        <v>242</v>
      </c>
      <c r="AL345">
        <v>-88.705265999999995</v>
      </c>
      <c r="AM345">
        <v>25</v>
      </c>
      <c r="AN345">
        <v>1425</v>
      </c>
      <c r="AO345" t="s">
        <v>118</v>
      </c>
      <c r="AP345">
        <v>-17</v>
      </c>
      <c r="AQ345">
        <v>-60</v>
      </c>
      <c r="AR345">
        <v>448</v>
      </c>
      <c r="AZ345">
        <v>1200</v>
      </c>
      <c r="BA345">
        <v>1</v>
      </c>
      <c r="BB345" t="str">
        <f t="shared" si="198"/>
        <v xml:space="preserve">N4400K  </v>
      </c>
      <c r="BC345">
        <v>1</v>
      </c>
      <c r="BE345">
        <v>0</v>
      </c>
      <c r="BF345">
        <v>0</v>
      </c>
      <c r="BG345">
        <v>0</v>
      </c>
      <c r="BH345">
        <v>1300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 t="shared" si="217"/>
        <v>21:38:42.299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168</v>
      </c>
      <c r="CR345">
        <v>0</v>
      </c>
      <c r="CW345">
        <v>3870073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"07/22/2022 21:38:42.533"</f>
        <v>07/22/2022 21:38:42.533</v>
      </c>
      <c r="C346" t="str">
        <f t="shared" si="197"/>
        <v>FFDFD3C0</v>
      </c>
      <c r="D346" t="s">
        <v>113</v>
      </c>
      <c r="E346">
        <v>45</v>
      </c>
      <c r="H346">
        <v>152</v>
      </c>
      <c r="I346" t="s">
        <v>120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215"/>
        <v>21:38:42.297</v>
      </c>
      <c r="T346" t="str">
        <f t="shared" si="216"/>
        <v>21:38:41.797</v>
      </c>
      <c r="U346" t="str">
        <f t="shared" si="205"/>
        <v>A54CFF</v>
      </c>
      <c r="V346">
        <v>0</v>
      </c>
      <c r="W346">
        <v>0</v>
      </c>
      <c r="X346">
        <v>2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241</v>
      </c>
      <c r="AJ346">
        <v>43.411338000000001</v>
      </c>
      <c r="AK346" t="s">
        <v>242</v>
      </c>
      <c r="AL346">
        <v>-88.705265999999995</v>
      </c>
      <c r="AM346">
        <v>25</v>
      </c>
      <c r="AN346">
        <v>1425</v>
      </c>
      <c r="AO346" t="s">
        <v>118</v>
      </c>
      <c r="AP346">
        <v>-17</v>
      </c>
      <c r="AQ346">
        <v>-60</v>
      </c>
      <c r="AR346">
        <v>448</v>
      </c>
      <c r="AZ346">
        <v>1200</v>
      </c>
      <c r="BA346">
        <v>1</v>
      </c>
      <c r="BB346" t="str">
        <f t="shared" si="198"/>
        <v xml:space="preserve">N4400K  </v>
      </c>
      <c r="BC346">
        <v>1</v>
      </c>
      <c r="BE346">
        <v>0</v>
      </c>
      <c r="BF346">
        <v>0</v>
      </c>
      <c r="BG346">
        <v>0</v>
      </c>
      <c r="BH346">
        <v>1300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 t="shared" si="217"/>
        <v>21:38:42.299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168</v>
      </c>
      <c r="CR346">
        <v>0</v>
      </c>
      <c r="CW346">
        <v>3870073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"07/22/2022 21:38:42.533"</f>
        <v>07/22/2022 21:38:42.533</v>
      </c>
      <c r="C347" t="str">
        <f t="shared" si="197"/>
        <v>FFDFD3C0</v>
      </c>
      <c r="D347" t="s">
        <v>121</v>
      </c>
      <c r="E347">
        <v>11</v>
      </c>
      <c r="F347">
        <v>1011</v>
      </c>
      <c r="G347" t="s">
        <v>125</v>
      </c>
      <c r="J347" t="s">
        <v>123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215"/>
        <v>21:38:42.297</v>
      </c>
      <c r="T347" t="str">
        <f t="shared" si="216"/>
        <v>21:38:41.797</v>
      </c>
      <c r="U347" t="str">
        <f t="shared" si="205"/>
        <v>A54CFF</v>
      </c>
      <c r="V347">
        <v>0</v>
      </c>
      <c r="W347">
        <v>0</v>
      </c>
      <c r="X347">
        <v>2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241</v>
      </c>
      <c r="AJ347">
        <v>43.411338000000001</v>
      </c>
      <c r="AK347" t="s">
        <v>242</v>
      </c>
      <c r="AL347">
        <v>-88.705265999999995</v>
      </c>
      <c r="AM347">
        <v>25</v>
      </c>
      <c r="AN347">
        <v>1425</v>
      </c>
      <c r="AO347" t="s">
        <v>118</v>
      </c>
      <c r="AP347">
        <v>-17</v>
      </c>
      <c r="AQ347">
        <v>-60</v>
      </c>
      <c r="AR347">
        <v>448</v>
      </c>
      <c r="AZ347">
        <v>1200</v>
      </c>
      <c r="BA347">
        <v>1</v>
      </c>
      <c r="BB347" t="str">
        <f t="shared" si="198"/>
        <v xml:space="preserve">N4400K  </v>
      </c>
      <c r="BC347">
        <v>1</v>
      </c>
      <c r="BE347">
        <v>0</v>
      </c>
      <c r="BF347">
        <v>0</v>
      </c>
      <c r="BG347">
        <v>0</v>
      </c>
      <c r="BH347">
        <v>1300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 t="shared" si="217"/>
        <v>21:38:42.299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168</v>
      </c>
      <c r="CR347">
        <v>0</v>
      </c>
      <c r="CW347">
        <v>3870073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"07/22/2022 21:38:42.533"</f>
        <v>07/22/2022 21:38:42.533</v>
      </c>
      <c r="C348" t="str">
        <f t="shared" si="197"/>
        <v>FFDFD3C0</v>
      </c>
      <c r="D348" t="s">
        <v>121</v>
      </c>
      <c r="E348">
        <v>12</v>
      </c>
      <c r="F348">
        <v>1012</v>
      </c>
      <c r="G348" t="s">
        <v>122</v>
      </c>
      <c r="J348" t="s">
        <v>123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215"/>
        <v>21:38:42.297</v>
      </c>
      <c r="T348" t="str">
        <f t="shared" si="216"/>
        <v>21:38:41.797</v>
      </c>
      <c r="U348" t="str">
        <f t="shared" si="205"/>
        <v>A54CFF</v>
      </c>
      <c r="V348">
        <v>0</v>
      </c>
      <c r="W348">
        <v>0</v>
      </c>
      <c r="X348">
        <v>2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241</v>
      </c>
      <c r="AJ348">
        <v>43.411338000000001</v>
      </c>
      <c r="AK348" t="s">
        <v>242</v>
      </c>
      <c r="AL348">
        <v>-88.705265999999995</v>
      </c>
      <c r="AM348">
        <v>25</v>
      </c>
      <c r="AN348">
        <v>1425</v>
      </c>
      <c r="AO348" t="s">
        <v>118</v>
      </c>
      <c r="AP348">
        <v>-17</v>
      </c>
      <c r="AQ348">
        <v>-60</v>
      </c>
      <c r="AR348">
        <v>448</v>
      </c>
      <c r="AZ348">
        <v>1200</v>
      </c>
      <c r="BA348">
        <v>1</v>
      </c>
      <c r="BB348" t="str">
        <f t="shared" si="198"/>
        <v xml:space="preserve">N4400K  </v>
      </c>
      <c r="BC348">
        <v>1</v>
      </c>
      <c r="BE348">
        <v>0</v>
      </c>
      <c r="BF348">
        <v>0</v>
      </c>
      <c r="BG348">
        <v>0</v>
      </c>
      <c r="BH348">
        <v>1300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 t="shared" si="217"/>
        <v>21:38:42.299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168</v>
      </c>
      <c r="CR348">
        <v>0</v>
      </c>
      <c r="CW348">
        <v>3870073</v>
      </c>
      <c r="CY348">
        <v>1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"07/22/2022 21:38:42.564"</f>
        <v>07/22/2022 21:38:42.564</v>
      </c>
      <c r="C349" t="str">
        <f t="shared" si="197"/>
        <v>FFDFD3C0</v>
      </c>
      <c r="D349" t="s">
        <v>124</v>
      </c>
      <c r="E349">
        <v>2</v>
      </c>
      <c r="H349">
        <v>156</v>
      </c>
      <c r="I349" t="s">
        <v>125</v>
      </c>
      <c r="J349" t="s">
        <v>126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215"/>
        <v>21:38:42.297</v>
      </c>
      <c r="T349" t="str">
        <f t="shared" si="216"/>
        <v>21:38:41.797</v>
      </c>
      <c r="U349" t="str">
        <f t="shared" si="205"/>
        <v>A54CFF</v>
      </c>
      <c r="V349">
        <v>0</v>
      </c>
      <c r="W349">
        <v>0</v>
      </c>
      <c r="X349">
        <v>2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241</v>
      </c>
      <c r="AJ349">
        <v>43.411338000000001</v>
      </c>
      <c r="AK349" t="s">
        <v>242</v>
      </c>
      <c r="AL349">
        <v>-88.705265999999995</v>
      </c>
      <c r="AM349">
        <v>25</v>
      </c>
      <c r="AN349">
        <v>1425</v>
      </c>
      <c r="AO349" t="s">
        <v>118</v>
      </c>
      <c r="AP349">
        <v>-17</v>
      </c>
      <c r="AQ349">
        <v>-60</v>
      </c>
      <c r="AR349">
        <v>448</v>
      </c>
      <c r="AZ349">
        <v>1200</v>
      </c>
      <c r="BA349">
        <v>1</v>
      </c>
      <c r="BB349" t="str">
        <f t="shared" si="198"/>
        <v xml:space="preserve">N4400K  </v>
      </c>
      <c r="BC349">
        <v>1</v>
      </c>
      <c r="BE349">
        <v>0</v>
      </c>
      <c r="BF349">
        <v>0</v>
      </c>
      <c r="BG349">
        <v>0</v>
      </c>
      <c r="BH349">
        <v>1300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 t="shared" si="217"/>
        <v>21:38:42.299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168</v>
      </c>
      <c r="CR349">
        <v>0</v>
      </c>
      <c r="CW349">
        <v>3870073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"07/22/2022 21:38:43.455"</f>
        <v>07/22/2022 21:38:43.455</v>
      </c>
      <c r="C350" t="str">
        <f t="shared" si="197"/>
        <v>FFDFD3C0</v>
      </c>
      <c r="D350" t="s">
        <v>121</v>
      </c>
      <c r="E350">
        <v>11</v>
      </c>
      <c r="F350">
        <v>1011</v>
      </c>
      <c r="G350" t="s">
        <v>125</v>
      </c>
      <c r="J350" t="s">
        <v>123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ref="S350:S355" si="218">"21:38:43.297"</f>
        <v>21:38:43.297</v>
      </c>
      <c r="T350" t="str">
        <f t="shared" ref="T350:T355" si="219">"21:38:42.797"</f>
        <v>21:38:42.797</v>
      </c>
      <c r="U350" t="str">
        <f t="shared" si="205"/>
        <v>A54CFF</v>
      </c>
      <c r="V350">
        <v>0</v>
      </c>
      <c r="W350">
        <v>0</v>
      </c>
      <c r="X350">
        <v>2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243</v>
      </c>
      <c r="AJ350">
        <v>43.411059000000002</v>
      </c>
      <c r="AK350" t="s">
        <v>244</v>
      </c>
      <c r="AL350">
        <v>-88.705393999999998</v>
      </c>
      <c r="AM350">
        <v>25</v>
      </c>
      <c r="AN350">
        <v>1425</v>
      </c>
      <c r="AO350" t="s">
        <v>118</v>
      </c>
      <c r="AP350">
        <v>-17</v>
      </c>
      <c r="AQ350">
        <v>-60</v>
      </c>
      <c r="AR350">
        <v>448</v>
      </c>
      <c r="AZ350">
        <v>1200</v>
      </c>
      <c r="BA350">
        <v>1</v>
      </c>
      <c r="BB350" t="str">
        <f t="shared" si="198"/>
        <v xml:space="preserve">N4400K  </v>
      </c>
      <c r="BC350">
        <v>1</v>
      </c>
      <c r="BE350">
        <v>0</v>
      </c>
      <c r="BF350">
        <v>0</v>
      </c>
      <c r="BG350">
        <v>0</v>
      </c>
      <c r="BH350">
        <v>1350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 t="shared" ref="BW350:BW355" si="220">"21:38:43.297"</f>
        <v>21:38:43.297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168</v>
      </c>
      <c r="CR350">
        <v>1</v>
      </c>
      <c r="CW350">
        <v>12839707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"07/22/2022 21:38:43.455"</f>
        <v>07/22/2022 21:38:43.455</v>
      </c>
      <c r="C351" t="str">
        <f t="shared" si="197"/>
        <v>FFDFD3C0</v>
      </c>
      <c r="D351" t="s">
        <v>127</v>
      </c>
      <c r="E351">
        <v>8</v>
      </c>
      <c r="F351">
        <v>2008</v>
      </c>
      <c r="G351" t="s">
        <v>128</v>
      </c>
      <c r="J351" t="s">
        <v>129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218"/>
        <v>21:38:43.297</v>
      </c>
      <c r="T351" t="str">
        <f t="shared" si="219"/>
        <v>21:38:42.797</v>
      </c>
      <c r="U351" t="str">
        <f t="shared" si="205"/>
        <v>A54CFF</v>
      </c>
      <c r="V351">
        <v>0</v>
      </c>
      <c r="W351">
        <v>0</v>
      </c>
      <c r="X351">
        <v>2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243</v>
      </c>
      <c r="AJ351">
        <v>43.411059000000002</v>
      </c>
      <c r="AK351" t="s">
        <v>244</v>
      </c>
      <c r="AL351">
        <v>-88.705393999999998</v>
      </c>
      <c r="AM351">
        <v>25</v>
      </c>
      <c r="AN351">
        <v>1425</v>
      </c>
      <c r="AO351" t="s">
        <v>118</v>
      </c>
      <c r="AP351">
        <v>-17</v>
      </c>
      <c r="AQ351">
        <v>-60</v>
      </c>
      <c r="AR351">
        <v>448</v>
      </c>
      <c r="AZ351">
        <v>1200</v>
      </c>
      <c r="BA351">
        <v>1</v>
      </c>
      <c r="BB351" t="str">
        <f t="shared" si="198"/>
        <v xml:space="preserve">N4400K  </v>
      </c>
      <c r="BC351">
        <v>1</v>
      </c>
      <c r="BE351">
        <v>0</v>
      </c>
      <c r="BF351">
        <v>0</v>
      </c>
      <c r="BG351">
        <v>0</v>
      </c>
      <c r="BH351">
        <v>1350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 t="shared" si="220"/>
        <v>21:38:43.297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168</v>
      </c>
      <c r="CR351">
        <v>1</v>
      </c>
      <c r="CW351">
        <v>12839707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"07/22/2022 21:38:43.501"</f>
        <v>07/22/2022 21:38:43.501</v>
      </c>
      <c r="C352" t="str">
        <f t="shared" si="197"/>
        <v>FFDFD3C0</v>
      </c>
      <c r="D352" t="s">
        <v>121</v>
      </c>
      <c r="E352">
        <v>12</v>
      </c>
      <c r="F352">
        <v>1012</v>
      </c>
      <c r="G352" t="s">
        <v>122</v>
      </c>
      <c r="J352" t="s">
        <v>123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218"/>
        <v>21:38:43.297</v>
      </c>
      <c r="T352" t="str">
        <f t="shared" si="219"/>
        <v>21:38:42.797</v>
      </c>
      <c r="U352" t="str">
        <f t="shared" si="205"/>
        <v>A54CFF</v>
      </c>
      <c r="V352">
        <v>0</v>
      </c>
      <c r="W352">
        <v>0</v>
      </c>
      <c r="X352">
        <v>2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243</v>
      </c>
      <c r="AJ352">
        <v>43.411059000000002</v>
      </c>
      <c r="AK352" t="s">
        <v>244</v>
      </c>
      <c r="AL352">
        <v>-88.705393999999998</v>
      </c>
      <c r="AM352">
        <v>25</v>
      </c>
      <c r="AN352">
        <v>1425</v>
      </c>
      <c r="AO352" t="s">
        <v>118</v>
      </c>
      <c r="AP352">
        <v>-17</v>
      </c>
      <c r="AQ352">
        <v>-60</v>
      </c>
      <c r="AR352">
        <v>448</v>
      </c>
      <c r="AZ352">
        <v>1200</v>
      </c>
      <c r="BA352">
        <v>1</v>
      </c>
      <c r="BB352" t="str">
        <f t="shared" si="198"/>
        <v xml:space="preserve">N4400K  </v>
      </c>
      <c r="BC352">
        <v>1</v>
      </c>
      <c r="BE352">
        <v>0</v>
      </c>
      <c r="BF352">
        <v>0</v>
      </c>
      <c r="BG352">
        <v>0</v>
      </c>
      <c r="BH352">
        <v>1350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 t="shared" si="220"/>
        <v>21:38:43.297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168</v>
      </c>
      <c r="CR352">
        <v>1</v>
      </c>
      <c r="CW352">
        <v>12839707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"07/22/2022 21:38:43.501"</f>
        <v>07/22/2022 21:38:43.501</v>
      </c>
      <c r="C353" t="str">
        <f t="shared" si="197"/>
        <v>FFDFD3C0</v>
      </c>
      <c r="D353" t="s">
        <v>113</v>
      </c>
      <c r="E353">
        <v>44</v>
      </c>
      <c r="H353">
        <v>151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218"/>
        <v>21:38:43.297</v>
      </c>
      <c r="T353" t="str">
        <f t="shared" si="219"/>
        <v>21:38:42.797</v>
      </c>
      <c r="U353" t="str">
        <f t="shared" si="205"/>
        <v>A54CFF</v>
      </c>
      <c r="V353">
        <v>0</v>
      </c>
      <c r="W353">
        <v>0</v>
      </c>
      <c r="X353">
        <v>2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243</v>
      </c>
      <c r="AJ353">
        <v>43.411059000000002</v>
      </c>
      <c r="AK353" t="s">
        <v>244</v>
      </c>
      <c r="AL353">
        <v>-88.705393999999998</v>
      </c>
      <c r="AM353">
        <v>25</v>
      </c>
      <c r="AN353">
        <v>1425</v>
      </c>
      <c r="AO353" t="s">
        <v>118</v>
      </c>
      <c r="AP353">
        <v>-17</v>
      </c>
      <c r="AQ353">
        <v>-60</v>
      </c>
      <c r="AR353">
        <v>448</v>
      </c>
      <c r="AZ353">
        <v>1200</v>
      </c>
      <c r="BA353">
        <v>1</v>
      </c>
      <c r="BB353" t="str">
        <f t="shared" si="198"/>
        <v xml:space="preserve">N4400K  </v>
      </c>
      <c r="BC353">
        <v>1</v>
      </c>
      <c r="BE353">
        <v>0</v>
      </c>
      <c r="BF353">
        <v>0</v>
      </c>
      <c r="BG353">
        <v>0</v>
      </c>
      <c r="BH353">
        <v>1350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 t="shared" si="220"/>
        <v>21:38:43.297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168</v>
      </c>
      <c r="CR353">
        <v>1</v>
      </c>
      <c r="CW353">
        <v>12839707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"07/22/2022 21:38:43.501"</f>
        <v>07/22/2022 21:38:43.501</v>
      </c>
      <c r="C354" t="str">
        <f t="shared" si="197"/>
        <v>FFDFD3C0</v>
      </c>
      <c r="D354" t="s">
        <v>113</v>
      </c>
      <c r="E354">
        <v>45</v>
      </c>
      <c r="H354">
        <v>152</v>
      </c>
      <c r="I354" t="s">
        <v>120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218"/>
        <v>21:38:43.297</v>
      </c>
      <c r="T354" t="str">
        <f t="shared" si="219"/>
        <v>21:38:42.797</v>
      </c>
      <c r="U354" t="str">
        <f t="shared" si="205"/>
        <v>A54CFF</v>
      </c>
      <c r="V354">
        <v>0</v>
      </c>
      <c r="W354">
        <v>0</v>
      </c>
      <c r="X354">
        <v>2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243</v>
      </c>
      <c r="AJ354">
        <v>43.411059000000002</v>
      </c>
      <c r="AK354" t="s">
        <v>244</v>
      </c>
      <c r="AL354">
        <v>-88.705393999999998</v>
      </c>
      <c r="AM354">
        <v>25</v>
      </c>
      <c r="AN354">
        <v>1425</v>
      </c>
      <c r="AO354" t="s">
        <v>118</v>
      </c>
      <c r="AP354">
        <v>-17</v>
      </c>
      <c r="AQ354">
        <v>-60</v>
      </c>
      <c r="AR354">
        <v>448</v>
      </c>
      <c r="AZ354">
        <v>1200</v>
      </c>
      <c r="BA354">
        <v>1</v>
      </c>
      <c r="BB354" t="str">
        <f t="shared" si="198"/>
        <v xml:space="preserve">N4400K  </v>
      </c>
      <c r="BC354">
        <v>1</v>
      </c>
      <c r="BE354">
        <v>0</v>
      </c>
      <c r="BF354">
        <v>0</v>
      </c>
      <c r="BG354">
        <v>0</v>
      </c>
      <c r="BH354">
        <v>1350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 t="shared" si="220"/>
        <v>21:38:43.297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168</v>
      </c>
      <c r="CR354">
        <v>1</v>
      </c>
      <c r="CW354">
        <v>12839707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"07/22/2022 21:38:43.501"</f>
        <v>07/22/2022 21:38:43.501</v>
      </c>
      <c r="C355" t="str">
        <f t="shared" si="197"/>
        <v>FFDFD3C0</v>
      </c>
      <c r="D355" t="s">
        <v>124</v>
      </c>
      <c r="E355">
        <v>2</v>
      </c>
      <c r="H355">
        <v>156</v>
      </c>
      <c r="I355" t="s">
        <v>125</v>
      </c>
      <c r="J355" t="s">
        <v>126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218"/>
        <v>21:38:43.297</v>
      </c>
      <c r="T355" t="str">
        <f t="shared" si="219"/>
        <v>21:38:42.797</v>
      </c>
      <c r="U355" t="str">
        <f t="shared" si="205"/>
        <v>A54CFF</v>
      </c>
      <c r="V355">
        <v>0</v>
      </c>
      <c r="W355">
        <v>0</v>
      </c>
      <c r="X355">
        <v>2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243</v>
      </c>
      <c r="AJ355">
        <v>43.411059000000002</v>
      </c>
      <c r="AK355" t="s">
        <v>244</v>
      </c>
      <c r="AL355">
        <v>-88.705393999999998</v>
      </c>
      <c r="AM355">
        <v>25</v>
      </c>
      <c r="AN355">
        <v>1425</v>
      </c>
      <c r="AO355" t="s">
        <v>118</v>
      </c>
      <c r="AP355">
        <v>-17</v>
      </c>
      <c r="AQ355">
        <v>-60</v>
      </c>
      <c r="AR355">
        <v>448</v>
      </c>
      <c r="AZ355">
        <v>1200</v>
      </c>
      <c r="BA355">
        <v>1</v>
      </c>
      <c r="BB355" t="str">
        <f t="shared" si="198"/>
        <v xml:space="preserve">N4400K  </v>
      </c>
      <c r="BC355">
        <v>1</v>
      </c>
      <c r="BE355">
        <v>0</v>
      </c>
      <c r="BF355">
        <v>0</v>
      </c>
      <c r="BG355">
        <v>0</v>
      </c>
      <c r="BH355">
        <v>1350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 t="shared" si="220"/>
        <v>21:38:43.297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168</v>
      </c>
      <c r="CR355">
        <v>1</v>
      </c>
      <c r="CW355">
        <v>12839707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"07/22/2022 21:38:44.361"</f>
        <v>07/22/2022 21:38:44.361</v>
      </c>
      <c r="C356" t="str">
        <f t="shared" si="197"/>
        <v>FFDFD3C0</v>
      </c>
      <c r="D356" t="s">
        <v>113</v>
      </c>
      <c r="E356">
        <v>44</v>
      </c>
      <c r="H356">
        <v>151</v>
      </c>
      <c r="I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ref="S356:S361" si="221">"21:38:44.180"</f>
        <v>21:38:44.180</v>
      </c>
      <c r="T356" t="str">
        <f t="shared" ref="T356:T361" si="222">"21:38:43.780"</f>
        <v>21:38:43.780</v>
      </c>
      <c r="U356" t="str">
        <f t="shared" si="205"/>
        <v>A54CFF</v>
      </c>
      <c r="V356">
        <v>0</v>
      </c>
      <c r="W356">
        <v>0</v>
      </c>
      <c r="X356">
        <v>2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245</v>
      </c>
      <c r="AJ356">
        <v>43.410801999999997</v>
      </c>
      <c r="AK356" t="s">
        <v>246</v>
      </c>
      <c r="AL356">
        <v>-88.705501999999996</v>
      </c>
      <c r="AM356">
        <v>25</v>
      </c>
      <c r="AN356">
        <v>1425</v>
      </c>
      <c r="AO356" t="s">
        <v>118</v>
      </c>
      <c r="AP356">
        <v>-16</v>
      </c>
      <c r="AQ356">
        <v>-61</v>
      </c>
      <c r="AR356">
        <v>448</v>
      </c>
      <c r="AZ356">
        <v>1200</v>
      </c>
      <c r="BA356">
        <v>1</v>
      </c>
      <c r="BB356" t="str">
        <f t="shared" si="198"/>
        <v xml:space="preserve">N4400K  </v>
      </c>
      <c r="BC356">
        <v>1</v>
      </c>
      <c r="BE356">
        <v>0</v>
      </c>
      <c r="BF356">
        <v>0</v>
      </c>
      <c r="BG356">
        <v>0</v>
      </c>
      <c r="BH356">
        <v>1350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 t="shared" ref="BW356:BW361" si="223">"21:38:44.185"</f>
        <v>21:38:44.185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168</v>
      </c>
      <c r="CR356">
        <v>1</v>
      </c>
      <c r="CW356">
        <v>12841245</v>
      </c>
      <c r="CY356">
        <v>1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"07/22/2022 21:38:44.361"</f>
        <v>07/22/2022 21:38:44.361</v>
      </c>
      <c r="C357" t="str">
        <f t="shared" si="197"/>
        <v>FFDFD3C0</v>
      </c>
      <c r="D357" t="s">
        <v>113</v>
      </c>
      <c r="E357">
        <v>45</v>
      </c>
      <c r="H357">
        <v>152</v>
      </c>
      <c r="I357" t="s">
        <v>120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221"/>
        <v>21:38:44.180</v>
      </c>
      <c r="T357" t="str">
        <f t="shared" si="222"/>
        <v>21:38:43.780</v>
      </c>
      <c r="U357" t="str">
        <f t="shared" si="205"/>
        <v>A54CFF</v>
      </c>
      <c r="V357">
        <v>0</v>
      </c>
      <c r="W357">
        <v>0</v>
      </c>
      <c r="X357">
        <v>2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245</v>
      </c>
      <c r="AJ357">
        <v>43.410801999999997</v>
      </c>
      <c r="AK357" t="s">
        <v>246</v>
      </c>
      <c r="AL357">
        <v>-88.705501999999996</v>
      </c>
      <c r="AM357">
        <v>25</v>
      </c>
      <c r="AN357">
        <v>1425</v>
      </c>
      <c r="AO357" t="s">
        <v>118</v>
      </c>
      <c r="AP357">
        <v>-16</v>
      </c>
      <c r="AQ357">
        <v>-61</v>
      </c>
      <c r="AR357">
        <v>448</v>
      </c>
      <c r="AZ357">
        <v>1200</v>
      </c>
      <c r="BA357">
        <v>1</v>
      </c>
      <c r="BB357" t="str">
        <f t="shared" si="198"/>
        <v xml:space="preserve">N4400K  </v>
      </c>
      <c r="BC357">
        <v>1</v>
      </c>
      <c r="BE357">
        <v>0</v>
      </c>
      <c r="BF357">
        <v>0</v>
      </c>
      <c r="BG357">
        <v>0</v>
      </c>
      <c r="BH357">
        <v>1350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 t="shared" si="223"/>
        <v>21:38:44.185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168</v>
      </c>
      <c r="CR357">
        <v>1</v>
      </c>
      <c r="CW357">
        <v>12841245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"07/22/2022 21:38:44.361"</f>
        <v>07/22/2022 21:38:44.361</v>
      </c>
      <c r="C358" t="str">
        <f t="shared" si="197"/>
        <v>FFDFD3C0</v>
      </c>
      <c r="D358" t="s">
        <v>124</v>
      </c>
      <c r="E358">
        <v>2</v>
      </c>
      <c r="H358">
        <v>156</v>
      </c>
      <c r="I358" t="s">
        <v>125</v>
      </c>
      <c r="J358" t="s">
        <v>126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221"/>
        <v>21:38:44.180</v>
      </c>
      <c r="T358" t="str">
        <f t="shared" si="222"/>
        <v>21:38:43.780</v>
      </c>
      <c r="U358" t="str">
        <f t="shared" si="205"/>
        <v>A54CFF</v>
      </c>
      <c r="V358">
        <v>0</v>
      </c>
      <c r="W358">
        <v>0</v>
      </c>
      <c r="X358">
        <v>2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245</v>
      </c>
      <c r="AJ358">
        <v>43.410801999999997</v>
      </c>
      <c r="AK358" t="s">
        <v>246</v>
      </c>
      <c r="AL358">
        <v>-88.705501999999996</v>
      </c>
      <c r="AM358">
        <v>25</v>
      </c>
      <c r="AN358">
        <v>1425</v>
      </c>
      <c r="AO358" t="s">
        <v>118</v>
      </c>
      <c r="AP358">
        <v>-16</v>
      </c>
      <c r="AQ358">
        <v>-61</v>
      </c>
      <c r="AR358">
        <v>448</v>
      </c>
      <c r="AZ358">
        <v>1200</v>
      </c>
      <c r="BA358">
        <v>1</v>
      </c>
      <c r="BB358" t="str">
        <f t="shared" si="198"/>
        <v xml:space="preserve">N4400K  </v>
      </c>
      <c r="BC358">
        <v>1</v>
      </c>
      <c r="BE358">
        <v>0</v>
      </c>
      <c r="BF358">
        <v>0</v>
      </c>
      <c r="BG358">
        <v>0</v>
      </c>
      <c r="BH358">
        <v>1350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 t="shared" si="223"/>
        <v>21:38:44.185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168</v>
      </c>
      <c r="CR358">
        <v>1</v>
      </c>
      <c r="CW358">
        <v>12841245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"07/22/2022 21:38:44.455"</f>
        <v>07/22/2022 21:38:44.455</v>
      </c>
      <c r="C359" t="str">
        <f t="shared" si="197"/>
        <v>FFDFD3C0</v>
      </c>
      <c r="D359" t="s">
        <v>121</v>
      </c>
      <c r="E359">
        <v>11</v>
      </c>
      <c r="F359">
        <v>1011</v>
      </c>
      <c r="G359" t="s">
        <v>125</v>
      </c>
      <c r="J359" t="s">
        <v>123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221"/>
        <v>21:38:44.180</v>
      </c>
      <c r="T359" t="str">
        <f t="shared" si="222"/>
        <v>21:38:43.780</v>
      </c>
      <c r="U359" t="str">
        <f t="shared" si="205"/>
        <v>A54CFF</v>
      </c>
      <c r="V359">
        <v>0</v>
      </c>
      <c r="W359">
        <v>0</v>
      </c>
      <c r="X359">
        <v>2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245</v>
      </c>
      <c r="AJ359">
        <v>43.410801999999997</v>
      </c>
      <c r="AK359" t="s">
        <v>246</v>
      </c>
      <c r="AL359">
        <v>-88.705501999999996</v>
      </c>
      <c r="AM359">
        <v>25</v>
      </c>
      <c r="AN359">
        <v>1425</v>
      </c>
      <c r="AO359" t="s">
        <v>118</v>
      </c>
      <c r="AP359">
        <v>-16</v>
      </c>
      <c r="AQ359">
        <v>-61</v>
      </c>
      <c r="AR359">
        <v>448</v>
      </c>
      <c r="AZ359">
        <v>1200</v>
      </c>
      <c r="BA359">
        <v>1</v>
      </c>
      <c r="BB359" t="str">
        <f t="shared" si="198"/>
        <v xml:space="preserve">N4400K  </v>
      </c>
      <c r="BC359">
        <v>1</v>
      </c>
      <c r="BE359">
        <v>0</v>
      </c>
      <c r="BF359">
        <v>0</v>
      </c>
      <c r="BG359">
        <v>0</v>
      </c>
      <c r="BH359">
        <v>1350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 t="shared" si="223"/>
        <v>21:38:44.185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168</v>
      </c>
      <c r="CR359">
        <v>1</v>
      </c>
      <c r="CW359">
        <v>12841245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"07/22/2022 21:38:44.455"</f>
        <v>07/22/2022 21:38:44.455</v>
      </c>
      <c r="C360" t="str">
        <f t="shared" si="197"/>
        <v>FFDFD3C0</v>
      </c>
      <c r="D360" t="s">
        <v>127</v>
      </c>
      <c r="E360">
        <v>8</v>
      </c>
      <c r="F360">
        <v>2008</v>
      </c>
      <c r="G360" t="s">
        <v>128</v>
      </c>
      <c r="J360" t="s">
        <v>129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221"/>
        <v>21:38:44.180</v>
      </c>
      <c r="T360" t="str">
        <f t="shared" si="222"/>
        <v>21:38:43.780</v>
      </c>
      <c r="U360" t="str">
        <f t="shared" si="205"/>
        <v>A54CFF</v>
      </c>
      <c r="V360">
        <v>0</v>
      </c>
      <c r="W360">
        <v>0</v>
      </c>
      <c r="X360">
        <v>2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245</v>
      </c>
      <c r="AJ360">
        <v>43.410801999999997</v>
      </c>
      <c r="AK360" t="s">
        <v>246</v>
      </c>
      <c r="AL360">
        <v>-88.705501999999996</v>
      </c>
      <c r="AM360">
        <v>25</v>
      </c>
      <c r="AN360">
        <v>1425</v>
      </c>
      <c r="AO360" t="s">
        <v>118</v>
      </c>
      <c r="AP360">
        <v>-16</v>
      </c>
      <c r="AQ360">
        <v>-61</v>
      </c>
      <c r="AR360">
        <v>448</v>
      </c>
      <c r="AZ360">
        <v>1200</v>
      </c>
      <c r="BA360">
        <v>1</v>
      </c>
      <c r="BB360" t="str">
        <f t="shared" si="198"/>
        <v xml:space="preserve">N4400K  </v>
      </c>
      <c r="BC360">
        <v>1</v>
      </c>
      <c r="BE360">
        <v>0</v>
      </c>
      <c r="BF360">
        <v>0</v>
      </c>
      <c r="BG360">
        <v>0</v>
      </c>
      <c r="BH360">
        <v>1350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 t="shared" si="223"/>
        <v>21:38:44.185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168</v>
      </c>
      <c r="CR360">
        <v>1</v>
      </c>
      <c r="CW360">
        <v>12841245</v>
      </c>
      <c r="CY360">
        <v>1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"07/22/2022 21:38:44.455"</f>
        <v>07/22/2022 21:38:44.455</v>
      </c>
      <c r="C361" t="str">
        <f t="shared" si="197"/>
        <v>FFDFD3C0</v>
      </c>
      <c r="D361" t="s">
        <v>121</v>
      </c>
      <c r="E361">
        <v>12</v>
      </c>
      <c r="F361">
        <v>1012</v>
      </c>
      <c r="G361" t="s">
        <v>122</v>
      </c>
      <c r="J361" t="s">
        <v>123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221"/>
        <v>21:38:44.180</v>
      </c>
      <c r="T361" t="str">
        <f t="shared" si="222"/>
        <v>21:38:43.780</v>
      </c>
      <c r="U361" t="str">
        <f t="shared" si="205"/>
        <v>A54CFF</v>
      </c>
      <c r="V361">
        <v>0</v>
      </c>
      <c r="W361">
        <v>0</v>
      </c>
      <c r="X361">
        <v>2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245</v>
      </c>
      <c r="AJ361">
        <v>43.410801999999997</v>
      </c>
      <c r="AK361" t="s">
        <v>246</v>
      </c>
      <c r="AL361">
        <v>-88.705501999999996</v>
      </c>
      <c r="AM361">
        <v>25</v>
      </c>
      <c r="AN361">
        <v>1425</v>
      </c>
      <c r="AO361" t="s">
        <v>118</v>
      </c>
      <c r="AP361">
        <v>-16</v>
      </c>
      <c r="AQ361">
        <v>-61</v>
      </c>
      <c r="AR361">
        <v>448</v>
      </c>
      <c r="AZ361">
        <v>1200</v>
      </c>
      <c r="BA361">
        <v>1</v>
      </c>
      <c r="BB361" t="str">
        <f t="shared" si="198"/>
        <v xml:space="preserve">N4400K  </v>
      </c>
      <c r="BC361">
        <v>1</v>
      </c>
      <c r="BE361">
        <v>0</v>
      </c>
      <c r="BF361">
        <v>0</v>
      </c>
      <c r="BG361">
        <v>0</v>
      </c>
      <c r="BH361">
        <v>1350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 t="shared" si="223"/>
        <v>21:38:44.185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168</v>
      </c>
      <c r="CR361">
        <v>1</v>
      </c>
      <c r="CW361">
        <v>12841245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 t="shared" ref="A362:A367" si="224">"07/22/2022 21:38:45.486"</f>
        <v>07/22/2022 21:38:45.486</v>
      </c>
      <c r="C362" t="str">
        <f t="shared" si="197"/>
        <v>FFDFD3C0</v>
      </c>
      <c r="D362" t="s">
        <v>127</v>
      </c>
      <c r="E362">
        <v>8</v>
      </c>
      <c r="F362">
        <v>2008</v>
      </c>
      <c r="G362" t="s">
        <v>128</v>
      </c>
      <c r="J362" t="s">
        <v>129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ref="S362:S367" si="225">"21:38:45.266"</f>
        <v>21:38:45.266</v>
      </c>
      <c r="T362" t="str">
        <f t="shared" ref="T362:T367" si="226">"21:38:44.766"</f>
        <v>21:38:44.766</v>
      </c>
      <c r="U362" t="str">
        <f t="shared" si="205"/>
        <v>A54CFF</v>
      </c>
      <c r="V362">
        <v>0</v>
      </c>
      <c r="W362">
        <v>0</v>
      </c>
      <c r="X362">
        <v>2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247</v>
      </c>
      <c r="AJ362">
        <v>43.410500999999996</v>
      </c>
      <c r="AK362" t="s">
        <v>248</v>
      </c>
      <c r="AL362">
        <v>-88.705586999999994</v>
      </c>
      <c r="AM362">
        <v>25</v>
      </c>
      <c r="AN362">
        <v>1450</v>
      </c>
      <c r="AO362" t="s">
        <v>118</v>
      </c>
      <c r="AP362">
        <v>-16</v>
      </c>
      <c r="AQ362">
        <v>-60</v>
      </c>
      <c r="AR362">
        <v>512</v>
      </c>
      <c r="AZ362">
        <v>1200</v>
      </c>
      <c r="BA362">
        <v>1</v>
      </c>
      <c r="BB362" t="str">
        <f t="shared" si="198"/>
        <v xml:space="preserve">N4400K  </v>
      </c>
      <c r="BC362">
        <v>1</v>
      </c>
      <c r="BE362">
        <v>0</v>
      </c>
      <c r="BF362">
        <v>0</v>
      </c>
      <c r="BG362">
        <v>0</v>
      </c>
      <c r="BH362">
        <v>1350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 t="shared" ref="BW362:BW367" si="227">"21:38:45.270"</f>
        <v>21:38:45.270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168</v>
      </c>
      <c r="CR362">
        <v>1</v>
      </c>
      <c r="CW362">
        <v>12843275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 t="shared" si="224"/>
        <v>07/22/2022 21:38:45.486</v>
      </c>
      <c r="C363" t="str">
        <f t="shared" si="197"/>
        <v>FFDFD3C0</v>
      </c>
      <c r="D363" t="s">
        <v>121</v>
      </c>
      <c r="E363">
        <v>12</v>
      </c>
      <c r="F363">
        <v>1012</v>
      </c>
      <c r="G363" t="s">
        <v>122</v>
      </c>
      <c r="J363" t="s">
        <v>123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225"/>
        <v>21:38:45.266</v>
      </c>
      <c r="T363" t="str">
        <f t="shared" si="226"/>
        <v>21:38:44.766</v>
      </c>
      <c r="U363" t="str">
        <f t="shared" si="205"/>
        <v>A54CFF</v>
      </c>
      <c r="V363">
        <v>0</v>
      </c>
      <c r="W363">
        <v>0</v>
      </c>
      <c r="X363">
        <v>2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247</v>
      </c>
      <c r="AJ363">
        <v>43.410500999999996</v>
      </c>
      <c r="AK363" t="s">
        <v>248</v>
      </c>
      <c r="AL363">
        <v>-88.705586999999994</v>
      </c>
      <c r="AM363">
        <v>25</v>
      </c>
      <c r="AN363">
        <v>1450</v>
      </c>
      <c r="AO363" t="s">
        <v>118</v>
      </c>
      <c r="AP363">
        <v>-16</v>
      </c>
      <c r="AQ363">
        <v>-60</v>
      </c>
      <c r="AR363">
        <v>512</v>
      </c>
      <c r="AZ363">
        <v>1200</v>
      </c>
      <c r="BA363">
        <v>1</v>
      </c>
      <c r="BB363" t="str">
        <f t="shared" si="198"/>
        <v xml:space="preserve">N4400K  </v>
      </c>
      <c r="BC363">
        <v>1</v>
      </c>
      <c r="BE363">
        <v>0</v>
      </c>
      <c r="BF363">
        <v>0</v>
      </c>
      <c r="BG363">
        <v>0</v>
      </c>
      <c r="BH363">
        <v>1350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 t="shared" si="227"/>
        <v>21:38:45.270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168</v>
      </c>
      <c r="CR363">
        <v>1</v>
      </c>
      <c r="CW363">
        <v>12843275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 t="shared" si="224"/>
        <v>07/22/2022 21:38:45.486</v>
      </c>
      <c r="C364" t="str">
        <f t="shared" si="197"/>
        <v>FFDFD3C0</v>
      </c>
      <c r="D364" t="s">
        <v>113</v>
      </c>
      <c r="E364">
        <v>45</v>
      </c>
      <c r="H364">
        <v>152</v>
      </c>
      <c r="I364" t="s">
        <v>120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225"/>
        <v>21:38:45.266</v>
      </c>
      <c r="T364" t="str">
        <f t="shared" si="226"/>
        <v>21:38:44.766</v>
      </c>
      <c r="U364" t="str">
        <f t="shared" si="205"/>
        <v>A54CFF</v>
      </c>
      <c r="V364">
        <v>0</v>
      </c>
      <c r="W364">
        <v>0</v>
      </c>
      <c r="X364">
        <v>2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247</v>
      </c>
      <c r="AJ364">
        <v>43.410500999999996</v>
      </c>
      <c r="AK364" t="s">
        <v>248</v>
      </c>
      <c r="AL364">
        <v>-88.705586999999994</v>
      </c>
      <c r="AM364">
        <v>25</v>
      </c>
      <c r="AN364">
        <v>1450</v>
      </c>
      <c r="AO364" t="s">
        <v>118</v>
      </c>
      <c r="AP364">
        <v>-16</v>
      </c>
      <c r="AQ364">
        <v>-60</v>
      </c>
      <c r="AR364">
        <v>512</v>
      </c>
      <c r="AZ364">
        <v>1200</v>
      </c>
      <c r="BA364">
        <v>1</v>
      </c>
      <c r="BB364" t="str">
        <f t="shared" si="198"/>
        <v xml:space="preserve">N4400K  </v>
      </c>
      <c r="BC364">
        <v>1</v>
      </c>
      <c r="BE364">
        <v>0</v>
      </c>
      <c r="BF364">
        <v>0</v>
      </c>
      <c r="BG364">
        <v>0</v>
      </c>
      <c r="BH364">
        <v>1350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 t="shared" si="227"/>
        <v>21:38:45.270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168</v>
      </c>
      <c r="CR364">
        <v>1</v>
      </c>
      <c r="CW364">
        <v>12843275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 t="shared" si="224"/>
        <v>07/22/2022 21:38:45.486</v>
      </c>
      <c r="C365" t="str">
        <f t="shared" si="197"/>
        <v>FFDFD3C0</v>
      </c>
      <c r="D365" t="s">
        <v>113</v>
      </c>
      <c r="E365">
        <v>44</v>
      </c>
      <c r="H365">
        <v>151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225"/>
        <v>21:38:45.266</v>
      </c>
      <c r="T365" t="str">
        <f t="shared" si="226"/>
        <v>21:38:44.766</v>
      </c>
      <c r="U365" t="str">
        <f t="shared" si="205"/>
        <v>A54CFF</v>
      </c>
      <c r="V365">
        <v>0</v>
      </c>
      <c r="W365">
        <v>0</v>
      </c>
      <c r="X365">
        <v>2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247</v>
      </c>
      <c r="AJ365">
        <v>43.410500999999996</v>
      </c>
      <c r="AK365" t="s">
        <v>248</v>
      </c>
      <c r="AL365">
        <v>-88.705586999999994</v>
      </c>
      <c r="AM365">
        <v>25</v>
      </c>
      <c r="AN365">
        <v>1450</v>
      </c>
      <c r="AO365" t="s">
        <v>118</v>
      </c>
      <c r="AP365">
        <v>-16</v>
      </c>
      <c r="AQ365">
        <v>-60</v>
      </c>
      <c r="AR365">
        <v>512</v>
      </c>
      <c r="AZ365">
        <v>1200</v>
      </c>
      <c r="BA365">
        <v>1</v>
      </c>
      <c r="BB365" t="str">
        <f t="shared" si="198"/>
        <v xml:space="preserve">N4400K  </v>
      </c>
      <c r="BC365">
        <v>1</v>
      </c>
      <c r="BE365">
        <v>0</v>
      </c>
      <c r="BF365">
        <v>0</v>
      </c>
      <c r="BG365">
        <v>0</v>
      </c>
      <c r="BH365">
        <v>1350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 t="shared" si="227"/>
        <v>21:38:45.270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168</v>
      </c>
      <c r="CR365">
        <v>1</v>
      </c>
      <c r="CW365">
        <v>12843275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 t="shared" si="224"/>
        <v>07/22/2022 21:38:45.486</v>
      </c>
      <c r="C366" t="str">
        <f t="shared" si="197"/>
        <v>FFDFD3C0</v>
      </c>
      <c r="D366" t="s">
        <v>121</v>
      </c>
      <c r="E366">
        <v>11</v>
      </c>
      <c r="F366">
        <v>1011</v>
      </c>
      <c r="G366" t="s">
        <v>125</v>
      </c>
      <c r="J366" t="s">
        <v>123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225"/>
        <v>21:38:45.266</v>
      </c>
      <c r="T366" t="str">
        <f t="shared" si="226"/>
        <v>21:38:44.766</v>
      </c>
      <c r="U366" t="str">
        <f t="shared" si="205"/>
        <v>A54CFF</v>
      </c>
      <c r="V366">
        <v>0</v>
      </c>
      <c r="W366">
        <v>0</v>
      </c>
      <c r="X366">
        <v>2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247</v>
      </c>
      <c r="AJ366">
        <v>43.410500999999996</v>
      </c>
      <c r="AK366" t="s">
        <v>248</v>
      </c>
      <c r="AL366">
        <v>-88.705586999999994</v>
      </c>
      <c r="AM366">
        <v>25</v>
      </c>
      <c r="AN366">
        <v>1450</v>
      </c>
      <c r="AO366" t="s">
        <v>118</v>
      </c>
      <c r="AP366">
        <v>-16</v>
      </c>
      <c r="AQ366">
        <v>-60</v>
      </c>
      <c r="AR366">
        <v>512</v>
      </c>
      <c r="AZ366">
        <v>1200</v>
      </c>
      <c r="BA366">
        <v>1</v>
      </c>
      <c r="BB366" t="str">
        <f t="shared" si="198"/>
        <v xml:space="preserve">N4400K  </v>
      </c>
      <c r="BC366">
        <v>1</v>
      </c>
      <c r="BE366">
        <v>0</v>
      </c>
      <c r="BF366">
        <v>0</v>
      </c>
      <c r="BG366">
        <v>0</v>
      </c>
      <c r="BH366">
        <v>1350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 t="shared" si="227"/>
        <v>21:38:45.270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168</v>
      </c>
      <c r="CR366">
        <v>1</v>
      </c>
      <c r="CW366">
        <v>12843275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 t="shared" si="224"/>
        <v>07/22/2022 21:38:45.486</v>
      </c>
      <c r="C367" t="str">
        <f t="shared" si="197"/>
        <v>FFDFD3C0</v>
      </c>
      <c r="D367" t="s">
        <v>124</v>
      </c>
      <c r="E367">
        <v>2</v>
      </c>
      <c r="H367">
        <v>156</v>
      </c>
      <c r="I367" t="s">
        <v>125</v>
      </c>
      <c r="J367" t="s">
        <v>126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225"/>
        <v>21:38:45.266</v>
      </c>
      <c r="T367" t="str">
        <f t="shared" si="226"/>
        <v>21:38:44.766</v>
      </c>
      <c r="U367" t="str">
        <f t="shared" si="205"/>
        <v>A54CFF</v>
      </c>
      <c r="V367">
        <v>0</v>
      </c>
      <c r="W367">
        <v>0</v>
      </c>
      <c r="X367">
        <v>2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247</v>
      </c>
      <c r="AJ367">
        <v>43.410500999999996</v>
      </c>
      <c r="AK367" t="s">
        <v>248</v>
      </c>
      <c r="AL367">
        <v>-88.705586999999994</v>
      </c>
      <c r="AM367">
        <v>25</v>
      </c>
      <c r="AN367">
        <v>1450</v>
      </c>
      <c r="AO367" t="s">
        <v>118</v>
      </c>
      <c r="AP367">
        <v>-16</v>
      </c>
      <c r="AQ367">
        <v>-60</v>
      </c>
      <c r="AR367">
        <v>512</v>
      </c>
      <c r="AZ367">
        <v>1200</v>
      </c>
      <c r="BA367">
        <v>1</v>
      </c>
      <c r="BB367" t="str">
        <f t="shared" si="198"/>
        <v xml:space="preserve">N4400K  </v>
      </c>
      <c r="BC367">
        <v>1</v>
      </c>
      <c r="BE367">
        <v>0</v>
      </c>
      <c r="BF367">
        <v>0</v>
      </c>
      <c r="BG367">
        <v>0</v>
      </c>
      <c r="BH367">
        <v>1350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 t="shared" si="227"/>
        <v>21:38:45.270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168</v>
      </c>
      <c r="CR367">
        <v>1</v>
      </c>
      <c r="CW367">
        <v>12843275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 t="shared" ref="A368:A373" si="228">"07/22/2022 21:38:46.517"</f>
        <v>07/22/2022 21:38:46.517</v>
      </c>
      <c r="C368" t="str">
        <f t="shared" si="197"/>
        <v>FFDFD3C0</v>
      </c>
      <c r="D368" t="s">
        <v>113</v>
      </c>
      <c r="E368">
        <v>44</v>
      </c>
      <c r="H368">
        <v>151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ref="S368:S373" si="229">"21:38:46.258"</f>
        <v>21:38:46.258</v>
      </c>
      <c r="T368" t="str">
        <f t="shared" ref="T368:T373" si="230">"21:38:45.858"</f>
        <v>21:38:45.858</v>
      </c>
      <c r="U368" t="str">
        <f t="shared" si="205"/>
        <v>A54CFF</v>
      </c>
      <c r="V368">
        <v>0</v>
      </c>
      <c r="W368">
        <v>0</v>
      </c>
      <c r="X368">
        <v>2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249</v>
      </c>
      <c r="AJ368">
        <v>43.410223000000002</v>
      </c>
      <c r="AK368" t="s">
        <v>250</v>
      </c>
      <c r="AL368">
        <v>-88.705652000000001</v>
      </c>
      <c r="AM368">
        <v>25</v>
      </c>
      <c r="AN368">
        <v>1450</v>
      </c>
      <c r="AO368" t="s">
        <v>118</v>
      </c>
      <c r="AP368">
        <v>-15</v>
      </c>
      <c r="AQ368">
        <v>-60</v>
      </c>
      <c r="AR368">
        <v>512</v>
      </c>
      <c r="AZ368">
        <v>1200</v>
      </c>
      <c r="BA368">
        <v>1</v>
      </c>
      <c r="BB368" t="str">
        <f t="shared" si="198"/>
        <v xml:space="preserve">N4400K  </v>
      </c>
      <c r="BC368">
        <v>1</v>
      </c>
      <c r="BE368">
        <v>0</v>
      </c>
      <c r="BF368">
        <v>0</v>
      </c>
      <c r="BG368">
        <v>0</v>
      </c>
      <c r="BH368">
        <v>1375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 t="shared" ref="BW368:BW373" si="231">"21:38:46.261"</f>
        <v>21:38:46.261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168</v>
      </c>
      <c r="CR368">
        <v>0</v>
      </c>
      <c r="CW368">
        <v>3875092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 t="shared" si="228"/>
        <v>07/22/2022 21:38:46.517</v>
      </c>
      <c r="C369" t="str">
        <f t="shared" si="197"/>
        <v>FFDFD3C0</v>
      </c>
      <c r="D369" t="s">
        <v>113</v>
      </c>
      <c r="E369">
        <v>45</v>
      </c>
      <c r="H369">
        <v>152</v>
      </c>
      <c r="I369" t="s">
        <v>120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229"/>
        <v>21:38:46.258</v>
      </c>
      <c r="T369" t="str">
        <f t="shared" si="230"/>
        <v>21:38:45.858</v>
      </c>
      <c r="U369" t="str">
        <f t="shared" si="205"/>
        <v>A54CFF</v>
      </c>
      <c r="V369">
        <v>0</v>
      </c>
      <c r="W369">
        <v>0</v>
      </c>
      <c r="X369">
        <v>2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249</v>
      </c>
      <c r="AJ369">
        <v>43.410223000000002</v>
      </c>
      <c r="AK369" t="s">
        <v>250</v>
      </c>
      <c r="AL369">
        <v>-88.705652000000001</v>
      </c>
      <c r="AM369">
        <v>25</v>
      </c>
      <c r="AN369">
        <v>1450</v>
      </c>
      <c r="AO369" t="s">
        <v>118</v>
      </c>
      <c r="AP369">
        <v>-15</v>
      </c>
      <c r="AQ369">
        <v>-60</v>
      </c>
      <c r="AR369">
        <v>512</v>
      </c>
      <c r="AZ369">
        <v>1200</v>
      </c>
      <c r="BA369">
        <v>1</v>
      </c>
      <c r="BB369" t="str">
        <f t="shared" si="198"/>
        <v xml:space="preserve">N4400K  </v>
      </c>
      <c r="BC369">
        <v>1</v>
      </c>
      <c r="BE369">
        <v>0</v>
      </c>
      <c r="BF369">
        <v>0</v>
      </c>
      <c r="BG369">
        <v>0</v>
      </c>
      <c r="BH369">
        <v>1375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 t="shared" si="231"/>
        <v>21:38:46.261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168</v>
      </c>
      <c r="CR369">
        <v>0</v>
      </c>
      <c r="CW369">
        <v>3875092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 t="shared" si="228"/>
        <v>07/22/2022 21:38:46.517</v>
      </c>
      <c r="C370" t="str">
        <f t="shared" si="197"/>
        <v>FFDFD3C0</v>
      </c>
      <c r="D370" t="s">
        <v>121</v>
      </c>
      <c r="E370">
        <v>12</v>
      </c>
      <c r="F370">
        <v>1012</v>
      </c>
      <c r="G370" t="s">
        <v>122</v>
      </c>
      <c r="J370" t="s">
        <v>123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229"/>
        <v>21:38:46.258</v>
      </c>
      <c r="T370" t="str">
        <f t="shared" si="230"/>
        <v>21:38:45.858</v>
      </c>
      <c r="U370" t="str">
        <f t="shared" si="205"/>
        <v>A54CFF</v>
      </c>
      <c r="V370">
        <v>0</v>
      </c>
      <c r="W370">
        <v>0</v>
      </c>
      <c r="X370">
        <v>2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249</v>
      </c>
      <c r="AJ370">
        <v>43.410223000000002</v>
      </c>
      <c r="AK370" t="s">
        <v>250</v>
      </c>
      <c r="AL370">
        <v>-88.705652000000001</v>
      </c>
      <c r="AM370">
        <v>25</v>
      </c>
      <c r="AN370">
        <v>1450</v>
      </c>
      <c r="AO370" t="s">
        <v>118</v>
      </c>
      <c r="AP370">
        <v>-15</v>
      </c>
      <c r="AQ370">
        <v>-60</v>
      </c>
      <c r="AR370">
        <v>512</v>
      </c>
      <c r="AZ370">
        <v>1200</v>
      </c>
      <c r="BA370">
        <v>1</v>
      </c>
      <c r="BB370" t="str">
        <f t="shared" si="198"/>
        <v xml:space="preserve">N4400K  </v>
      </c>
      <c r="BC370">
        <v>1</v>
      </c>
      <c r="BE370">
        <v>0</v>
      </c>
      <c r="BF370">
        <v>0</v>
      </c>
      <c r="BG370">
        <v>0</v>
      </c>
      <c r="BH370">
        <v>1375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 t="shared" si="231"/>
        <v>21:38:46.261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168</v>
      </c>
      <c r="CR370">
        <v>0</v>
      </c>
      <c r="CW370">
        <v>3875092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 t="shared" si="228"/>
        <v>07/22/2022 21:38:46.517</v>
      </c>
      <c r="C371" t="str">
        <f t="shared" si="197"/>
        <v>FFDFD3C0</v>
      </c>
      <c r="D371" t="s">
        <v>121</v>
      </c>
      <c r="E371">
        <v>11</v>
      </c>
      <c r="F371">
        <v>1011</v>
      </c>
      <c r="G371" t="s">
        <v>125</v>
      </c>
      <c r="J371" t="s">
        <v>123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229"/>
        <v>21:38:46.258</v>
      </c>
      <c r="T371" t="str">
        <f t="shared" si="230"/>
        <v>21:38:45.858</v>
      </c>
      <c r="U371" t="str">
        <f t="shared" si="205"/>
        <v>A54CFF</v>
      </c>
      <c r="V371">
        <v>0</v>
      </c>
      <c r="W371">
        <v>0</v>
      </c>
      <c r="X371">
        <v>2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249</v>
      </c>
      <c r="AJ371">
        <v>43.410223000000002</v>
      </c>
      <c r="AK371" t="s">
        <v>250</v>
      </c>
      <c r="AL371">
        <v>-88.705652000000001</v>
      </c>
      <c r="AM371">
        <v>25</v>
      </c>
      <c r="AN371">
        <v>1450</v>
      </c>
      <c r="AO371" t="s">
        <v>118</v>
      </c>
      <c r="AP371">
        <v>-15</v>
      </c>
      <c r="AQ371">
        <v>-60</v>
      </c>
      <c r="AR371">
        <v>512</v>
      </c>
      <c r="AZ371">
        <v>1200</v>
      </c>
      <c r="BA371">
        <v>1</v>
      </c>
      <c r="BB371" t="str">
        <f t="shared" si="198"/>
        <v xml:space="preserve">N4400K  </v>
      </c>
      <c r="BC371">
        <v>1</v>
      </c>
      <c r="BE371">
        <v>0</v>
      </c>
      <c r="BF371">
        <v>0</v>
      </c>
      <c r="BG371">
        <v>0</v>
      </c>
      <c r="BH371">
        <v>1375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 t="shared" si="231"/>
        <v>21:38:46.261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168</v>
      </c>
      <c r="CR371">
        <v>0</v>
      </c>
      <c r="CW371">
        <v>3875092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 t="shared" si="228"/>
        <v>07/22/2022 21:38:46.517</v>
      </c>
      <c r="C372" t="str">
        <f t="shared" si="197"/>
        <v>FFDFD3C0</v>
      </c>
      <c r="D372" t="s">
        <v>124</v>
      </c>
      <c r="E372">
        <v>2</v>
      </c>
      <c r="H372">
        <v>156</v>
      </c>
      <c r="I372" t="s">
        <v>125</v>
      </c>
      <c r="J372" t="s">
        <v>126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229"/>
        <v>21:38:46.258</v>
      </c>
      <c r="T372" t="str">
        <f t="shared" si="230"/>
        <v>21:38:45.858</v>
      </c>
      <c r="U372" t="str">
        <f t="shared" si="205"/>
        <v>A54CFF</v>
      </c>
      <c r="V372">
        <v>0</v>
      </c>
      <c r="W372">
        <v>0</v>
      </c>
      <c r="X372">
        <v>2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249</v>
      </c>
      <c r="AJ372">
        <v>43.410223000000002</v>
      </c>
      <c r="AK372" t="s">
        <v>250</v>
      </c>
      <c r="AL372">
        <v>-88.705652000000001</v>
      </c>
      <c r="AM372">
        <v>25</v>
      </c>
      <c r="AN372">
        <v>1450</v>
      </c>
      <c r="AO372" t="s">
        <v>118</v>
      </c>
      <c r="AP372">
        <v>-15</v>
      </c>
      <c r="AQ372">
        <v>-60</v>
      </c>
      <c r="AR372">
        <v>512</v>
      </c>
      <c r="AZ372">
        <v>1200</v>
      </c>
      <c r="BA372">
        <v>1</v>
      </c>
      <c r="BB372" t="str">
        <f t="shared" si="198"/>
        <v xml:space="preserve">N4400K  </v>
      </c>
      <c r="BC372">
        <v>1</v>
      </c>
      <c r="BE372">
        <v>0</v>
      </c>
      <c r="BF372">
        <v>0</v>
      </c>
      <c r="BG372">
        <v>0</v>
      </c>
      <c r="BH372">
        <v>1375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 t="shared" si="231"/>
        <v>21:38:46.261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168</v>
      </c>
      <c r="CR372">
        <v>0</v>
      </c>
      <c r="CW372">
        <v>3875092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 t="shared" si="228"/>
        <v>07/22/2022 21:38:46.517</v>
      </c>
      <c r="C373" t="str">
        <f t="shared" si="197"/>
        <v>FFDFD3C0</v>
      </c>
      <c r="D373" t="s">
        <v>127</v>
      </c>
      <c r="E373">
        <v>8</v>
      </c>
      <c r="F373">
        <v>2008</v>
      </c>
      <c r="G373" t="s">
        <v>128</v>
      </c>
      <c r="J373" t="s">
        <v>129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229"/>
        <v>21:38:46.258</v>
      </c>
      <c r="T373" t="str">
        <f t="shared" si="230"/>
        <v>21:38:45.858</v>
      </c>
      <c r="U373" t="str">
        <f t="shared" si="205"/>
        <v>A54CFF</v>
      </c>
      <c r="V373">
        <v>0</v>
      </c>
      <c r="W373">
        <v>0</v>
      </c>
      <c r="X373">
        <v>2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249</v>
      </c>
      <c r="AJ373">
        <v>43.410223000000002</v>
      </c>
      <c r="AK373" t="s">
        <v>250</v>
      </c>
      <c r="AL373">
        <v>-88.705652000000001</v>
      </c>
      <c r="AM373">
        <v>25</v>
      </c>
      <c r="AN373">
        <v>1450</v>
      </c>
      <c r="AO373" t="s">
        <v>118</v>
      </c>
      <c r="AP373">
        <v>-15</v>
      </c>
      <c r="AQ373">
        <v>-60</v>
      </c>
      <c r="AR373">
        <v>512</v>
      </c>
      <c r="AZ373">
        <v>1200</v>
      </c>
      <c r="BA373">
        <v>1</v>
      </c>
      <c r="BB373" t="str">
        <f t="shared" si="198"/>
        <v xml:space="preserve">N4400K  </v>
      </c>
      <c r="BC373">
        <v>1</v>
      </c>
      <c r="BE373">
        <v>0</v>
      </c>
      <c r="BF373">
        <v>0</v>
      </c>
      <c r="BG373">
        <v>0</v>
      </c>
      <c r="BH373">
        <v>1375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 t="shared" si="231"/>
        <v>21:38:46.261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168</v>
      </c>
      <c r="CR373">
        <v>0</v>
      </c>
      <c r="CW373">
        <v>3875092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"07/22/2022 21:38:47.423"</f>
        <v>07/22/2022 21:38:47.423</v>
      </c>
      <c r="C374" t="str">
        <f t="shared" si="197"/>
        <v>FFDFD3C0</v>
      </c>
      <c r="D374" t="s">
        <v>127</v>
      </c>
      <c r="E374">
        <v>8</v>
      </c>
      <c r="F374">
        <v>2008</v>
      </c>
      <c r="G374" t="s">
        <v>128</v>
      </c>
      <c r="J374" t="s">
        <v>129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ref="S374:S379" si="232">"21:38:47.219"</f>
        <v>21:38:47.219</v>
      </c>
      <c r="T374" t="str">
        <f t="shared" ref="T374:T379" si="233">"21:38:46.719"</f>
        <v>21:38:46.719</v>
      </c>
      <c r="U374" t="str">
        <f t="shared" si="205"/>
        <v>A54CFF</v>
      </c>
      <c r="V374">
        <v>0</v>
      </c>
      <c r="W374">
        <v>0</v>
      </c>
      <c r="X374">
        <v>2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251</v>
      </c>
      <c r="AJ374">
        <v>43.409965</v>
      </c>
      <c r="AK374" t="s">
        <v>252</v>
      </c>
      <c r="AL374">
        <v>-88.705781000000002</v>
      </c>
      <c r="AM374">
        <v>25</v>
      </c>
      <c r="AN374">
        <v>1450</v>
      </c>
      <c r="AO374" t="s">
        <v>118</v>
      </c>
      <c r="AP374">
        <v>-15</v>
      </c>
      <c r="AQ374">
        <v>-60</v>
      </c>
      <c r="AR374">
        <v>576</v>
      </c>
      <c r="AZ374">
        <v>1200</v>
      </c>
      <c r="BA374">
        <v>1</v>
      </c>
      <c r="BB374" t="str">
        <f t="shared" si="198"/>
        <v xml:space="preserve">N4400K  </v>
      </c>
      <c r="BC374">
        <v>1</v>
      </c>
      <c r="BE374">
        <v>0</v>
      </c>
      <c r="BF374">
        <v>0</v>
      </c>
      <c r="BG374">
        <v>0</v>
      </c>
      <c r="BH374">
        <v>1375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 t="shared" ref="BW374:BW379" si="234">"21:38:47.220"</f>
        <v>21:38:47.220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168</v>
      </c>
      <c r="CR374">
        <v>0</v>
      </c>
      <c r="CW374">
        <v>3876307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"07/22/2022 21:38:47.439"</f>
        <v>07/22/2022 21:38:47.439</v>
      </c>
      <c r="C375" t="str">
        <f t="shared" si="197"/>
        <v>FFDFD3C0</v>
      </c>
      <c r="D375" t="s">
        <v>113</v>
      </c>
      <c r="E375">
        <v>44</v>
      </c>
      <c r="H375">
        <v>151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232"/>
        <v>21:38:47.219</v>
      </c>
      <c r="T375" t="str">
        <f t="shared" si="233"/>
        <v>21:38:46.719</v>
      </c>
      <c r="U375" t="str">
        <f t="shared" si="205"/>
        <v>A54CFF</v>
      </c>
      <c r="V375">
        <v>0</v>
      </c>
      <c r="W375">
        <v>0</v>
      </c>
      <c r="X375">
        <v>2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251</v>
      </c>
      <c r="AJ375">
        <v>43.409965</v>
      </c>
      <c r="AK375" t="s">
        <v>252</v>
      </c>
      <c r="AL375">
        <v>-88.705781000000002</v>
      </c>
      <c r="AM375">
        <v>25</v>
      </c>
      <c r="AN375">
        <v>1450</v>
      </c>
      <c r="AO375" t="s">
        <v>118</v>
      </c>
      <c r="AP375">
        <v>-15</v>
      </c>
      <c r="AQ375">
        <v>-60</v>
      </c>
      <c r="AR375">
        <v>576</v>
      </c>
      <c r="AZ375">
        <v>1200</v>
      </c>
      <c r="BA375">
        <v>1</v>
      </c>
      <c r="BB375" t="str">
        <f t="shared" si="198"/>
        <v xml:space="preserve">N4400K  </v>
      </c>
      <c r="BC375">
        <v>1</v>
      </c>
      <c r="BE375">
        <v>0</v>
      </c>
      <c r="BF375">
        <v>0</v>
      </c>
      <c r="BG375">
        <v>0</v>
      </c>
      <c r="BH375">
        <v>1375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 t="shared" si="234"/>
        <v>21:38:47.220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168</v>
      </c>
      <c r="CR375">
        <v>0</v>
      </c>
      <c r="CW375">
        <v>3876307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"07/22/2022 21:38:47.439"</f>
        <v>07/22/2022 21:38:47.439</v>
      </c>
      <c r="C376" t="str">
        <f t="shared" ref="C376:C439" si="235">"FFDFD3C0"</f>
        <v>FFDFD3C0</v>
      </c>
      <c r="D376" t="s">
        <v>113</v>
      </c>
      <c r="E376">
        <v>45</v>
      </c>
      <c r="H376">
        <v>152</v>
      </c>
      <c r="I376" t="s">
        <v>120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232"/>
        <v>21:38:47.219</v>
      </c>
      <c r="T376" t="str">
        <f t="shared" si="233"/>
        <v>21:38:46.719</v>
      </c>
      <c r="U376" t="str">
        <f t="shared" si="205"/>
        <v>A54CFF</v>
      </c>
      <c r="V376">
        <v>0</v>
      </c>
      <c r="W376">
        <v>0</v>
      </c>
      <c r="X376">
        <v>2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251</v>
      </c>
      <c r="AJ376">
        <v>43.409965</v>
      </c>
      <c r="AK376" t="s">
        <v>252</v>
      </c>
      <c r="AL376">
        <v>-88.705781000000002</v>
      </c>
      <c r="AM376">
        <v>25</v>
      </c>
      <c r="AN376">
        <v>1450</v>
      </c>
      <c r="AO376" t="s">
        <v>118</v>
      </c>
      <c r="AP376">
        <v>-15</v>
      </c>
      <c r="AQ376">
        <v>-60</v>
      </c>
      <c r="AR376">
        <v>576</v>
      </c>
      <c r="AZ376">
        <v>1200</v>
      </c>
      <c r="BA376">
        <v>1</v>
      </c>
      <c r="BB376" t="str">
        <f t="shared" ref="BB376:BB439" si="236">"N4400K  "</f>
        <v xml:space="preserve">N4400K  </v>
      </c>
      <c r="BC376">
        <v>1</v>
      </c>
      <c r="BE376">
        <v>0</v>
      </c>
      <c r="BF376">
        <v>0</v>
      </c>
      <c r="BG376">
        <v>0</v>
      </c>
      <c r="BH376">
        <v>1375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 t="shared" si="234"/>
        <v>21:38:47.220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168</v>
      </c>
      <c r="CR376">
        <v>0</v>
      </c>
      <c r="CW376">
        <v>3876307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"07/22/2022 21:38:47.439"</f>
        <v>07/22/2022 21:38:47.439</v>
      </c>
      <c r="C377" t="str">
        <f t="shared" si="235"/>
        <v>FFDFD3C0</v>
      </c>
      <c r="D377" t="s">
        <v>121</v>
      </c>
      <c r="E377">
        <v>12</v>
      </c>
      <c r="F377">
        <v>1012</v>
      </c>
      <c r="G377" t="s">
        <v>122</v>
      </c>
      <c r="J377" t="s">
        <v>123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232"/>
        <v>21:38:47.219</v>
      </c>
      <c r="T377" t="str">
        <f t="shared" si="233"/>
        <v>21:38:46.719</v>
      </c>
      <c r="U377" t="str">
        <f t="shared" si="205"/>
        <v>A54CFF</v>
      </c>
      <c r="V377">
        <v>0</v>
      </c>
      <c r="W377">
        <v>0</v>
      </c>
      <c r="X377">
        <v>2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251</v>
      </c>
      <c r="AJ377">
        <v>43.409965</v>
      </c>
      <c r="AK377" t="s">
        <v>252</v>
      </c>
      <c r="AL377">
        <v>-88.705781000000002</v>
      </c>
      <c r="AM377">
        <v>25</v>
      </c>
      <c r="AN377">
        <v>1450</v>
      </c>
      <c r="AO377" t="s">
        <v>118</v>
      </c>
      <c r="AP377">
        <v>-15</v>
      </c>
      <c r="AQ377">
        <v>-60</v>
      </c>
      <c r="AR377">
        <v>576</v>
      </c>
      <c r="AZ377">
        <v>1200</v>
      </c>
      <c r="BA377">
        <v>1</v>
      </c>
      <c r="BB377" t="str">
        <f t="shared" si="236"/>
        <v xml:space="preserve">N4400K  </v>
      </c>
      <c r="BC377">
        <v>1</v>
      </c>
      <c r="BE377">
        <v>0</v>
      </c>
      <c r="BF377">
        <v>0</v>
      </c>
      <c r="BG377">
        <v>0</v>
      </c>
      <c r="BH377">
        <v>1375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 t="shared" si="234"/>
        <v>21:38:47.220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168</v>
      </c>
      <c r="CR377">
        <v>0</v>
      </c>
      <c r="CW377">
        <v>3876307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"07/22/2022 21:38:47.439"</f>
        <v>07/22/2022 21:38:47.439</v>
      </c>
      <c r="C378" t="str">
        <f t="shared" si="235"/>
        <v>FFDFD3C0</v>
      </c>
      <c r="D378" t="s">
        <v>121</v>
      </c>
      <c r="E378">
        <v>11</v>
      </c>
      <c r="F378">
        <v>1011</v>
      </c>
      <c r="G378" t="s">
        <v>125</v>
      </c>
      <c r="J378" t="s">
        <v>123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232"/>
        <v>21:38:47.219</v>
      </c>
      <c r="T378" t="str">
        <f t="shared" si="233"/>
        <v>21:38:46.719</v>
      </c>
      <c r="U378" t="str">
        <f t="shared" si="205"/>
        <v>A54CFF</v>
      </c>
      <c r="V378">
        <v>0</v>
      </c>
      <c r="W378">
        <v>0</v>
      </c>
      <c r="X378">
        <v>2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251</v>
      </c>
      <c r="AJ378">
        <v>43.409965</v>
      </c>
      <c r="AK378" t="s">
        <v>252</v>
      </c>
      <c r="AL378">
        <v>-88.705781000000002</v>
      </c>
      <c r="AM378">
        <v>25</v>
      </c>
      <c r="AN378">
        <v>1450</v>
      </c>
      <c r="AO378" t="s">
        <v>118</v>
      </c>
      <c r="AP378">
        <v>-15</v>
      </c>
      <c r="AQ378">
        <v>-60</v>
      </c>
      <c r="AR378">
        <v>576</v>
      </c>
      <c r="AZ378">
        <v>1200</v>
      </c>
      <c r="BA378">
        <v>1</v>
      </c>
      <c r="BB378" t="str">
        <f t="shared" si="236"/>
        <v xml:space="preserve">N4400K  </v>
      </c>
      <c r="BC378">
        <v>1</v>
      </c>
      <c r="BE378">
        <v>0</v>
      </c>
      <c r="BF378">
        <v>0</v>
      </c>
      <c r="BG378">
        <v>0</v>
      </c>
      <c r="BH378">
        <v>1375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 t="shared" si="234"/>
        <v>21:38:47.220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168</v>
      </c>
      <c r="CR378">
        <v>0</v>
      </c>
      <c r="CW378">
        <v>3876307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"07/22/2022 21:38:47.455"</f>
        <v>07/22/2022 21:38:47.455</v>
      </c>
      <c r="C379" t="str">
        <f t="shared" si="235"/>
        <v>FFDFD3C0</v>
      </c>
      <c r="D379" t="s">
        <v>124</v>
      </c>
      <c r="E379">
        <v>2</v>
      </c>
      <c r="H379">
        <v>156</v>
      </c>
      <c r="I379" t="s">
        <v>125</v>
      </c>
      <c r="J379" t="s">
        <v>126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232"/>
        <v>21:38:47.219</v>
      </c>
      <c r="T379" t="str">
        <f t="shared" si="233"/>
        <v>21:38:46.719</v>
      </c>
      <c r="U379" t="str">
        <f t="shared" si="205"/>
        <v>A54CFF</v>
      </c>
      <c r="V379">
        <v>0</v>
      </c>
      <c r="W379">
        <v>0</v>
      </c>
      <c r="X379">
        <v>2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251</v>
      </c>
      <c r="AJ379">
        <v>43.409965</v>
      </c>
      <c r="AK379" t="s">
        <v>252</v>
      </c>
      <c r="AL379">
        <v>-88.705781000000002</v>
      </c>
      <c r="AM379">
        <v>25</v>
      </c>
      <c r="AN379">
        <v>1450</v>
      </c>
      <c r="AO379" t="s">
        <v>118</v>
      </c>
      <c r="AP379">
        <v>-15</v>
      </c>
      <c r="AQ379">
        <v>-60</v>
      </c>
      <c r="AR379">
        <v>576</v>
      </c>
      <c r="AZ379">
        <v>1200</v>
      </c>
      <c r="BA379">
        <v>1</v>
      </c>
      <c r="BB379" t="str">
        <f t="shared" si="236"/>
        <v xml:space="preserve">N4400K  </v>
      </c>
      <c r="BC379">
        <v>1</v>
      </c>
      <c r="BE379">
        <v>0</v>
      </c>
      <c r="BF379">
        <v>0</v>
      </c>
      <c r="BG379">
        <v>0</v>
      </c>
      <c r="BH379">
        <v>1375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 t="shared" si="234"/>
        <v>21:38:47.220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168</v>
      </c>
      <c r="CR379">
        <v>0</v>
      </c>
      <c r="CW379">
        <v>3876307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 t="shared" ref="A380:A385" si="237">"07/22/2022 21:38:48.408"</f>
        <v>07/22/2022 21:38:48.408</v>
      </c>
      <c r="C380" t="str">
        <f t="shared" si="235"/>
        <v>FFDFD3C0</v>
      </c>
      <c r="D380" t="s">
        <v>127</v>
      </c>
      <c r="E380">
        <v>8</v>
      </c>
      <c r="F380">
        <v>2008</v>
      </c>
      <c r="G380" t="s">
        <v>128</v>
      </c>
      <c r="J380" t="s">
        <v>129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ref="S380:S385" si="238">"21:38:48.180"</f>
        <v>21:38:48.180</v>
      </c>
      <c r="T380" t="str">
        <f t="shared" ref="T380:T385" si="239">"21:38:47.680"</f>
        <v>21:38:47.680</v>
      </c>
      <c r="U380" t="str">
        <f t="shared" si="205"/>
        <v>A54CFF</v>
      </c>
      <c r="V380">
        <v>0</v>
      </c>
      <c r="W380">
        <v>0</v>
      </c>
      <c r="X380">
        <v>2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253</v>
      </c>
      <c r="AJ380">
        <v>43.409686000000001</v>
      </c>
      <c r="AK380" t="s">
        <v>254</v>
      </c>
      <c r="AL380">
        <v>-88.705844999999997</v>
      </c>
      <c r="AM380">
        <v>25</v>
      </c>
      <c r="AN380">
        <v>1475</v>
      </c>
      <c r="AO380" t="s">
        <v>118</v>
      </c>
      <c r="AP380">
        <v>-15</v>
      </c>
      <c r="AQ380">
        <v>-60</v>
      </c>
      <c r="AR380">
        <v>512</v>
      </c>
      <c r="AZ380">
        <v>1200</v>
      </c>
      <c r="BA380">
        <v>1</v>
      </c>
      <c r="BB380" t="str">
        <f t="shared" si="236"/>
        <v xml:space="preserve">N4400K  </v>
      </c>
      <c r="BC380">
        <v>1</v>
      </c>
      <c r="BE380">
        <v>0</v>
      </c>
      <c r="BF380">
        <v>0</v>
      </c>
      <c r="BG380">
        <v>0</v>
      </c>
      <c r="BH380">
        <v>1375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 t="shared" ref="BW380:BW385" si="240">"21:38:48.181"</f>
        <v>21:38:48.181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168</v>
      </c>
      <c r="CR380">
        <v>1</v>
      </c>
      <c r="CW380">
        <v>12848768</v>
      </c>
      <c r="CY380">
        <v>1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 t="shared" si="237"/>
        <v>07/22/2022 21:38:48.408</v>
      </c>
      <c r="C381" t="str">
        <f t="shared" si="235"/>
        <v>FFDFD3C0</v>
      </c>
      <c r="D381" t="s">
        <v>113</v>
      </c>
      <c r="E381">
        <v>44</v>
      </c>
      <c r="H381">
        <v>151</v>
      </c>
      <c r="I381" t="s">
        <v>114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238"/>
        <v>21:38:48.180</v>
      </c>
      <c r="T381" t="str">
        <f t="shared" si="239"/>
        <v>21:38:47.680</v>
      </c>
      <c r="U381" t="str">
        <f t="shared" si="205"/>
        <v>A54CFF</v>
      </c>
      <c r="V381">
        <v>0</v>
      </c>
      <c r="W381">
        <v>0</v>
      </c>
      <c r="X381">
        <v>2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253</v>
      </c>
      <c r="AJ381">
        <v>43.409686000000001</v>
      </c>
      <c r="AK381" t="s">
        <v>254</v>
      </c>
      <c r="AL381">
        <v>-88.705844999999997</v>
      </c>
      <c r="AM381">
        <v>25</v>
      </c>
      <c r="AN381">
        <v>1475</v>
      </c>
      <c r="AO381" t="s">
        <v>118</v>
      </c>
      <c r="AP381">
        <v>-15</v>
      </c>
      <c r="AQ381">
        <v>-60</v>
      </c>
      <c r="AR381">
        <v>512</v>
      </c>
      <c r="AZ381">
        <v>1200</v>
      </c>
      <c r="BA381">
        <v>1</v>
      </c>
      <c r="BB381" t="str">
        <f t="shared" si="236"/>
        <v xml:space="preserve">N4400K  </v>
      </c>
      <c r="BC381">
        <v>1</v>
      </c>
      <c r="BE381">
        <v>0</v>
      </c>
      <c r="BF381">
        <v>0</v>
      </c>
      <c r="BG381">
        <v>0</v>
      </c>
      <c r="BH381">
        <v>1375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 t="shared" si="240"/>
        <v>21:38:48.181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168</v>
      </c>
      <c r="CR381">
        <v>1</v>
      </c>
      <c r="CW381">
        <v>12848768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 t="shared" si="237"/>
        <v>07/22/2022 21:38:48.408</v>
      </c>
      <c r="C382" t="str">
        <f t="shared" si="235"/>
        <v>FFDFD3C0</v>
      </c>
      <c r="D382" t="s">
        <v>113</v>
      </c>
      <c r="E382">
        <v>45</v>
      </c>
      <c r="H382">
        <v>152</v>
      </c>
      <c r="I382" t="s">
        <v>120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238"/>
        <v>21:38:48.180</v>
      </c>
      <c r="T382" t="str">
        <f t="shared" si="239"/>
        <v>21:38:47.680</v>
      </c>
      <c r="U382" t="str">
        <f t="shared" si="205"/>
        <v>A54CFF</v>
      </c>
      <c r="V382">
        <v>0</v>
      </c>
      <c r="W382">
        <v>0</v>
      </c>
      <c r="X382">
        <v>2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253</v>
      </c>
      <c r="AJ382">
        <v>43.409686000000001</v>
      </c>
      <c r="AK382" t="s">
        <v>254</v>
      </c>
      <c r="AL382">
        <v>-88.705844999999997</v>
      </c>
      <c r="AM382">
        <v>25</v>
      </c>
      <c r="AN382">
        <v>1475</v>
      </c>
      <c r="AO382" t="s">
        <v>118</v>
      </c>
      <c r="AP382">
        <v>-15</v>
      </c>
      <c r="AQ382">
        <v>-60</v>
      </c>
      <c r="AR382">
        <v>512</v>
      </c>
      <c r="AZ382">
        <v>1200</v>
      </c>
      <c r="BA382">
        <v>1</v>
      </c>
      <c r="BB382" t="str">
        <f t="shared" si="236"/>
        <v xml:space="preserve">N4400K  </v>
      </c>
      <c r="BC382">
        <v>1</v>
      </c>
      <c r="BE382">
        <v>0</v>
      </c>
      <c r="BF382">
        <v>0</v>
      </c>
      <c r="BG382">
        <v>0</v>
      </c>
      <c r="BH382">
        <v>1375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 t="shared" si="240"/>
        <v>21:38:48.181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168</v>
      </c>
      <c r="CR382">
        <v>1</v>
      </c>
      <c r="CW382">
        <v>12848768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 t="shared" si="237"/>
        <v>07/22/2022 21:38:48.408</v>
      </c>
      <c r="C383" t="str">
        <f t="shared" si="235"/>
        <v>FFDFD3C0</v>
      </c>
      <c r="D383" t="s">
        <v>121</v>
      </c>
      <c r="E383">
        <v>12</v>
      </c>
      <c r="F383">
        <v>1012</v>
      </c>
      <c r="G383" t="s">
        <v>122</v>
      </c>
      <c r="J383" t="s">
        <v>123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238"/>
        <v>21:38:48.180</v>
      </c>
      <c r="T383" t="str">
        <f t="shared" si="239"/>
        <v>21:38:47.680</v>
      </c>
      <c r="U383" t="str">
        <f t="shared" si="205"/>
        <v>A54CFF</v>
      </c>
      <c r="V383">
        <v>0</v>
      </c>
      <c r="W383">
        <v>0</v>
      </c>
      <c r="X383">
        <v>2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253</v>
      </c>
      <c r="AJ383">
        <v>43.409686000000001</v>
      </c>
      <c r="AK383" t="s">
        <v>254</v>
      </c>
      <c r="AL383">
        <v>-88.705844999999997</v>
      </c>
      <c r="AM383">
        <v>25</v>
      </c>
      <c r="AN383">
        <v>1475</v>
      </c>
      <c r="AO383" t="s">
        <v>118</v>
      </c>
      <c r="AP383">
        <v>-15</v>
      </c>
      <c r="AQ383">
        <v>-60</v>
      </c>
      <c r="AR383">
        <v>512</v>
      </c>
      <c r="AZ383">
        <v>1200</v>
      </c>
      <c r="BA383">
        <v>1</v>
      </c>
      <c r="BB383" t="str">
        <f t="shared" si="236"/>
        <v xml:space="preserve">N4400K  </v>
      </c>
      <c r="BC383">
        <v>1</v>
      </c>
      <c r="BE383">
        <v>0</v>
      </c>
      <c r="BF383">
        <v>0</v>
      </c>
      <c r="BG383">
        <v>0</v>
      </c>
      <c r="BH383">
        <v>1375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 t="shared" si="240"/>
        <v>21:38:48.181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168</v>
      </c>
      <c r="CR383">
        <v>1</v>
      </c>
      <c r="CW383">
        <v>12848768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 t="shared" si="237"/>
        <v>07/22/2022 21:38:48.408</v>
      </c>
      <c r="C384" t="str">
        <f t="shared" si="235"/>
        <v>FFDFD3C0</v>
      </c>
      <c r="D384" t="s">
        <v>121</v>
      </c>
      <c r="E384">
        <v>11</v>
      </c>
      <c r="F384">
        <v>1011</v>
      </c>
      <c r="G384" t="s">
        <v>125</v>
      </c>
      <c r="J384" t="s">
        <v>123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238"/>
        <v>21:38:48.180</v>
      </c>
      <c r="T384" t="str">
        <f t="shared" si="239"/>
        <v>21:38:47.680</v>
      </c>
      <c r="U384" t="str">
        <f t="shared" si="205"/>
        <v>A54CFF</v>
      </c>
      <c r="V384">
        <v>0</v>
      </c>
      <c r="W384">
        <v>0</v>
      </c>
      <c r="X384">
        <v>2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253</v>
      </c>
      <c r="AJ384">
        <v>43.409686000000001</v>
      </c>
      <c r="AK384" t="s">
        <v>254</v>
      </c>
      <c r="AL384">
        <v>-88.705844999999997</v>
      </c>
      <c r="AM384">
        <v>25</v>
      </c>
      <c r="AN384">
        <v>1475</v>
      </c>
      <c r="AO384" t="s">
        <v>118</v>
      </c>
      <c r="AP384">
        <v>-15</v>
      </c>
      <c r="AQ384">
        <v>-60</v>
      </c>
      <c r="AR384">
        <v>512</v>
      </c>
      <c r="AZ384">
        <v>1200</v>
      </c>
      <c r="BA384">
        <v>1</v>
      </c>
      <c r="BB384" t="str">
        <f t="shared" si="236"/>
        <v xml:space="preserve">N4400K  </v>
      </c>
      <c r="BC384">
        <v>1</v>
      </c>
      <c r="BE384">
        <v>0</v>
      </c>
      <c r="BF384">
        <v>0</v>
      </c>
      <c r="BG384">
        <v>0</v>
      </c>
      <c r="BH384">
        <v>1375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 t="shared" si="240"/>
        <v>21:38:48.181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168</v>
      </c>
      <c r="CR384">
        <v>1</v>
      </c>
      <c r="CW384">
        <v>12848768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 t="shared" si="237"/>
        <v>07/22/2022 21:38:48.408</v>
      </c>
      <c r="C385" t="str">
        <f t="shared" si="235"/>
        <v>FFDFD3C0</v>
      </c>
      <c r="D385" t="s">
        <v>124</v>
      </c>
      <c r="E385">
        <v>2</v>
      </c>
      <c r="H385">
        <v>156</v>
      </c>
      <c r="I385" t="s">
        <v>125</v>
      </c>
      <c r="J385" t="s">
        <v>126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238"/>
        <v>21:38:48.180</v>
      </c>
      <c r="T385" t="str">
        <f t="shared" si="239"/>
        <v>21:38:47.680</v>
      </c>
      <c r="U385" t="str">
        <f t="shared" si="205"/>
        <v>A54CFF</v>
      </c>
      <c r="V385">
        <v>0</v>
      </c>
      <c r="W385">
        <v>0</v>
      </c>
      <c r="X385">
        <v>2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253</v>
      </c>
      <c r="AJ385">
        <v>43.409686000000001</v>
      </c>
      <c r="AK385" t="s">
        <v>254</v>
      </c>
      <c r="AL385">
        <v>-88.705844999999997</v>
      </c>
      <c r="AM385">
        <v>25</v>
      </c>
      <c r="AN385">
        <v>1475</v>
      </c>
      <c r="AO385" t="s">
        <v>118</v>
      </c>
      <c r="AP385">
        <v>-15</v>
      </c>
      <c r="AQ385">
        <v>-60</v>
      </c>
      <c r="AR385">
        <v>512</v>
      </c>
      <c r="AZ385">
        <v>1200</v>
      </c>
      <c r="BA385">
        <v>1</v>
      </c>
      <c r="BB385" t="str">
        <f t="shared" si="236"/>
        <v xml:space="preserve">N4400K  </v>
      </c>
      <c r="BC385">
        <v>1</v>
      </c>
      <c r="BE385">
        <v>0</v>
      </c>
      <c r="BF385">
        <v>0</v>
      </c>
      <c r="BG385">
        <v>0</v>
      </c>
      <c r="BH385">
        <v>1375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 t="shared" si="240"/>
        <v>21:38:48.181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168</v>
      </c>
      <c r="CR385">
        <v>1</v>
      </c>
      <c r="CW385">
        <v>12848768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"07/22/2022 21:38:49.486"</f>
        <v>07/22/2022 21:38:49.486</v>
      </c>
      <c r="C386" t="str">
        <f t="shared" si="235"/>
        <v>FFDFD3C0</v>
      </c>
      <c r="D386" t="s">
        <v>121</v>
      </c>
      <c r="E386">
        <v>11</v>
      </c>
      <c r="F386">
        <v>1011</v>
      </c>
      <c r="G386" t="s">
        <v>125</v>
      </c>
      <c r="J386" t="s">
        <v>123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ref="S386:S391" si="241">"21:38:49.289"</f>
        <v>21:38:49.289</v>
      </c>
      <c r="T386" t="str">
        <f t="shared" ref="T386:T391" si="242">"21:38:48.789"</f>
        <v>21:38:48.789</v>
      </c>
      <c r="U386" t="str">
        <f t="shared" ref="U386:U449" si="243">"A54CFF"</f>
        <v>A54CFF</v>
      </c>
      <c r="V386">
        <v>0</v>
      </c>
      <c r="W386">
        <v>0</v>
      </c>
      <c r="X386">
        <v>2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255</v>
      </c>
      <c r="AJ386">
        <v>43.409363999999997</v>
      </c>
      <c r="AK386" t="s">
        <v>256</v>
      </c>
      <c r="AL386">
        <v>-88.705973999999998</v>
      </c>
      <c r="AM386">
        <v>25</v>
      </c>
      <c r="AN386">
        <v>1475</v>
      </c>
      <c r="AO386" t="s">
        <v>118</v>
      </c>
      <c r="AP386">
        <v>-15</v>
      </c>
      <c r="AQ386">
        <v>-60</v>
      </c>
      <c r="AR386">
        <v>576</v>
      </c>
      <c r="AZ386">
        <v>1200</v>
      </c>
      <c r="BA386">
        <v>1</v>
      </c>
      <c r="BB386" t="str">
        <f t="shared" si="236"/>
        <v xml:space="preserve">N4400K  </v>
      </c>
      <c r="BC386">
        <v>1</v>
      </c>
      <c r="BE386">
        <v>0</v>
      </c>
      <c r="BF386">
        <v>0</v>
      </c>
      <c r="BG386">
        <v>0</v>
      </c>
      <c r="BH386">
        <v>1400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 t="shared" ref="BW386:BW391" si="244">"21:38:49.296"</f>
        <v>21:38:49.296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168</v>
      </c>
      <c r="CR386">
        <v>1</v>
      </c>
      <c r="CW386">
        <v>12850747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"07/22/2022 21:38:49.486"</f>
        <v>07/22/2022 21:38:49.486</v>
      </c>
      <c r="C387" t="str">
        <f t="shared" si="235"/>
        <v>FFDFD3C0</v>
      </c>
      <c r="D387" t="s">
        <v>121</v>
      </c>
      <c r="E387">
        <v>12</v>
      </c>
      <c r="F387">
        <v>1012</v>
      </c>
      <c r="G387" t="s">
        <v>122</v>
      </c>
      <c r="J387" t="s">
        <v>123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241"/>
        <v>21:38:49.289</v>
      </c>
      <c r="T387" t="str">
        <f t="shared" si="242"/>
        <v>21:38:48.789</v>
      </c>
      <c r="U387" t="str">
        <f t="shared" si="243"/>
        <v>A54CFF</v>
      </c>
      <c r="V387">
        <v>0</v>
      </c>
      <c r="W387">
        <v>0</v>
      </c>
      <c r="X387">
        <v>2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255</v>
      </c>
      <c r="AJ387">
        <v>43.409363999999997</v>
      </c>
      <c r="AK387" t="s">
        <v>256</v>
      </c>
      <c r="AL387">
        <v>-88.705973999999998</v>
      </c>
      <c r="AM387">
        <v>25</v>
      </c>
      <c r="AN387">
        <v>1475</v>
      </c>
      <c r="AO387" t="s">
        <v>118</v>
      </c>
      <c r="AP387">
        <v>-15</v>
      </c>
      <c r="AQ387">
        <v>-60</v>
      </c>
      <c r="AR387">
        <v>576</v>
      </c>
      <c r="AZ387">
        <v>1200</v>
      </c>
      <c r="BA387">
        <v>1</v>
      </c>
      <c r="BB387" t="str">
        <f t="shared" si="236"/>
        <v xml:space="preserve">N4400K  </v>
      </c>
      <c r="BC387">
        <v>1</v>
      </c>
      <c r="BE387">
        <v>0</v>
      </c>
      <c r="BF387">
        <v>0</v>
      </c>
      <c r="BG387">
        <v>0</v>
      </c>
      <c r="BH387">
        <v>1400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 t="shared" si="244"/>
        <v>21:38:49.296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168</v>
      </c>
      <c r="CR387">
        <v>1</v>
      </c>
      <c r="CW387">
        <v>12850747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"07/22/2022 21:38:49.517"</f>
        <v>07/22/2022 21:38:49.517</v>
      </c>
      <c r="C388" t="str">
        <f t="shared" si="235"/>
        <v>FFDFD3C0</v>
      </c>
      <c r="D388" t="s">
        <v>124</v>
      </c>
      <c r="E388">
        <v>2</v>
      </c>
      <c r="H388">
        <v>156</v>
      </c>
      <c r="I388" t="s">
        <v>125</v>
      </c>
      <c r="J388" t="s">
        <v>126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241"/>
        <v>21:38:49.289</v>
      </c>
      <c r="T388" t="str">
        <f t="shared" si="242"/>
        <v>21:38:48.789</v>
      </c>
      <c r="U388" t="str">
        <f t="shared" si="243"/>
        <v>A54CFF</v>
      </c>
      <c r="V388">
        <v>0</v>
      </c>
      <c r="W388">
        <v>0</v>
      </c>
      <c r="X388">
        <v>2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255</v>
      </c>
      <c r="AJ388">
        <v>43.409363999999997</v>
      </c>
      <c r="AK388" t="s">
        <v>256</v>
      </c>
      <c r="AL388">
        <v>-88.705973999999998</v>
      </c>
      <c r="AM388">
        <v>25</v>
      </c>
      <c r="AN388">
        <v>1475</v>
      </c>
      <c r="AO388" t="s">
        <v>118</v>
      </c>
      <c r="AP388">
        <v>-15</v>
      </c>
      <c r="AQ388">
        <v>-60</v>
      </c>
      <c r="AR388">
        <v>576</v>
      </c>
      <c r="AZ388">
        <v>1200</v>
      </c>
      <c r="BA388">
        <v>1</v>
      </c>
      <c r="BB388" t="str">
        <f t="shared" si="236"/>
        <v xml:space="preserve">N4400K  </v>
      </c>
      <c r="BC388">
        <v>1</v>
      </c>
      <c r="BE388">
        <v>0</v>
      </c>
      <c r="BF388">
        <v>0</v>
      </c>
      <c r="BG388">
        <v>0</v>
      </c>
      <c r="BH388">
        <v>1400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 t="shared" si="244"/>
        <v>21:38:49.296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168</v>
      </c>
      <c r="CR388">
        <v>1</v>
      </c>
      <c r="CW388">
        <v>12850747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"07/22/2022 21:38:49.517"</f>
        <v>07/22/2022 21:38:49.517</v>
      </c>
      <c r="C389" t="str">
        <f t="shared" si="235"/>
        <v>FFDFD3C0</v>
      </c>
      <c r="D389" t="s">
        <v>127</v>
      </c>
      <c r="E389">
        <v>8</v>
      </c>
      <c r="F389">
        <v>2008</v>
      </c>
      <c r="G389" t="s">
        <v>128</v>
      </c>
      <c r="J389" t="s">
        <v>129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241"/>
        <v>21:38:49.289</v>
      </c>
      <c r="T389" t="str">
        <f t="shared" si="242"/>
        <v>21:38:48.789</v>
      </c>
      <c r="U389" t="str">
        <f t="shared" si="243"/>
        <v>A54CFF</v>
      </c>
      <c r="V389">
        <v>0</v>
      </c>
      <c r="W389">
        <v>0</v>
      </c>
      <c r="X389">
        <v>2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255</v>
      </c>
      <c r="AJ389">
        <v>43.409363999999997</v>
      </c>
      <c r="AK389" t="s">
        <v>256</v>
      </c>
      <c r="AL389">
        <v>-88.705973999999998</v>
      </c>
      <c r="AM389">
        <v>25</v>
      </c>
      <c r="AN389">
        <v>1475</v>
      </c>
      <c r="AO389" t="s">
        <v>118</v>
      </c>
      <c r="AP389">
        <v>-15</v>
      </c>
      <c r="AQ389">
        <v>-60</v>
      </c>
      <c r="AR389">
        <v>576</v>
      </c>
      <c r="AZ389">
        <v>1200</v>
      </c>
      <c r="BA389">
        <v>1</v>
      </c>
      <c r="BB389" t="str">
        <f t="shared" si="236"/>
        <v xml:space="preserve">N4400K  </v>
      </c>
      <c r="BC389">
        <v>1</v>
      </c>
      <c r="BE389">
        <v>0</v>
      </c>
      <c r="BF389">
        <v>0</v>
      </c>
      <c r="BG389">
        <v>0</v>
      </c>
      <c r="BH389">
        <v>1400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 t="shared" si="244"/>
        <v>21:38:49.296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168</v>
      </c>
      <c r="CR389">
        <v>1</v>
      </c>
      <c r="CW389">
        <v>12850747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"07/22/2022 21:38:49.517"</f>
        <v>07/22/2022 21:38:49.517</v>
      </c>
      <c r="C390" t="str">
        <f t="shared" si="235"/>
        <v>FFDFD3C0</v>
      </c>
      <c r="D390" t="s">
        <v>113</v>
      </c>
      <c r="E390">
        <v>44</v>
      </c>
      <c r="H390">
        <v>151</v>
      </c>
      <c r="I390" t="s">
        <v>114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241"/>
        <v>21:38:49.289</v>
      </c>
      <c r="T390" t="str">
        <f t="shared" si="242"/>
        <v>21:38:48.789</v>
      </c>
      <c r="U390" t="str">
        <f t="shared" si="243"/>
        <v>A54CFF</v>
      </c>
      <c r="V390">
        <v>0</v>
      </c>
      <c r="W390">
        <v>0</v>
      </c>
      <c r="X390">
        <v>2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255</v>
      </c>
      <c r="AJ390">
        <v>43.409363999999997</v>
      </c>
      <c r="AK390" t="s">
        <v>256</v>
      </c>
      <c r="AL390">
        <v>-88.705973999999998</v>
      </c>
      <c r="AM390">
        <v>25</v>
      </c>
      <c r="AN390">
        <v>1475</v>
      </c>
      <c r="AO390" t="s">
        <v>118</v>
      </c>
      <c r="AP390">
        <v>-15</v>
      </c>
      <c r="AQ390">
        <v>-60</v>
      </c>
      <c r="AR390">
        <v>576</v>
      </c>
      <c r="AZ390">
        <v>1200</v>
      </c>
      <c r="BA390">
        <v>1</v>
      </c>
      <c r="BB390" t="str">
        <f t="shared" si="236"/>
        <v xml:space="preserve">N4400K  </v>
      </c>
      <c r="BC390">
        <v>1</v>
      </c>
      <c r="BE390">
        <v>0</v>
      </c>
      <c r="BF390">
        <v>0</v>
      </c>
      <c r="BG390">
        <v>0</v>
      </c>
      <c r="BH390">
        <v>1400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 t="shared" si="244"/>
        <v>21:38:49.296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168</v>
      </c>
      <c r="CR390">
        <v>1</v>
      </c>
      <c r="CW390">
        <v>12850747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"07/22/2022 21:38:49.517"</f>
        <v>07/22/2022 21:38:49.517</v>
      </c>
      <c r="C391" t="str">
        <f t="shared" si="235"/>
        <v>FFDFD3C0</v>
      </c>
      <c r="D391" t="s">
        <v>113</v>
      </c>
      <c r="E391">
        <v>45</v>
      </c>
      <c r="H391">
        <v>152</v>
      </c>
      <c r="I391" t="s">
        <v>120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241"/>
        <v>21:38:49.289</v>
      </c>
      <c r="T391" t="str">
        <f t="shared" si="242"/>
        <v>21:38:48.789</v>
      </c>
      <c r="U391" t="str">
        <f t="shared" si="243"/>
        <v>A54CFF</v>
      </c>
      <c r="V391">
        <v>0</v>
      </c>
      <c r="W391">
        <v>0</v>
      </c>
      <c r="X391">
        <v>2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255</v>
      </c>
      <c r="AJ391">
        <v>43.409363999999997</v>
      </c>
      <c r="AK391" t="s">
        <v>256</v>
      </c>
      <c r="AL391">
        <v>-88.705973999999998</v>
      </c>
      <c r="AM391">
        <v>25</v>
      </c>
      <c r="AN391">
        <v>1475</v>
      </c>
      <c r="AO391" t="s">
        <v>118</v>
      </c>
      <c r="AP391">
        <v>-15</v>
      </c>
      <c r="AQ391">
        <v>-60</v>
      </c>
      <c r="AR391">
        <v>576</v>
      </c>
      <c r="AZ391">
        <v>1200</v>
      </c>
      <c r="BA391">
        <v>1</v>
      </c>
      <c r="BB391" t="str">
        <f t="shared" si="236"/>
        <v xml:space="preserve">N4400K  </v>
      </c>
      <c r="BC391">
        <v>1</v>
      </c>
      <c r="BE391">
        <v>0</v>
      </c>
      <c r="BF391">
        <v>0</v>
      </c>
      <c r="BG391">
        <v>0</v>
      </c>
      <c r="BH391">
        <v>1400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 t="shared" si="244"/>
        <v>21:38:49.296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168</v>
      </c>
      <c r="CR391">
        <v>1</v>
      </c>
      <c r="CW391">
        <v>12850747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"07/22/2022 21:38:50.580"</f>
        <v>07/22/2022 21:38:50.580</v>
      </c>
      <c r="C392" t="str">
        <f t="shared" si="235"/>
        <v>FFDFD3C0</v>
      </c>
      <c r="D392" t="s">
        <v>121</v>
      </c>
      <c r="E392">
        <v>12</v>
      </c>
      <c r="F392">
        <v>1012</v>
      </c>
      <c r="G392" t="s">
        <v>122</v>
      </c>
      <c r="J392" t="s">
        <v>123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ref="S392:S397" si="245">"21:38:50.406"</f>
        <v>21:38:50.406</v>
      </c>
      <c r="T392" t="str">
        <f t="shared" ref="T392:T397" si="246">"21:38:49.906"</f>
        <v>21:38:49.906</v>
      </c>
      <c r="U392" t="str">
        <f t="shared" si="243"/>
        <v>A54CFF</v>
      </c>
      <c r="V392">
        <v>0</v>
      </c>
      <c r="W392">
        <v>0</v>
      </c>
      <c r="X392">
        <v>2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257</v>
      </c>
      <c r="AJ392">
        <v>43.409084999999997</v>
      </c>
      <c r="AK392" t="s">
        <v>258</v>
      </c>
      <c r="AL392">
        <v>-88.706038000000007</v>
      </c>
      <c r="AM392">
        <v>25</v>
      </c>
      <c r="AN392">
        <v>1475</v>
      </c>
      <c r="AO392" t="s">
        <v>118</v>
      </c>
      <c r="AP392">
        <v>-14</v>
      </c>
      <c r="AQ392">
        <v>-60</v>
      </c>
      <c r="AR392">
        <v>512</v>
      </c>
      <c r="AZ392">
        <v>1200</v>
      </c>
      <c r="BA392">
        <v>1</v>
      </c>
      <c r="BB392" t="str">
        <f t="shared" si="236"/>
        <v xml:space="preserve">N4400K  </v>
      </c>
      <c r="BC392">
        <v>1</v>
      </c>
      <c r="BE392">
        <v>0</v>
      </c>
      <c r="BF392">
        <v>0</v>
      </c>
      <c r="BG392">
        <v>0</v>
      </c>
      <c r="BH392">
        <v>1400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 t="shared" ref="BW392:BW397" si="247">"21:38:50.413"</f>
        <v>21:38:50.413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168</v>
      </c>
      <c r="CR392">
        <v>0</v>
      </c>
      <c r="CW392">
        <v>3880552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"07/22/2022 21:38:50.580"</f>
        <v>07/22/2022 21:38:50.580</v>
      </c>
      <c r="C393" t="str">
        <f t="shared" si="235"/>
        <v>FFDFD3C0</v>
      </c>
      <c r="D393" t="s">
        <v>124</v>
      </c>
      <c r="E393">
        <v>2</v>
      </c>
      <c r="H393">
        <v>156</v>
      </c>
      <c r="I393" t="s">
        <v>125</v>
      </c>
      <c r="J393" t="s">
        <v>126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245"/>
        <v>21:38:50.406</v>
      </c>
      <c r="T393" t="str">
        <f t="shared" si="246"/>
        <v>21:38:49.906</v>
      </c>
      <c r="U393" t="str">
        <f t="shared" si="243"/>
        <v>A54CFF</v>
      </c>
      <c r="V393">
        <v>0</v>
      </c>
      <c r="W393">
        <v>0</v>
      </c>
      <c r="X393">
        <v>2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257</v>
      </c>
      <c r="AJ393">
        <v>43.409084999999997</v>
      </c>
      <c r="AK393" t="s">
        <v>258</v>
      </c>
      <c r="AL393">
        <v>-88.706038000000007</v>
      </c>
      <c r="AM393">
        <v>25</v>
      </c>
      <c r="AN393">
        <v>1475</v>
      </c>
      <c r="AO393" t="s">
        <v>118</v>
      </c>
      <c r="AP393">
        <v>-14</v>
      </c>
      <c r="AQ393">
        <v>-60</v>
      </c>
      <c r="AR393">
        <v>512</v>
      </c>
      <c r="AZ393">
        <v>1200</v>
      </c>
      <c r="BA393">
        <v>1</v>
      </c>
      <c r="BB393" t="str">
        <f t="shared" si="236"/>
        <v xml:space="preserve">N4400K  </v>
      </c>
      <c r="BC393">
        <v>1</v>
      </c>
      <c r="BE393">
        <v>0</v>
      </c>
      <c r="BF393">
        <v>0</v>
      </c>
      <c r="BG393">
        <v>0</v>
      </c>
      <c r="BH393">
        <v>1400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 t="shared" si="247"/>
        <v>21:38:50.413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168</v>
      </c>
      <c r="CR393">
        <v>0</v>
      </c>
      <c r="CW393">
        <v>3880552</v>
      </c>
      <c r="CY393">
        <v>0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"07/22/2022 21:38:50.642"</f>
        <v>07/22/2022 21:38:50.642</v>
      </c>
      <c r="C394" t="str">
        <f t="shared" si="235"/>
        <v>FFDFD3C0</v>
      </c>
      <c r="D394" t="s">
        <v>127</v>
      </c>
      <c r="E394">
        <v>8</v>
      </c>
      <c r="F394">
        <v>2008</v>
      </c>
      <c r="G394" t="s">
        <v>128</v>
      </c>
      <c r="J394" t="s">
        <v>129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245"/>
        <v>21:38:50.406</v>
      </c>
      <c r="T394" t="str">
        <f t="shared" si="246"/>
        <v>21:38:49.906</v>
      </c>
      <c r="U394" t="str">
        <f t="shared" si="243"/>
        <v>A54CFF</v>
      </c>
      <c r="V394">
        <v>0</v>
      </c>
      <c r="W394">
        <v>0</v>
      </c>
      <c r="X394">
        <v>2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257</v>
      </c>
      <c r="AJ394">
        <v>43.409084999999997</v>
      </c>
      <c r="AK394" t="s">
        <v>258</v>
      </c>
      <c r="AL394">
        <v>-88.706038000000007</v>
      </c>
      <c r="AM394">
        <v>25</v>
      </c>
      <c r="AN394">
        <v>1475</v>
      </c>
      <c r="AO394" t="s">
        <v>118</v>
      </c>
      <c r="AP394">
        <v>-14</v>
      </c>
      <c r="AQ394">
        <v>-60</v>
      </c>
      <c r="AR394">
        <v>512</v>
      </c>
      <c r="AZ394">
        <v>1200</v>
      </c>
      <c r="BA394">
        <v>1</v>
      </c>
      <c r="BB394" t="str">
        <f t="shared" si="236"/>
        <v xml:space="preserve">N4400K  </v>
      </c>
      <c r="BC394">
        <v>1</v>
      </c>
      <c r="BE394">
        <v>0</v>
      </c>
      <c r="BF394">
        <v>0</v>
      </c>
      <c r="BG394">
        <v>0</v>
      </c>
      <c r="BH394">
        <v>1400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 t="shared" si="247"/>
        <v>21:38:50.413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168</v>
      </c>
      <c r="CR394">
        <v>0</v>
      </c>
      <c r="CW394">
        <v>3880552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"07/22/2022 21:38:50.642"</f>
        <v>07/22/2022 21:38:50.642</v>
      </c>
      <c r="C395" t="str">
        <f t="shared" si="235"/>
        <v>FFDFD3C0</v>
      </c>
      <c r="D395" t="s">
        <v>113</v>
      </c>
      <c r="E395">
        <v>45</v>
      </c>
      <c r="H395">
        <v>152</v>
      </c>
      <c r="I395" t="s">
        <v>120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245"/>
        <v>21:38:50.406</v>
      </c>
      <c r="T395" t="str">
        <f t="shared" si="246"/>
        <v>21:38:49.906</v>
      </c>
      <c r="U395" t="str">
        <f t="shared" si="243"/>
        <v>A54CFF</v>
      </c>
      <c r="V395">
        <v>0</v>
      </c>
      <c r="W395">
        <v>0</v>
      </c>
      <c r="X395">
        <v>2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257</v>
      </c>
      <c r="AJ395">
        <v>43.409084999999997</v>
      </c>
      <c r="AK395" t="s">
        <v>258</v>
      </c>
      <c r="AL395">
        <v>-88.706038000000007</v>
      </c>
      <c r="AM395">
        <v>25</v>
      </c>
      <c r="AN395">
        <v>1475</v>
      </c>
      <c r="AO395" t="s">
        <v>118</v>
      </c>
      <c r="AP395">
        <v>-14</v>
      </c>
      <c r="AQ395">
        <v>-60</v>
      </c>
      <c r="AR395">
        <v>512</v>
      </c>
      <c r="AZ395">
        <v>1200</v>
      </c>
      <c r="BA395">
        <v>1</v>
      </c>
      <c r="BB395" t="str">
        <f t="shared" si="236"/>
        <v xml:space="preserve">N4400K  </v>
      </c>
      <c r="BC395">
        <v>1</v>
      </c>
      <c r="BE395">
        <v>0</v>
      </c>
      <c r="BF395">
        <v>0</v>
      </c>
      <c r="BG395">
        <v>0</v>
      </c>
      <c r="BH395">
        <v>1400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 t="shared" si="247"/>
        <v>21:38:50.413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168</v>
      </c>
      <c r="CR395">
        <v>0</v>
      </c>
      <c r="CW395">
        <v>3880552</v>
      </c>
      <c r="CY395">
        <v>0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"07/22/2022 21:38:50.642"</f>
        <v>07/22/2022 21:38:50.642</v>
      </c>
      <c r="C396" t="str">
        <f t="shared" si="235"/>
        <v>FFDFD3C0</v>
      </c>
      <c r="D396" t="s">
        <v>113</v>
      </c>
      <c r="E396">
        <v>44</v>
      </c>
      <c r="H396">
        <v>151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245"/>
        <v>21:38:50.406</v>
      </c>
      <c r="T396" t="str">
        <f t="shared" si="246"/>
        <v>21:38:49.906</v>
      </c>
      <c r="U396" t="str">
        <f t="shared" si="243"/>
        <v>A54CFF</v>
      </c>
      <c r="V396">
        <v>0</v>
      </c>
      <c r="W396">
        <v>0</v>
      </c>
      <c r="X396">
        <v>2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257</v>
      </c>
      <c r="AJ396">
        <v>43.409084999999997</v>
      </c>
      <c r="AK396" t="s">
        <v>258</v>
      </c>
      <c r="AL396">
        <v>-88.706038000000007</v>
      </c>
      <c r="AM396">
        <v>25</v>
      </c>
      <c r="AN396">
        <v>1475</v>
      </c>
      <c r="AO396" t="s">
        <v>118</v>
      </c>
      <c r="AP396">
        <v>-14</v>
      </c>
      <c r="AQ396">
        <v>-60</v>
      </c>
      <c r="AR396">
        <v>512</v>
      </c>
      <c r="AZ396">
        <v>1200</v>
      </c>
      <c r="BA396">
        <v>1</v>
      </c>
      <c r="BB396" t="str">
        <f t="shared" si="236"/>
        <v xml:space="preserve">N4400K  </v>
      </c>
      <c r="BC396">
        <v>1</v>
      </c>
      <c r="BE396">
        <v>0</v>
      </c>
      <c r="BF396">
        <v>0</v>
      </c>
      <c r="BG396">
        <v>0</v>
      </c>
      <c r="BH396">
        <v>1400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 t="shared" si="247"/>
        <v>21:38:50.413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168</v>
      </c>
      <c r="CR396">
        <v>0</v>
      </c>
      <c r="CW396">
        <v>3880552</v>
      </c>
      <c r="CY396">
        <v>0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"07/22/2022 21:38:50.642"</f>
        <v>07/22/2022 21:38:50.642</v>
      </c>
      <c r="C397" t="str">
        <f t="shared" si="235"/>
        <v>FFDFD3C0</v>
      </c>
      <c r="D397" t="s">
        <v>121</v>
      </c>
      <c r="E397">
        <v>11</v>
      </c>
      <c r="F397">
        <v>1011</v>
      </c>
      <c r="G397" t="s">
        <v>125</v>
      </c>
      <c r="J397" t="s">
        <v>123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245"/>
        <v>21:38:50.406</v>
      </c>
      <c r="T397" t="str">
        <f t="shared" si="246"/>
        <v>21:38:49.906</v>
      </c>
      <c r="U397" t="str">
        <f t="shared" si="243"/>
        <v>A54CFF</v>
      </c>
      <c r="V397">
        <v>0</v>
      </c>
      <c r="W397">
        <v>0</v>
      </c>
      <c r="X397">
        <v>2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257</v>
      </c>
      <c r="AJ397">
        <v>43.409084999999997</v>
      </c>
      <c r="AK397" t="s">
        <v>258</v>
      </c>
      <c r="AL397">
        <v>-88.706038000000007</v>
      </c>
      <c r="AM397">
        <v>25</v>
      </c>
      <c r="AN397">
        <v>1475</v>
      </c>
      <c r="AO397" t="s">
        <v>118</v>
      </c>
      <c r="AP397">
        <v>-14</v>
      </c>
      <c r="AQ397">
        <v>-60</v>
      </c>
      <c r="AR397">
        <v>512</v>
      </c>
      <c r="AZ397">
        <v>1200</v>
      </c>
      <c r="BA397">
        <v>1</v>
      </c>
      <c r="BB397" t="str">
        <f t="shared" si="236"/>
        <v xml:space="preserve">N4400K  </v>
      </c>
      <c r="BC397">
        <v>1</v>
      </c>
      <c r="BE397">
        <v>0</v>
      </c>
      <c r="BF397">
        <v>0</v>
      </c>
      <c r="BG397">
        <v>0</v>
      </c>
      <c r="BH397">
        <v>1400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 t="shared" si="247"/>
        <v>21:38:50.413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168</v>
      </c>
      <c r="CR397">
        <v>0</v>
      </c>
      <c r="CW397">
        <v>3880552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"07/22/2022 21:38:51.766"</f>
        <v>07/22/2022 21:38:51.766</v>
      </c>
      <c r="C398" t="str">
        <f t="shared" si="235"/>
        <v>FFDFD3C0</v>
      </c>
      <c r="D398" t="s">
        <v>124</v>
      </c>
      <c r="E398">
        <v>2</v>
      </c>
      <c r="H398">
        <v>156</v>
      </c>
      <c r="I398" t="s">
        <v>125</v>
      </c>
      <c r="J398" t="s">
        <v>126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ref="S398:S403" si="248">"21:38:51.570"</f>
        <v>21:38:51.570</v>
      </c>
      <c r="T398" t="str">
        <f t="shared" ref="T398:T403" si="249">"21:38:50.470"</f>
        <v>21:38:50.470</v>
      </c>
      <c r="U398" t="str">
        <f t="shared" si="243"/>
        <v>A54CFF</v>
      </c>
      <c r="V398">
        <v>0</v>
      </c>
      <c r="W398">
        <v>0</v>
      </c>
      <c r="X398">
        <v>2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259</v>
      </c>
      <c r="AJ398">
        <v>43.408741999999997</v>
      </c>
      <c r="AK398" t="s">
        <v>260</v>
      </c>
      <c r="AL398">
        <v>-88.706166999999994</v>
      </c>
      <c r="AM398">
        <v>25</v>
      </c>
      <c r="AN398">
        <v>1500</v>
      </c>
      <c r="AO398" t="s">
        <v>118</v>
      </c>
      <c r="AP398">
        <v>-14</v>
      </c>
      <c r="AQ398">
        <v>-60</v>
      </c>
      <c r="AR398">
        <v>576</v>
      </c>
      <c r="AZ398">
        <v>1200</v>
      </c>
      <c r="BA398">
        <v>1</v>
      </c>
      <c r="BB398" t="str">
        <f t="shared" si="236"/>
        <v xml:space="preserve">N4400K  </v>
      </c>
      <c r="BC398">
        <v>1</v>
      </c>
      <c r="BE398">
        <v>0</v>
      </c>
      <c r="BF398">
        <v>0</v>
      </c>
      <c r="BG398">
        <v>0</v>
      </c>
      <c r="BH398">
        <v>1400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 t="shared" ref="BW398:BW403" si="250">"21:38:51.578"</f>
        <v>21:38:51.578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119</v>
      </c>
      <c r="CQ398">
        <v>168</v>
      </c>
      <c r="CR398">
        <v>1</v>
      </c>
      <c r="CW398">
        <v>12855239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"07/22/2022 21:38:51.766"</f>
        <v>07/22/2022 21:38:51.766</v>
      </c>
      <c r="C399" t="str">
        <f t="shared" si="235"/>
        <v>FFDFD3C0</v>
      </c>
      <c r="D399" t="s">
        <v>121</v>
      </c>
      <c r="E399">
        <v>12</v>
      </c>
      <c r="F399">
        <v>1012</v>
      </c>
      <c r="G399" t="s">
        <v>122</v>
      </c>
      <c r="J399" t="s">
        <v>123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248"/>
        <v>21:38:51.570</v>
      </c>
      <c r="T399" t="str">
        <f t="shared" si="249"/>
        <v>21:38:50.470</v>
      </c>
      <c r="U399" t="str">
        <f t="shared" si="243"/>
        <v>A54CFF</v>
      </c>
      <c r="V399">
        <v>0</v>
      </c>
      <c r="W399">
        <v>0</v>
      </c>
      <c r="X399">
        <v>2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259</v>
      </c>
      <c r="AJ399">
        <v>43.408741999999997</v>
      </c>
      <c r="AK399" t="s">
        <v>260</v>
      </c>
      <c r="AL399">
        <v>-88.706166999999994</v>
      </c>
      <c r="AM399">
        <v>25</v>
      </c>
      <c r="AN399">
        <v>1500</v>
      </c>
      <c r="AO399" t="s">
        <v>118</v>
      </c>
      <c r="AP399">
        <v>-14</v>
      </c>
      <c r="AQ399">
        <v>-60</v>
      </c>
      <c r="AR399">
        <v>576</v>
      </c>
      <c r="AZ399">
        <v>1200</v>
      </c>
      <c r="BA399">
        <v>1</v>
      </c>
      <c r="BB399" t="str">
        <f t="shared" si="236"/>
        <v xml:space="preserve">N4400K  </v>
      </c>
      <c r="BC399">
        <v>1</v>
      </c>
      <c r="BE399">
        <v>0</v>
      </c>
      <c r="BF399">
        <v>0</v>
      </c>
      <c r="BG399">
        <v>0</v>
      </c>
      <c r="BH399">
        <v>1400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 t="shared" si="250"/>
        <v>21:38:51.578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119</v>
      </c>
      <c r="CQ399">
        <v>168</v>
      </c>
      <c r="CR399">
        <v>1</v>
      </c>
      <c r="CW399">
        <v>12855239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"07/22/2022 21:38:51.798"</f>
        <v>07/22/2022 21:38:51.798</v>
      </c>
      <c r="C400" t="str">
        <f t="shared" si="235"/>
        <v>FFDFD3C0</v>
      </c>
      <c r="D400" t="s">
        <v>121</v>
      </c>
      <c r="E400">
        <v>11</v>
      </c>
      <c r="F400">
        <v>1011</v>
      </c>
      <c r="G400" t="s">
        <v>125</v>
      </c>
      <c r="J400" t="s">
        <v>123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248"/>
        <v>21:38:51.570</v>
      </c>
      <c r="T400" t="str">
        <f t="shared" si="249"/>
        <v>21:38:50.470</v>
      </c>
      <c r="U400" t="str">
        <f t="shared" si="243"/>
        <v>A54CFF</v>
      </c>
      <c r="V400">
        <v>0</v>
      </c>
      <c r="W400">
        <v>0</v>
      </c>
      <c r="X400">
        <v>2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259</v>
      </c>
      <c r="AJ400">
        <v>43.408741999999997</v>
      </c>
      <c r="AK400" t="s">
        <v>260</v>
      </c>
      <c r="AL400">
        <v>-88.706166999999994</v>
      </c>
      <c r="AM400">
        <v>25</v>
      </c>
      <c r="AN400">
        <v>1500</v>
      </c>
      <c r="AO400" t="s">
        <v>118</v>
      </c>
      <c r="AP400">
        <v>-14</v>
      </c>
      <c r="AQ400">
        <v>-60</v>
      </c>
      <c r="AR400">
        <v>576</v>
      </c>
      <c r="AZ400">
        <v>1200</v>
      </c>
      <c r="BA400">
        <v>1</v>
      </c>
      <c r="BB400" t="str">
        <f t="shared" si="236"/>
        <v xml:space="preserve">N4400K  </v>
      </c>
      <c r="BC400">
        <v>1</v>
      </c>
      <c r="BE400">
        <v>0</v>
      </c>
      <c r="BF400">
        <v>0</v>
      </c>
      <c r="BG400">
        <v>0</v>
      </c>
      <c r="BH400">
        <v>1400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 t="shared" si="250"/>
        <v>21:38:51.578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168</v>
      </c>
      <c r="CR400">
        <v>1</v>
      </c>
      <c r="CW400">
        <v>12855239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"07/22/2022 21:38:51.798"</f>
        <v>07/22/2022 21:38:51.798</v>
      </c>
      <c r="C401" t="str">
        <f t="shared" si="235"/>
        <v>FFDFD3C0</v>
      </c>
      <c r="D401" t="s">
        <v>113</v>
      </c>
      <c r="E401">
        <v>45</v>
      </c>
      <c r="H401">
        <v>152</v>
      </c>
      <c r="I401" t="s">
        <v>120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248"/>
        <v>21:38:51.570</v>
      </c>
      <c r="T401" t="str">
        <f t="shared" si="249"/>
        <v>21:38:50.470</v>
      </c>
      <c r="U401" t="str">
        <f t="shared" si="243"/>
        <v>A54CFF</v>
      </c>
      <c r="V401">
        <v>0</v>
      </c>
      <c r="W401">
        <v>0</v>
      </c>
      <c r="X401">
        <v>2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259</v>
      </c>
      <c r="AJ401">
        <v>43.408741999999997</v>
      </c>
      <c r="AK401" t="s">
        <v>260</v>
      </c>
      <c r="AL401">
        <v>-88.706166999999994</v>
      </c>
      <c r="AM401">
        <v>25</v>
      </c>
      <c r="AN401">
        <v>1500</v>
      </c>
      <c r="AO401" t="s">
        <v>118</v>
      </c>
      <c r="AP401">
        <v>-14</v>
      </c>
      <c r="AQ401">
        <v>-60</v>
      </c>
      <c r="AR401">
        <v>576</v>
      </c>
      <c r="AZ401">
        <v>1200</v>
      </c>
      <c r="BA401">
        <v>1</v>
      </c>
      <c r="BB401" t="str">
        <f t="shared" si="236"/>
        <v xml:space="preserve">N4400K  </v>
      </c>
      <c r="BC401">
        <v>1</v>
      </c>
      <c r="BE401">
        <v>0</v>
      </c>
      <c r="BF401">
        <v>0</v>
      </c>
      <c r="BG401">
        <v>0</v>
      </c>
      <c r="BH401">
        <v>1400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 t="shared" si="250"/>
        <v>21:38:51.578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168</v>
      </c>
      <c r="CR401">
        <v>1</v>
      </c>
      <c r="CW401">
        <v>12855239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"07/22/2022 21:38:51.798"</f>
        <v>07/22/2022 21:38:51.798</v>
      </c>
      <c r="C402" t="str">
        <f t="shared" si="235"/>
        <v>FFDFD3C0</v>
      </c>
      <c r="D402" t="s">
        <v>113</v>
      </c>
      <c r="E402">
        <v>44</v>
      </c>
      <c r="H402">
        <v>151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248"/>
        <v>21:38:51.570</v>
      </c>
      <c r="T402" t="str">
        <f t="shared" si="249"/>
        <v>21:38:50.470</v>
      </c>
      <c r="U402" t="str">
        <f t="shared" si="243"/>
        <v>A54CFF</v>
      </c>
      <c r="V402">
        <v>0</v>
      </c>
      <c r="W402">
        <v>0</v>
      </c>
      <c r="X402">
        <v>2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259</v>
      </c>
      <c r="AJ402">
        <v>43.408741999999997</v>
      </c>
      <c r="AK402" t="s">
        <v>260</v>
      </c>
      <c r="AL402">
        <v>-88.706166999999994</v>
      </c>
      <c r="AM402">
        <v>25</v>
      </c>
      <c r="AN402">
        <v>1500</v>
      </c>
      <c r="AO402" t="s">
        <v>118</v>
      </c>
      <c r="AP402">
        <v>-14</v>
      </c>
      <c r="AQ402">
        <v>-60</v>
      </c>
      <c r="AR402">
        <v>576</v>
      </c>
      <c r="AZ402">
        <v>1200</v>
      </c>
      <c r="BA402">
        <v>1</v>
      </c>
      <c r="BB402" t="str">
        <f t="shared" si="236"/>
        <v xml:space="preserve">N4400K  </v>
      </c>
      <c r="BC402">
        <v>1</v>
      </c>
      <c r="BE402">
        <v>0</v>
      </c>
      <c r="BF402">
        <v>0</v>
      </c>
      <c r="BG402">
        <v>0</v>
      </c>
      <c r="BH402">
        <v>1400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 t="shared" si="250"/>
        <v>21:38:51.578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168</v>
      </c>
      <c r="CR402">
        <v>1</v>
      </c>
      <c r="CW402">
        <v>12855239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"07/22/2022 21:38:51.798"</f>
        <v>07/22/2022 21:38:51.798</v>
      </c>
      <c r="C403" t="str">
        <f t="shared" si="235"/>
        <v>FFDFD3C0</v>
      </c>
      <c r="D403" t="s">
        <v>127</v>
      </c>
      <c r="E403">
        <v>8</v>
      </c>
      <c r="F403">
        <v>2008</v>
      </c>
      <c r="G403" t="s">
        <v>128</v>
      </c>
      <c r="J403" t="s">
        <v>129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248"/>
        <v>21:38:51.570</v>
      </c>
      <c r="T403" t="str">
        <f t="shared" si="249"/>
        <v>21:38:50.470</v>
      </c>
      <c r="U403" t="str">
        <f t="shared" si="243"/>
        <v>A54CFF</v>
      </c>
      <c r="V403">
        <v>0</v>
      </c>
      <c r="W403">
        <v>0</v>
      </c>
      <c r="X403">
        <v>2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259</v>
      </c>
      <c r="AJ403">
        <v>43.408741999999997</v>
      </c>
      <c r="AK403" t="s">
        <v>260</v>
      </c>
      <c r="AL403">
        <v>-88.706166999999994</v>
      </c>
      <c r="AM403">
        <v>25</v>
      </c>
      <c r="AN403">
        <v>1500</v>
      </c>
      <c r="AO403" t="s">
        <v>118</v>
      </c>
      <c r="AP403">
        <v>-14</v>
      </c>
      <c r="AQ403">
        <v>-60</v>
      </c>
      <c r="AR403">
        <v>576</v>
      </c>
      <c r="AZ403">
        <v>1200</v>
      </c>
      <c r="BA403">
        <v>1</v>
      </c>
      <c r="BB403" t="str">
        <f t="shared" si="236"/>
        <v xml:space="preserve">N4400K  </v>
      </c>
      <c r="BC403">
        <v>1</v>
      </c>
      <c r="BE403">
        <v>0</v>
      </c>
      <c r="BF403">
        <v>0</v>
      </c>
      <c r="BG403">
        <v>0</v>
      </c>
      <c r="BH403">
        <v>1400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 t="shared" si="250"/>
        <v>21:38:51.578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168</v>
      </c>
      <c r="CR403">
        <v>1</v>
      </c>
      <c r="CW403">
        <v>12855239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"07/22/2022 21:38:52.735"</f>
        <v>07/22/2022 21:38:52.735</v>
      </c>
      <c r="C404" t="str">
        <f t="shared" si="235"/>
        <v>FFDFD3C0</v>
      </c>
      <c r="D404" t="s">
        <v>113</v>
      </c>
      <c r="E404">
        <v>45</v>
      </c>
      <c r="H404">
        <v>152</v>
      </c>
      <c r="I404" t="s">
        <v>120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ref="S404:S409" si="251">"21:38:52.516"</f>
        <v>21:38:52.516</v>
      </c>
      <c r="T404" t="str">
        <f t="shared" ref="T404:T409" si="252">"21:38:52.016"</f>
        <v>21:38:52.016</v>
      </c>
      <c r="U404" t="str">
        <f t="shared" si="243"/>
        <v>A54CFF</v>
      </c>
      <c r="V404">
        <v>0</v>
      </c>
      <c r="W404">
        <v>0</v>
      </c>
      <c r="X404">
        <v>2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261</v>
      </c>
      <c r="AJ404">
        <v>43.408484000000001</v>
      </c>
      <c r="AK404" t="s">
        <v>262</v>
      </c>
      <c r="AL404">
        <v>-88.706231000000002</v>
      </c>
      <c r="AM404">
        <v>25</v>
      </c>
      <c r="AN404">
        <v>1500</v>
      </c>
      <c r="AO404" t="s">
        <v>118</v>
      </c>
      <c r="AP404">
        <v>-13</v>
      </c>
      <c r="AQ404">
        <v>-60</v>
      </c>
      <c r="AR404">
        <v>512</v>
      </c>
      <c r="AZ404">
        <v>1200</v>
      </c>
      <c r="BA404">
        <v>1</v>
      </c>
      <c r="BB404" t="str">
        <f t="shared" si="236"/>
        <v xml:space="preserve">N4400K  </v>
      </c>
      <c r="BC404">
        <v>1</v>
      </c>
      <c r="BE404">
        <v>0</v>
      </c>
      <c r="BF404">
        <v>0</v>
      </c>
      <c r="BG404">
        <v>0</v>
      </c>
      <c r="BH404">
        <v>1425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 t="shared" ref="BW404:BW409" si="253">"21:38:52.520"</f>
        <v>21:38:52.520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168</v>
      </c>
      <c r="CR404">
        <v>1</v>
      </c>
      <c r="CW404">
        <v>12856960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"07/22/2022 21:38:52.735"</f>
        <v>07/22/2022 21:38:52.735</v>
      </c>
      <c r="C405" t="str">
        <f t="shared" si="235"/>
        <v>FFDFD3C0</v>
      </c>
      <c r="D405" t="s">
        <v>113</v>
      </c>
      <c r="E405">
        <v>44</v>
      </c>
      <c r="H405">
        <v>151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251"/>
        <v>21:38:52.516</v>
      </c>
      <c r="T405" t="str">
        <f t="shared" si="252"/>
        <v>21:38:52.016</v>
      </c>
      <c r="U405" t="str">
        <f t="shared" si="243"/>
        <v>A54CFF</v>
      </c>
      <c r="V405">
        <v>0</v>
      </c>
      <c r="W405">
        <v>0</v>
      </c>
      <c r="X405">
        <v>2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261</v>
      </c>
      <c r="AJ405">
        <v>43.408484000000001</v>
      </c>
      <c r="AK405" t="s">
        <v>262</v>
      </c>
      <c r="AL405">
        <v>-88.706231000000002</v>
      </c>
      <c r="AM405">
        <v>25</v>
      </c>
      <c r="AN405">
        <v>1500</v>
      </c>
      <c r="AO405" t="s">
        <v>118</v>
      </c>
      <c r="AP405">
        <v>-13</v>
      </c>
      <c r="AQ405">
        <v>-60</v>
      </c>
      <c r="AR405">
        <v>512</v>
      </c>
      <c r="AZ405">
        <v>1200</v>
      </c>
      <c r="BA405">
        <v>1</v>
      </c>
      <c r="BB405" t="str">
        <f t="shared" si="236"/>
        <v xml:space="preserve">N4400K  </v>
      </c>
      <c r="BC405">
        <v>1</v>
      </c>
      <c r="BE405">
        <v>0</v>
      </c>
      <c r="BF405">
        <v>0</v>
      </c>
      <c r="BG405">
        <v>0</v>
      </c>
      <c r="BH405">
        <v>1425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 t="shared" si="253"/>
        <v>21:38:52.520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168</v>
      </c>
      <c r="CR405">
        <v>1</v>
      </c>
      <c r="CW405">
        <v>12856960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"07/22/2022 21:38:52.735"</f>
        <v>07/22/2022 21:38:52.735</v>
      </c>
      <c r="C406" t="str">
        <f t="shared" si="235"/>
        <v>FFDFD3C0</v>
      </c>
      <c r="D406" t="s">
        <v>127</v>
      </c>
      <c r="E406">
        <v>8</v>
      </c>
      <c r="F406">
        <v>2008</v>
      </c>
      <c r="G406" t="s">
        <v>128</v>
      </c>
      <c r="J406" t="s">
        <v>129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251"/>
        <v>21:38:52.516</v>
      </c>
      <c r="T406" t="str">
        <f t="shared" si="252"/>
        <v>21:38:52.016</v>
      </c>
      <c r="U406" t="str">
        <f t="shared" si="243"/>
        <v>A54CFF</v>
      </c>
      <c r="V406">
        <v>0</v>
      </c>
      <c r="W406">
        <v>0</v>
      </c>
      <c r="X406">
        <v>2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261</v>
      </c>
      <c r="AJ406">
        <v>43.408484000000001</v>
      </c>
      <c r="AK406" t="s">
        <v>262</v>
      </c>
      <c r="AL406">
        <v>-88.706231000000002</v>
      </c>
      <c r="AM406">
        <v>25</v>
      </c>
      <c r="AN406">
        <v>1500</v>
      </c>
      <c r="AO406" t="s">
        <v>118</v>
      </c>
      <c r="AP406">
        <v>-13</v>
      </c>
      <c r="AQ406">
        <v>-60</v>
      </c>
      <c r="AR406">
        <v>512</v>
      </c>
      <c r="AZ406">
        <v>1200</v>
      </c>
      <c r="BA406">
        <v>1</v>
      </c>
      <c r="BB406" t="str">
        <f t="shared" si="236"/>
        <v xml:space="preserve">N4400K  </v>
      </c>
      <c r="BC406">
        <v>1</v>
      </c>
      <c r="BE406">
        <v>0</v>
      </c>
      <c r="BF406">
        <v>0</v>
      </c>
      <c r="BG406">
        <v>0</v>
      </c>
      <c r="BH406">
        <v>1425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 t="shared" si="253"/>
        <v>21:38:52.520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168</v>
      </c>
      <c r="CR406">
        <v>1</v>
      </c>
      <c r="CW406">
        <v>12856960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"07/22/2022 21:38:52.735"</f>
        <v>07/22/2022 21:38:52.735</v>
      </c>
      <c r="C407" t="str">
        <f t="shared" si="235"/>
        <v>FFDFD3C0</v>
      </c>
      <c r="D407" t="s">
        <v>124</v>
      </c>
      <c r="E407">
        <v>2</v>
      </c>
      <c r="H407">
        <v>156</v>
      </c>
      <c r="I407" t="s">
        <v>125</v>
      </c>
      <c r="J407" t="s">
        <v>126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251"/>
        <v>21:38:52.516</v>
      </c>
      <c r="T407" t="str">
        <f t="shared" si="252"/>
        <v>21:38:52.016</v>
      </c>
      <c r="U407" t="str">
        <f t="shared" si="243"/>
        <v>A54CFF</v>
      </c>
      <c r="V407">
        <v>0</v>
      </c>
      <c r="W407">
        <v>0</v>
      </c>
      <c r="X407">
        <v>2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261</v>
      </c>
      <c r="AJ407">
        <v>43.408484000000001</v>
      </c>
      <c r="AK407" t="s">
        <v>262</v>
      </c>
      <c r="AL407">
        <v>-88.706231000000002</v>
      </c>
      <c r="AM407">
        <v>25</v>
      </c>
      <c r="AN407">
        <v>1500</v>
      </c>
      <c r="AO407" t="s">
        <v>118</v>
      </c>
      <c r="AP407">
        <v>-13</v>
      </c>
      <c r="AQ407">
        <v>-60</v>
      </c>
      <c r="AR407">
        <v>512</v>
      </c>
      <c r="AZ407">
        <v>1200</v>
      </c>
      <c r="BA407">
        <v>1</v>
      </c>
      <c r="BB407" t="str">
        <f t="shared" si="236"/>
        <v xml:space="preserve">N4400K  </v>
      </c>
      <c r="BC407">
        <v>1</v>
      </c>
      <c r="BE407">
        <v>0</v>
      </c>
      <c r="BF407">
        <v>0</v>
      </c>
      <c r="BG407">
        <v>0</v>
      </c>
      <c r="BH407">
        <v>1425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 t="shared" si="253"/>
        <v>21:38:52.520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168</v>
      </c>
      <c r="CR407">
        <v>1</v>
      </c>
      <c r="CW407">
        <v>12856960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"07/22/2022 21:38:52.735"</f>
        <v>07/22/2022 21:38:52.735</v>
      </c>
      <c r="C408" t="str">
        <f t="shared" si="235"/>
        <v>FFDFD3C0</v>
      </c>
      <c r="D408" t="s">
        <v>121</v>
      </c>
      <c r="E408">
        <v>12</v>
      </c>
      <c r="F408">
        <v>1012</v>
      </c>
      <c r="G408" t="s">
        <v>122</v>
      </c>
      <c r="J408" t="s">
        <v>123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251"/>
        <v>21:38:52.516</v>
      </c>
      <c r="T408" t="str">
        <f t="shared" si="252"/>
        <v>21:38:52.016</v>
      </c>
      <c r="U408" t="str">
        <f t="shared" si="243"/>
        <v>A54CFF</v>
      </c>
      <c r="V408">
        <v>0</v>
      </c>
      <c r="W408">
        <v>0</v>
      </c>
      <c r="X408">
        <v>2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261</v>
      </c>
      <c r="AJ408">
        <v>43.408484000000001</v>
      </c>
      <c r="AK408" t="s">
        <v>262</v>
      </c>
      <c r="AL408">
        <v>-88.706231000000002</v>
      </c>
      <c r="AM408">
        <v>25</v>
      </c>
      <c r="AN408">
        <v>1500</v>
      </c>
      <c r="AO408" t="s">
        <v>118</v>
      </c>
      <c r="AP408">
        <v>-13</v>
      </c>
      <c r="AQ408">
        <v>-60</v>
      </c>
      <c r="AR408">
        <v>512</v>
      </c>
      <c r="AZ408">
        <v>1200</v>
      </c>
      <c r="BA408">
        <v>1</v>
      </c>
      <c r="BB408" t="str">
        <f t="shared" si="236"/>
        <v xml:space="preserve">N4400K  </v>
      </c>
      <c r="BC408">
        <v>1</v>
      </c>
      <c r="BE408">
        <v>0</v>
      </c>
      <c r="BF408">
        <v>0</v>
      </c>
      <c r="BG408">
        <v>0</v>
      </c>
      <c r="BH408">
        <v>1425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 t="shared" si="253"/>
        <v>21:38:52.520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168</v>
      </c>
      <c r="CR408">
        <v>1</v>
      </c>
      <c r="CW408">
        <v>12856960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"07/22/2022 21:38:52.813"</f>
        <v>07/22/2022 21:38:52.813</v>
      </c>
      <c r="C409" t="str">
        <f t="shared" si="235"/>
        <v>FFDFD3C0</v>
      </c>
      <c r="D409" t="s">
        <v>121</v>
      </c>
      <c r="E409">
        <v>11</v>
      </c>
      <c r="F409">
        <v>1011</v>
      </c>
      <c r="G409" t="s">
        <v>125</v>
      </c>
      <c r="J409" t="s">
        <v>123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251"/>
        <v>21:38:52.516</v>
      </c>
      <c r="T409" t="str">
        <f t="shared" si="252"/>
        <v>21:38:52.016</v>
      </c>
      <c r="U409" t="str">
        <f t="shared" si="243"/>
        <v>A54CFF</v>
      </c>
      <c r="V409">
        <v>0</v>
      </c>
      <c r="W409">
        <v>0</v>
      </c>
      <c r="X409">
        <v>2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261</v>
      </c>
      <c r="AJ409">
        <v>43.408484000000001</v>
      </c>
      <c r="AK409" t="s">
        <v>262</v>
      </c>
      <c r="AL409">
        <v>-88.706231000000002</v>
      </c>
      <c r="AM409">
        <v>25</v>
      </c>
      <c r="AN409">
        <v>1500</v>
      </c>
      <c r="AO409" t="s">
        <v>118</v>
      </c>
      <c r="AP409">
        <v>-13</v>
      </c>
      <c r="AQ409">
        <v>-60</v>
      </c>
      <c r="AR409">
        <v>512</v>
      </c>
      <c r="AZ409">
        <v>1200</v>
      </c>
      <c r="BA409">
        <v>1</v>
      </c>
      <c r="BB409" t="str">
        <f t="shared" si="236"/>
        <v xml:space="preserve">N4400K  </v>
      </c>
      <c r="BC409">
        <v>1</v>
      </c>
      <c r="BE409">
        <v>0</v>
      </c>
      <c r="BF409">
        <v>0</v>
      </c>
      <c r="BG409">
        <v>0</v>
      </c>
      <c r="BH409">
        <v>1425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 t="shared" si="253"/>
        <v>21:38:52.520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168</v>
      </c>
      <c r="CR409">
        <v>1</v>
      </c>
      <c r="CW409">
        <v>12856960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"07/22/2022 21:38:53.829"</f>
        <v>07/22/2022 21:38:53.829</v>
      </c>
      <c r="C410" t="str">
        <f t="shared" si="235"/>
        <v>FFDFD3C0</v>
      </c>
      <c r="D410" t="s">
        <v>127</v>
      </c>
      <c r="E410">
        <v>8</v>
      </c>
      <c r="F410">
        <v>2008</v>
      </c>
      <c r="G410" t="s">
        <v>128</v>
      </c>
      <c r="J410" t="s">
        <v>129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ref="S410:S415" si="254">"21:38:53.602"</f>
        <v>21:38:53.602</v>
      </c>
      <c r="T410" t="str">
        <f t="shared" ref="T410:T415" si="255">"21:38:53.102"</f>
        <v>21:38:53.102</v>
      </c>
      <c r="U410" t="str">
        <f t="shared" si="243"/>
        <v>A54CFF</v>
      </c>
      <c r="V410">
        <v>0</v>
      </c>
      <c r="W410">
        <v>0</v>
      </c>
      <c r="X410">
        <v>2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263</v>
      </c>
      <c r="AJ410">
        <v>43.408183999999999</v>
      </c>
      <c r="AK410" t="s">
        <v>264</v>
      </c>
      <c r="AL410">
        <v>-88.706294999999997</v>
      </c>
      <c r="AM410">
        <v>25</v>
      </c>
      <c r="AN410">
        <v>1525</v>
      </c>
      <c r="AO410" t="s">
        <v>118</v>
      </c>
      <c r="AP410">
        <v>-12</v>
      </c>
      <c r="AQ410">
        <v>-61</v>
      </c>
      <c r="AR410">
        <v>576</v>
      </c>
      <c r="AZ410">
        <v>1200</v>
      </c>
      <c r="BA410">
        <v>1</v>
      </c>
      <c r="BB410" t="str">
        <f t="shared" si="236"/>
        <v xml:space="preserve">N4400K  </v>
      </c>
      <c r="BC410">
        <v>1</v>
      </c>
      <c r="BE410">
        <v>0</v>
      </c>
      <c r="BF410">
        <v>0</v>
      </c>
      <c r="BG410">
        <v>0</v>
      </c>
      <c r="BH410">
        <v>1425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 t="shared" ref="BW410:BW415" si="256">"21:38:53.603"</f>
        <v>21:38:53.603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168</v>
      </c>
      <c r="CR410">
        <v>0</v>
      </c>
      <c r="CW410">
        <v>3884652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"07/22/2022 21:38:53.829"</f>
        <v>07/22/2022 21:38:53.829</v>
      </c>
      <c r="C411" t="str">
        <f t="shared" si="235"/>
        <v>FFDFD3C0</v>
      </c>
      <c r="D411" t="s">
        <v>124</v>
      </c>
      <c r="E411">
        <v>2</v>
      </c>
      <c r="H411">
        <v>156</v>
      </c>
      <c r="I411" t="s">
        <v>125</v>
      </c>
      <c r="J411" t="s">
        <v>126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254"/>
        <v>21:38:53.602</v>
      </c>
      <c r="T411" t="str">
        <f t="shared" si="255"/>
        <v>21:38:53.102</v>
      </c>
      <c r="U411" t="str">
        <f t="shared" si="243"/>
        <v>A54CFF</v>
      </c>
      <c r="V411">
        <v>0</v>
      </c>
      <c r="W411">
        <v>0</v>
      </c>
      <c r="X411">
        <v>2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263</v>
      </c>
      <c r="AJ411">
        <v>43.408183999999999</v>
      </c>
      <c r="AK411" t="s">
        <v>264</v>
      </c>
      <c r="AL411">
        <v>-88.706294999999997</v>
      </c>
      <c r="AM411">
        <v>25</v>
      </c>
      <c r="AN411">
        <v>1525</v>
      </c>
      <c r="AO411" t="s">
        <v>118</v>
      </c>
      <c r="AP411">
        <v>-12</v>
      </c>
      <c r="AQ411">
        <v>-61</v>
      </c>
      <c r="AR411">
        <v>576</v>
      </c>
      <c r="AZ411">
        <v>1200</v>
      </c>
      <c r="BA411">
        <v>1</v>
      </c>
      <c r="BB411" t="str">
        <f t="shared" si="236"/>
        <v xml:space="preserve">N4400K  </v>
      </c>
      <c r="BC411">
        <v>1</v>
      </c>
      <c r="BE411">
        <v>0</v>
      </c>
      <c r="BF411">
        <v>0</v>
      </c>
      <c r="BG411">
        <v>0</v>
      </c>
      <c r="BH411">
        <v>1425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 t="shared" si="256"/>
        <v>21:38:53.603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168</v>
      </c>
      <c r="CR411">
        <v>0</v>
      </c>
      <c r="CW411">
        <v>3884652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"07/22/2022 21:38:53.829"</f>
        <v>07/22/2022 21:38:53.829</v>
      </c>
      <c r="C412" t="str">
        <f t="shared" si="235"/>
        <v>FFDFD3C0</v>
      </c>
      <c r="D412" t="s">
        <v>121</v>
      </c>
      <c r="E412">
        <v>12</v>
      </c>
      <c r="F412">
        <v>1012</v>
      </c>
      <c r="G412" t="s">
        <v>122</v>
      </c>
      <c r="J412" t="s">
        <v>123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254"/>
        <v>21:38:53.602</v>
      </c>
      <c r="T412" t="str">
        <f t="shared" si="255"/>
        <v>21:38:53.102</v>
      </c>
      <c r="U412" t="str">
        <f t="shared" si="243"/>
        <v>A54CFF</v>
      </c>
      <c r="V412">
        <v>0</v>
      </c>
      <c r="W412">
        <v>0</v>
      </c>
      <c r="X412">
        <v>2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263</v>
      </c>
      <c r="AJ412">
        <v>43.408183999999999</v>
      </c>
      <c r="AK412" t="s">
        <v>264</v>
      </c>
      <c r="AL412">
        <v>-88.706294999999997</v>
      </c>
      <c r="AM412">
        <v>25</v>
      </c>
      <c r="AN412">
        <v>1525</v>
      </c>
      <c r="AO412" t="s">
        <v>118</v>
      </c>
      <c r="AP412">
        <v>-12</v>
      </c>
      <c r="AQ412">
        <v>-61</v>
      </c>
      <c r="AR412">
        <v>576</v>
      </c>
      <c r="AZ412">
        <v>1200</v>
      </c>
      <c r="BA412">
        <v>1</v>
      </c>
      <c r="BB412" t="str">
        <f t="shared" si="236"/>
        <v xml:space="preserve">N4400K  </v>
      </c>
      <c r="BC412">
        <v>1</v>
      </c>
      <c r="BE412">
        <v>0</v>
      </c>
      <c r="BF412">
        <v>0</v>
      </c>
      <c r="BG412">
        <v>0</v>
      </c>
      <c r="BH412">
        <v>1425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 t="shared" si="256"/>
        <v>21:38:53.603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168</v>
      </c>
      <c r="CR412">
        <v>0</v>
      </c>
      <c r="CW412">
        <v>3884652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"07/22/2022 21:38:53.829"</f>
        <v>07/22/2022 21:38:53.829</v>
      </c>
      <c r="C413" t="str">
        <f t="shared" si="235"/>
        <v>FFDFD3C0</v>
      </c>
      <c r="D413" t="s">
        <v>121</v>
      </c>
      <c r="E413">
        <v>11</v>
      </c>
      <c r="F413">
        <v>1011</v>
      </c>
      <c r="G413" t="s">
        <v>125</v>
      </c>
      <c r="J413" t="s">
        <v>123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254"/>
        <v>21:38:53.602</v>
      </c>
      <c r="T413" t="str">
        <f t="shared" si="255"/>
        <v>21:38:53.102</v>
      </c>
      <c r="U413" t="str">
        <f t="shared" si="243"/>
        <v>A54CFF</v>
      </c>
      <c r="V413">
        <v>0</v>
      </c>
      <c r="W413">
        <v>0</v>
      </c>
      <c r="X413">
        <v>2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263</v>
      </c>
      <c r="AJ413">
        <v>43.408183999999999</v>
      </c>
      <c r="AK413" t="s">
        <v>264</v>
      </c>
      <c r="AL413">
        <v>-88.706294999999997</v>
      </c>
      <c r="AM413">
        <v>25</v>
      </c>
      <c r="AN413">
        <v>1525</v>
      </c>
      <c r="AO413" t="s">
        <v>118</v>
      </c>
      <c r="AP413">
        <v>-12</v>
      </c>
      <c r="AQ413">
        <v>-61</v>
      </c>
      <c r="AR413">
        <v>576</v>
      </c>
      <c r="AZ413">
        <v>1200</v>
      </c>
      <c r="BA413">
        <v>1</v>
      </c>
      <c r="BB413" t="str">
        <f t="shared" si="236"/>
        <v xml:space="preserve">N4400K  </v>
      </c>
      <c r="BC413">
        <v>1</v>
      </c>
      <c r="BE413">
        <v>0</v>
      </c>
      <c r="BF413">
        <v>0</v>
      </c>
      <c r="BG413">
        <v>0</v>
      </c>
      <c r="BH413">
        <v>1425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 t="shared" si="256"/>
        <v>21:38:53.603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168</v>
      </c>
      <c r="CR413">
        <v>0</v>
      </c>
      <c r="CW413">
        <v>3884652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"07/22/2022 21:38:53.829"</f>
        <v>07/22/2022 21:38:53.829</v>
      </c>
      <c r="C414" t="str">
        <f t="shared" si="235"/>
        <v>FFDFD3C0</v>
      </c>
      <c r="D414" t="s">
        <v>113</v>
      </c>
      <c r="E414">
        <v>44</v>
      </c>
      <c r="H414">
        <v>151</v>
      </c>
      <c r="I414" t="s">
        <v>114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254"/>
        <v>21:38:53.602</v>
      </c>
      <c r="T414" t="str">
        <f t="shared" si="255"/>
        <v>21:38:53.102</v>
      </c>
      <c r="U414" t="str">
        <f t="shared" si="243"/>
        <v>A54CFF</v>
      </c>
      <c r="V414">
        <v>0</v>
      </c>
      <c r="W414">
        <v>0</v>
      </c>
      <c r="X414">
        <v>2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263</v>
      </c>
      <c r="AJ414">
        <v>43.408183999999999</v>
      </c>
      <c r="AK414" t="s">
        <v>264</v>
      </c>
      <c r="AL414">
        <v>-88.706294999999997</v>
      </c>
      <c r="AM414">
        <v>25</v>
      </c>
      <c r="AN414">
        <v>1525</v>
      </c>
      <c r="AO414" t="s">
        <v>118</v>
      </c>
      <c r="AP414">
        <v>-12</v>
      </c>
      <c r="AQ414">
        <v>-61</v>
      </c>
      <c r="AR414">
        <v>576</v>
      </c>
      <c r="AZ414">
        <v>1200</v>
      </c>
      <c r="BA414">
        <v>1</v>
      </c>
      <c r="BB414" t="str">
        <f t="shared" si="236"/>
        <v xml:space="preserve">N4400K  </v>
      </c>
      <c r="BC414">
        <v>1</v>
      </c>
      <c r="BE414">
        <v>0</v>
      </c>
      <c r="BF414">
        <v>0</v>
      </c>
      <c r="BG414">
        <v>0</v>
      </c>
      <c r="BH414">
        <v>1425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 t="shared" si="256"/>
        <v>21:38:53.603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168</v>
      </c>
      <c r="CR414">
        <v>0</v>
      </c>
      <c r="CW414">
        <v>3884652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"07/22/2022 21:38:53.845"</f>
        <v>07/22/2022 21:38:53.845</v>
      </c>
      <c r="C415" t="str">
        <f t="shared" si="235"/>
        <v>FFDFD3C0</v>
      </c>
      <c r="D415" t="s">
        <v>113</v>
      </c>
      <c r="E415">
        <v>45</v>
      </c>
      <c r="H415">
        <v>152</v>
      </c>
      <c r="I415" t="s">
        <v>120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254"/>
        <v>21:38:53.602</v>
      </c>
      <c r="T415" t="str">
        <f t="shared" si="255"/>
        <v>21:38:53.102</v>
      </c>
      <c r="U415" t="str">
        <f t="shared" si="243"/>
        <v>A54CFF</v>
      </c>
      <c r="V415">
        <v>0</v>
      </c>
      <c r="W415">
        <v>0</v>
      </c>
      <c r="X415">
        <v>2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263</v>
      </c>
      <c r="AJ415">
        <v>43.408183999999999</v>
      </c>
      <c r="AK415" t="s">
        <v>264</v>
      </c>
      <c r="AL415">
        <v>-88.706294999999997</v>
      </c>
      <c r="AM415">
        <v>25</v>
      </c>
      <c r="AN415">
        <v>1525</v>
      </c>
      <c r="AO415" t="s">
        <v>118</v>
      </c>
      <c r="AP415">
        <v>-12</v>
      </c>
      <c r="AQ415">
        <v>-61</v>
      </c>
      <c r="AR415">
        <v>576</v>
      </c>
      <c r="AZ415">
        <v>1200</v>
      </c>
      <c r="BA415">
        <v>1</v>
      </c>
      <c r="BB415" t="str">
        <f t="shared" si="236"/>
        <v xml:space="preserve">N4400K  </v>
      </c>
      <c r="BC415">
        <v>1</v>
      </c>
      <c r="BE415">
        <v>0</v>
      </c>
      <c r="BF415">
        <v>0</v>
      </c>
      <c r="BG415">
        <v>0</v>
      </c>
      <c r="BH415">
        <v>1425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 t="shared" si="256"/>
        <v>21:38:53.603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168</v>
      </c>
      <c r="CR415">
        <v>0</v>
      </c>
      <c r="CW415">
        <v>3884652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 t="shared" ref="A416:A421" si="257">"07/22/2022 21:38:54.689"</f>
        <v>07/22/2022 21:38:54.689</v>
      </c>
      <c r="C416" t="str">
        <f t="shared" si="235"/>
        <v>FFDFD3C0</v>
      </c>
      <c r="D416" t="s">
        <v>121</v>
      </c>
      <c r="E416">
        <v>11</v>
      </c>
      <c r="F416">
        <v>1011</v>
      </c>
      <c r="G416" t="s">
        <v>125</v>
      </c>
      <c r="J416" t="s">
        <v>123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ref="S416:S421" si="258">"21:38:54.422"</f>
        <v>21:38:54.422</v>
      </c>
      <c r="T416" t="str">
        <f t="shared" ref="T416:T421" si="259">"21:38:54.022"</f>
        <v>21:38:54.022</v>
      </c>
      <c r="U416" t="str">
        <f t="shared" si="243"/>
        <v>A54CFF</v>
      </c>
      <c r="V416">
        <v>0</v>
      </c>
      <c r="W416">
        <v>0</v>
      </c>
      <c r="X416">
        <v>2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265</v>
      </c>
      <c r="AJ416">
        <v>43.407969000000001</v>
      </c>
      <c r="AK416" t="s">
        <v>266</v>
      </c>
      <c r="AL416">
        <v>-88.706360000000004</v>
      </c>
      <c r="AM416">
        <v>25</v>
      </c>
      <c r="AN416">
        <v>1525</v>
      </c>
      <c r="AO416" t="s">
        <v>118</v>
      </c>
      <c r="AP416">
        <v>-12</v>
      </c>
      <c r="AQ416">
        <v>-61</v>
      </c>
      <c r="AR416">
        <v>640</v>
      </c>
      <c r="AZ416">
        <v>1200</v>
      </c>
      <c r="BA416">
        <v>1</v>
      </c>
      <c r="BB416" t="str">
        <f t="shared" si="236"/>
        <v xml:space="preserve">N4400K  </v>
      </c>
      <c r="BC416">
        <v>1</v>
      </c>
      <c r="BE416">
        <v>0</v>
      </c>
      <c r="BF416">
        <v>0</v>
      </c>
      <c r="BG416">
        <v>0</v>
      </c>
      <c r="BH416">
        <v>1450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 t="shared" ref="BW416:BW421" si="260">"21:38:54.424"</f>
        <v>21:38:54.424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168</v>
      </c>
      <c r="CR416">
        <v>0</v>
      </c>
      <c r="CW416">
        <v>3885747</v>
      </c>
      <c r="CY416">
        <v>1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 t="shared" si="257"/>
        <v>07/22/2022 21:38:54.689</v>
      </c>
      <c r="C417" t="str">
        <f t="shared" si="235"/>
        <v>FFDFD3C0</v>
      </c>
      <c r="D417" t="s">
        <v>113</v>
      </c>
      <c r="E417">
        <v>44</v>
      </c>
      <c r="H417">
        <v>151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258"/>
        <v>21:38:54.422</v>
      </c>
      <c r="T417" t="str">
        <f t="shared" si="259"/>
        <v>21:38:54.022</v>
      </c>
      <c r="U417" t="str">
        <f t="shared" si="243"/>
        <v>A54CFF</v>
      </c>
      <c r="V417">
        <v>0</v>
      </c>
      <c r="W417">
        <v>0</v>
      </c>
      <c r="X417">
        <v>2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265</v>
      </c>
      <c r="AJ417">
        <v>43.407969000000001</v>
      </c>
      <c r="AK417" t="s">
        <v>266</v>
      </c>
      <c r="AL417">
        <v>-88.706360000000004</v>
      </c>
      <c r="AM417">
        <v>25</v>
      </c>
      <c r="AN417">
        <v>1525</v>
      </c>
      <c r="AO417" t="s">
        <v>118</v>
      </c>
      <c r="AP417">
        <v>-12</v>
      </c>
      <c r="AQ417">
        <v>-61</v>
      </c>
      <c r="AR417">
        <v>640</v>
      </c>
      <c r="AZ417">
        <v>1200</v>
      </c>
      <c r="BA417">
        <v>1</v>
      </c>
      <c r="BB417" t="str">
        <f t="shared" si="236"/>
        <v xml:space="preserve">N4400K  </v>
      </c>
      <c r="BC417">
        <v>1</v>
      </c>
      <c r="BE417">
        <v>0</v>
      </c>
      <c r="BF417">
        <v>0</v>
      </c>
      <c r="BG417">
        <v>0</v>
      </c>
      <c r="BH417">
        <v>1450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 t="shared" si="260"/>
        <v>21:38:54.424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168</v>
      </c>
      <c r="CR417">
        <v>0</v>
      </c>
      <c r="CW417">
        <v>3885747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 t="shared" si="257"/>
        <v>07/22/2022 21:38:54.689</v>
      </c>
      <c r="C418" t="str">
        <f t="shared" si="235"/>
        <v>FFDFD3C0</v>
      </c>
      <c r="D418" t="s">
        <v>113</v>
      </c>
      <c r="E418">
        <v>45</v>
      </c>
      <c r="H418">
        <v>152</v>
      </c>
      <c r="I418" t="s">
        <v>120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258"/>
        <v>21:38:54.422</v>
      </c>
      <c r="T418" t="str">
        <f t="shared" si="259"/>
        <v>21:38:54.022</v>
      </c>
      <c r="U418" t="str">
        <f t="shared" si="243"/>
        <v>A54CFF</v>
      </c>
      <c r="V418">
        <v>0</v>
      </c>
      <c r="W418">
        <v>0</v>
      </c>
      <c r="X418">
        <v>2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265</v>
      </c>
      <c r="AJ418">
        <v>43.407969000000001</v>
      </c>
      <c r="AK418" t="s">
        <v>266</v>
      </c>
      <c r="AL418">
        <v>-88.706360000000004</v>
      </c>
      <c r="AM418">
        <v>25</v>
      </c>
      <c r="AN418">
        <v>1525</v>
      </c>
      <c r="AO418" t="s">
        <v>118</v>
      </c>
      <c r="AP418">
        <v>-12</v>
      </c>
      <c r="AQ418">
        <v>-61</v>
      </c>
      <c r="AR418">
        <v>640</v>
      </c>
      <c r="AZ418">
        <v>1200</v>
      </c>
      <c r="BA418">
        <v>1</v>
      </c>
      <c r="BB418" t="str">
        <f t="shared" si="236"/>
        <v xml:space="preserve">N4400K  </v>
      </c>
      <c r="BC418">
        <v>1</v>
      </c>
      <c r="BE418">
        <v>0</v>
      </c>
      <c r="BF418">
        <v>0</v>
      </c>
      <c r="BG418">
        <v>0</v>
      </c>
      <c r="BH418">
        <v>1450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 t="shared" si="260"/>
        <v>21:38:54.424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168</v>
      </c>
      <c r="CR418">
        <v>0</v>
      </c>
      <c r="CW418">
        <v>3885747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 t="shared" si="257"/>
        <v>07/22/2022 21:38:54.689</v>
      </c>
      <c r="C419" t="str">
        <f t="shared" si="235"/>
        <v>FFDFD3C0</v>
      </c>
      <c r="D419" t="s">
        <v>127</v>
      </c>
      <c r="E419">
        <v>8</v>
      </c>
      <c r="F419">
        <v>2008</v>
      </c>
      <c r="G419" t="s">
        <v>128</v>
      </c>
      <c r="J419" t="s">
        <v>129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258"/>
        <v>21:38:54.422</v>
      </c>
      <c r="T419" t="str">
        <f t="shared" si="259"/>
        <v>21:38:54.022</v>
      </c>
      <c r="U419" t="str">
        <f t="shared" si="243"/>
        <v>A54CFF</v>
      </c>
      <c r="V419">
        <v>0</v>
      </c>
      <c r="W419">
        <v>0</v>
      </c>
      <c r="X419">
        <v>2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265</v>
      </c>
      <c r="AJ419">
        <v>43.407969000000001</v>
      </c>
      <c r="AK419" t="s">
        <v>266</v>
      </c>
      <c r="AL419">
        <v>-88.706360000000004</v>
      </c>
      <c r="AM419">
        <v>25</v>
      </c>
      <c r="AN419">
        <v>1525</v>
      </c>
      <c r="AO419" t="s">
        <v>118</v>
      </c>
      <c r="AP419">
        <v>-12</v>
      </c>
      <c r="AQ419">
        <v>-61</v>
      </c>
      <c r="AR419">
        <v>640</v>
      </c>
      <c r="AZ419">
        <v>1200</v>
      </c>
      <c r="BA419">
        <v>1</v>
      </c>
      <c r="BB419" t="str">
        <f t="shared" si="236"/>
        <v xml:space="preserve">N4400K  </v>
      </c>
      <c r="BC419">
        <v>1</v>
      </c>
      <c r="BE419">
        <v>0</v>
      </c>
      <c r="BF419">
        <v>0</v>
      </c>
      <c r="BG419">
        <v>0</v>
      </c>
      <c r="BH419">
        <v>1450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 t="shared" si="260"/>
        <v>21:38:54.424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168</v>
      </c>
      <c r="CR419">
        <v>0</v>
      </c>
      <c r="CW419">
        <v>3885747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 t="shared" si="257"/>
        <v>07/22/2022 21:38:54.689</v>
      </c>
      <c r="C420" t="str">
        <f t="shared" si="235"/>
        <v>FFDFD3C0</v>
      </c>
      <c r="D420" t="s">
        <v>124</v>
      </c>
      <c r="E420">
        <v>2</v>
      </c>
      <c r="H420">
        <v>156</v>
      </c>
      <c r="I420" t="s">
        <v>125</v>
      </c>
      <c r="J420" t="s">
        <v>126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58"/>
        <v>21:38:54.422</v>
      </c>
      <c r="T420" t="str">
        <f t="shared" si="259"/>
        <v>21:38:54.022</v>
      </c>
      <c r="U420" t="str">
        <f t="shared" si="243"/>
        <v>A54CFF</v>
      </c>
      <c r="V420">
        <v>0</v>
      </c>
      <c r="W420">
        <v>0</v>
      </c>
      <c r="X420">
        <v>2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265</v>
      </c>
      <c r="AJ420">
        <v>43.407969000000001</v>
      </c>
      <c r="AK420" t="s">
        <v>266</v>
      </c>
      <c r="AL420">
        <v>-88.706360000000004</v>
      </c>
      <c r="AM420">
        <v>25</v>
      </c>
      <c r="AN420">
        <v>1525</v>
      </c>
      <c r="AO420" t="s">
        <v>118</v>
      </c>
      <c r="AP420">
        <v>-12</v>
      </c>
      <c r="AQ420">
        <v>-61</v>
      </c>
      <c r="AR420">
        <v>640</v>
      </c>
      <c r="AZ420">
        <v>1200</v>
      </c>
      <c r="BA420">
        <v>1</v>
      </c>
      <c r="BB420" t="str">
        <f t="shared" si="236"/>
        <v xml:space="preserve">N4400K  </v>
      </c>
      <c r="BC420">
        <v>1</v>
      </c>
      <c r="BE420">
        <v>0</v>
      </c>
      <c r="BF420">
        <v>0</v>
      </c>
      <c r="BG420">
        <v>0</v>
      </c>
      <c r="BH420">
        <v>1450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 t="shared" si="260"/>
        <v>21:38:54.424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168</v>
      </c>
      <c r="CR420">
        <v>0</v>
      </c>
      <c r="CW420">
        <v>3885747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 t="shared" si="257"/>
        <v>07/22/2022 21:38:54.689</v>
      </c>
      <c r="C421" t="str">
        <f t="shared" si="235"/>
        <v>FFDFD3C0</v>
      </c>
      <c r="D421" t="s">
        <v>121</v>
      </c>
      <c r="E421">
        <v>12</v>
      </c>
      <c r="F421">
        <v>1012</v>
      </c>
      <c r="G421" t="s">
        <v>122</v>
      </c>
      <c r="J421" t="s">
        <v>123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58"/>
        <v>21:38:54.422</v>
      </c>
      <c r="T421" t="str">
        <f t="shared" si="259"/>
        <v>21:38:54.022</v>
      </c>
      <c r="U421" t="str">
        <f t="shared" si="243"/>
        <v>A54CFF</v>
      </c>
      <c r="V421">
        <v>0</v>
      </c>
      <c r="W421">
        <v>0</v>
      </c>
      <c r="X421">
        <v>2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265</v>
      </c>
      <c r="AJ421">
        <v>43.407969000000001</v>
      </c>
      <c r="AK421" t="s">
        <v>266</v>
      </c>
      <c r="AL421">
        <v>-88.706360000000004</v>
      </c>
      <c r="AM421">
        <v>25</v>
      </c>
      <c r="AN421">
        <v>1525</v>
      </c>
      <c r="AO421" t="s">
        <v>118</v>
      </c>
      <c r="AP421">
        <v>-12</v>
      </c>
      <c r="AQ421">
        <v>-61</v>
      </c>
      <c r="AR421">
        <v>640</v>
      </c>
      <c r="AZ421">
        <v>1200</v>
      </c>
      <c r="BA421">
        <v>1</v>
      </c>
      <c r="BB421" t="str">
        <f t="shared" si="236"/>
        <v xml:space="preserve">N4400K  </v>
      </c>
      <c r="BC421">
        <v>1</v>
      </c>
      <c r="BE421">
        <v>0</v>
      </c>
      <c r="BF421">
        <v>0</v>
      </c>
      <c r="BG421">
        <v>0</v>
      </c>
      <c r="BH421">
        <v>1450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 t="shared" si="260"/>
        <v>21:38:54.424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168</v>
      </c>
      <c r="CR421">
        <v>0</v>
      </c>
      <c r="CW421">
        <v>3885747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 t="shared" ref="A422:A427" si="261">"07/22/2022 21:38:55.610"</f>
        <v>07/22/2022 21:38:55.610</v>
      </c>
      <c r="C422" t="str">
        <f t="shared" si="235"/>
        <v>FFDFD3C0</v>
      </c>
      <c r="D422" t="s">
        <v>113</v>
      </c>
      <c r="E422">
        <v>44</v>
      </c>
      <c r="H422">
        <v>151</v>
      </c>
      <c r="I422" t="s">
        <v>114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ref="S422:S427" si="262">"21:38:55.344"</f>
        <v>21:38:55.344</v>
      </c>
      <c r="T422" t="str">
        <f t="shared" ref="T422:T427" si="263">"21:38:54.844"</f>
        <v>21:38:54.844</v>
      </c>
      <c r="U422" t="str">
        <f t="shared" si="243"/>
        <v>A54CFF</v>
      </c>
      <c r="V422">
        <v>0</v>
      </c>
      <c r="W422">
        <v>0</v>
      </c>
      <c r="X422">
        <v>2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267</v>
      </c>
      <c r="AJ422">
        <v>43.407691</v>
      </c>
      <c r="AK422" t="s">
        <v>268</v>
      </c>
      <c r="AL422">
        <v>-88.706423999999998</v>
      </c>
      <c r="AM422">
        <v>25</v>
      </c>
      <c r="AN422">
        <v>1525</v>
      </c>
      <c r="AO422" t="s">
        <v>118</v>
      </c>
      <c r="AP422">
        <v>-12</v>
      </c>
      <c r="AQ422">
        <v>-61</v>
      </c>
      <c r="AR422">
        <v>640</v>
      </c>
      <c r="AZ422">
        <v>1200</v>
      </c>
      <c r="BA422">
        <v>1</v>
      </c>
      <c r="BB422" t="str">
        <f t="shared" si="236"/>
        <v xml:space="preserve">N4400K  </v>
      </c>
      <c r="BC422">
        <v>1</v>
      </c>
      <c r="BE422">
        <v>0</v>
      </c>
      <c r="BF422">
        <v>0</v>
      </c>
      <c r="BG422">
        <v>0</v>
      </c>
      <c r="BH422">
        <v>1450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 t="shared" ref="BW422:BW427" si="264">"21:38:55.346"</f>
        <v>21:38:55.346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168</v>
      </c>
      <c r="CR422">
        <v>1</v>
      </c>
      <c r="CW422">
        <v>12862214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 t="shared" si="261"/>
        <v>07/22/2022 21:38:55.610</v>
      </c>
      <c r="C423" t="str">
        <f t="shared" si="235"/>
        <v>FFDFD3C0</v>
      </c>
      <c r="D423" t="s">
        <v>113</v>
      </c>
      <c r="E423">
        <v>45</v>
      </c>
      <c r="H423">
        <v>152</v>
      </c>
      <c r="I423" t="s">
        <v>120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62"/>
        <v>21:38:55.344</v>
      </c>
      <c r="T423" t="str">
        <f t="shared" si="263"/>
        <v>21:38:54.844</v>
      </c>
      <c r="U423" t="str">
        <f t="shared" si="243"/>
        <v>A54CFF</v>
      </c>
      <c r="V423">
        <v>0</v>
      </c>
      <c r="W423">
        <v>0</v>
      </c>
      <c r="X423">
        <v>2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267</v>
      </c>
      <c r="AJ423">
        <v>43.407691</v>
      </c>
      <c r="AK423" t="s">
        <v>268</v>
      </c>
      <c r="AL423">
        <v>-88.706423999999998</v>
      </c>
      <c r="AM423">
        <v>25</v>
      </c>
      <c r="AN423">
        <v>1525</v>
      </c>
      <c r="AO423" t="s">
        <v>118</v>
      </c>
      <c r="AP423">
        <v>-12</v>
      </c>
      <c r="AQ423">
        <v>-61</v>
      </c>
      <c r="AR423">
        <v>640</v>
      </c>
      <c r="AZ423">
        <v>1200</v>
      </c>
      <c r="BA423">
        <v>1</v>
      </c>
      <c r="BB423" t="str">
        <f t="shared" si="236"/>
        <v xml:space="preserve">N4400K  </v>
      </c>
      <c r="BC423">
        <v>1</v>
      </c>
      <c r="BE423">
        <v>0</v>
      </c>
      <c r="BF423">
        <v>0</v>
      </c>
      <c r="BG423">
        <v>0</v>
      </c>
      <c r="BH423">
        <v>1450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 t="shared" si="264"/>
        <v>21:38:55.346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168</v>
      </c>
      <c r="CR423">
        <v>1</v>
      </c>
      <c r="CW423">
        <v>12862214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 t="shared" si="261"/>
        <v>07/22/2022 21:38:55.610</v>
      </c>
      <c r="C424" t="str">
        <f t="shared" si="235"/>
        <v>FFDFD3C0</v>
      </c>
      <c r="D424" t="s">
        <v>127</v>
      </c>
      <c r="E424">
        <v>8</v>
      </c>
      <c r="F424">
        <v>2008</v>
      </c>
      <c r="G424" t="s">
        <v>128</v>
      </c>
      <c r="J424" t="s">
        <v>129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62"/>
        <v>21:38:55.344</v>
      </c>
      <c r="T424" t="str">
        <f t="shared" si="263"/>
        <v>21:38:54.844</v>
      </c>
      <c r="U424" t="str">
        <f t="shared" si="243"/>
        <v>A54CFF</v>
      </c>
      <c r="V424">
        <v>0</v>
      </c>
      <c r="W424">
        <v>0</v>
      </c>
      <c r="X424">
        <v>2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267</v>
      </c>
      <c r="AJ424">
        <v>43.407691</v>
      </c>
      <c r="AK424" t="s">
        <v>268</v>
      </c>
      <c r="AL424">
        <v>-88.706423999999998</v>
      </c>
      <c r="AM424">
        <v>25</v>
      </c>
      <c r="AN424">
        <v>1525</v>
      </c>
      <c r="AO424" t="s">
        <v>118</v>
      </c>
      <c r="AP424">
        <v>-12</v>
      </c>
      <c r="AQ424">
        <v>-61</v>
      </c>
      <c r="AR424">
        <v>640</v>
      </c>
      <c r="AZ424">
        <v>1200</v>
      </c>
      <c r="BA424">
        <v>1</v>
      </c>
      <c r="BB424" t="str">
        <f t="shared" si="236"/>
        <v xml:space="preserve">N4400K  </v>
      </c>
      <c r="BC424">
        <v>1</v>
      </c>
      <c r="BE424">
        <v>0</v>
      </c>
      <c r="BF424">
        <v>0</v>
      </c>
      <c r="BG424">
        <v>0</v>
      </c>
      <c r="BH424">
        <v>1450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 t="shared" si="264"/>
        <v>21:38:55.346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168</v>
      </c>
      <c r="CR424">
        <v>1</v>
      </c>
      <c r="CW424">
        <v>12862214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 t="shared" si="261"/>
        <v>07/22/2022 21:38:55.610</v>
      </c>
      <c r="C425" t="str">
        <f t="shared" si="235"/>
        <v>FFDFD3C0</v>
      </c>
      <c r="D425" t="s">
        <v>124</v>
      </c>
      <c r="E425">
        <v>2</v>
      </c>
      <c r="H425">
        <v>156</v>
      </c>
      <c r="I425" t="s">
        <v>125</v>
      </c>
      <c r="J425" t="s">
        <v>126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262"/>
        <v>21:38:55.344</v>
      </c>
      <c r="T425" t="str">
        <f t="shared" si="263"/>
        <v>21:38:54.844</v>
      </c>
      <c r="U425" t="str">
        <f t="shared" si="243"/>
        <v>A54CFF</v>
      </c>
      <c r="V425">
        <v>0</v>
      </c>
      <c r="W425">
        <v>0</v>
      </c>
      <c r="X425">
        <v>2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267</v>
      </c>
      <c r="AJ425">
        <v>43.407691</v>
      </c>
      <c r="AK425" t="s">
        <v>268</v>
      </c>
      <c r="AL425">
        <v>-88.706423999999998</v>
      </c>
      <c r="AM425">
        <v>25</v>
      </c>
      <c r="AN425">
        <v>1525</v>
      </c>
      <c r="AO425" t="s">
        <v>118</v>
      </c>
      <c r="AP425">
        <v>-12</v>
      </c>
      <c r="AQ425">
        <v>-61</v>
      </c>
      <c r="AR425">
        <v>640</v>
      </c>
      <c r="AZ425">
        <v>1200</v>
      </c>
      <c r="BA425">
        <v>1</v>
      </c>
      <c r="BB425" t="str">
        <f t="shared" si="236"/>
        <v xml:space="preserve">N4400K  </v>
      </c>
      <c r="BC425">
        <v>1</v>
      </c>
      <c r="BE425">
        <v>0</v>
      </c>
      <c r="BF425">
        <v>0</v>
      </c>
      <c r="BG425">
        <v>0</v>
      </c>
      <c r="BH425">
        <v>1450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 t="shared" si="264"/>
        <v>21:38:55.346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168</v>
      </c>
      <c r="CR425">
        <v>1</v>
      </c>
      <c r="CW425">
        <v>12862214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 t="shared" si="261"/>
        <v>07/22/2022 21:38:55.610</v>
      </c>
      <c r="C426" t="str">
        <f t="shared" si="235"/>
        <v>FFDFD3C0</v>
      </c>
      <c r="D426" t="s">
        <v>121</v>
      </c>
      <c r="E426">
        <v>12</v>
      </c>
      <c r="F426">
        <v>1012</v>
      </c>
      <c r="G426" t="s">
        <v>122</v>
      </c>
      <c r="J426" t="s">
        <v>123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62"/>
        <v>21:38:55.344</v>
      </c>
      <c r="T426" t="str">
        <f t="shared" si="263"/>
        <v>21:38:54.844</v>
      </c>
      <c r="U426" t="str">
        <f t="shared" si="243"/>
        <v>A54CFF</v>
      </c>
      <c r="V426">
        <v>0</v>
      </c>
      <c r="W426">
        <v>0</v>
      </c>
      <c r="X426">
        <v>2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267</v>
      </c>
      <c r="AJ426">
        <v>43.407691</v>
      </c>
      <c r="AK426" t="s">
        <v>268</v>
      </c>
      <c r="AL426">
        <v>-88.706423999999998</v>
      </c>
      <c r="AM426">
        <v>25</v>
      </c>
      <c r="AN426">
        <v>1525</v>
      </c>
      <c r="AO426" t="s">
        <v>118</v>
      </c>
      <c r="AP426">
        <v>-12</v>
      </c>
      <c r="AQ426">
        <v>-61</v>
      </c>
      <c r="AR426">
        <v>640</v>
      </c>
      <c r="AZ426">
        <v>1200</v>
      </c>
      <c r="BA426">
        <v>1</v>
      </c>
      <c r="BB426" t="str">
        <f t="shared" si="236"/>
        <v xml:space="preserve">N4400K  </v>
      </c>
      <c r="BC426">
        <v>1</v>
      </c>
      <c r="BE426">
        <v>0</v>
      </c>
      <c r="BF426">
        <v>0</v>
      </c>
      <c r="BG426">
        <v>0</v>
      </c>
      <c r="BH426">
        <v>1450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 t="shared" si="264"/>
        <v>21:38:55.346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168</v>
      </c>
      <c r="CR426">
        <v>1</v>
      </c>
      <c r="CW426">
        <v>12862214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 t="shared" si="261"/>
        <v>07/22/2022 21:38:55.610</v>
      </c>
      <c r="C427" t="str">
        <f t="shared" si="235"/>
        <v>FFDFD3C0</v>
      </c>
      <c r="D427" t="s">
        <v>121</v>
      </c>
      <c r="E427">
        <v>11</v>
      </c>
      <c r="F427">
        <v>1011</v>
      </c>
      <c r="G427" t="s">
        <v>125</v>
      </c>
      <c r="J427" t="s">
        <v>123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62"/>
        <v>21:38:55.344</v>
      </c>
      <c r="T427" t="str">
        <f t="shared" si="263"/>
        <v>21:38:54.844</v>
      </c>
      <c r="U427" t="str">
        <f t="shared" si="243"/>
        <v>A54CFF</v>
      </c>
      <c r="V427">
        <v>0</v>
      </c>
      <c r="W427">
        <v>0</v>
      </c>
      <c r="X427">
        <v>2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267</v>
      </c>
      <c r="AJ427">
        <v>43.407691</v>
      </c>
      <c r="AK427" t="s">
        <v>268</v>
      </c>
      <c r="AL427">
        <v>-88.706423999999998</v>
      </c>
      <c r="AM427">
        <v>25</v>
      </c>
      <c r="AN427">
        <v>1525</v>
      </c>
      <c r="AO427" t="s">
        <v>118</v>
      </c>
      <c r="AP427">
        <v>-12</v>
      </c>
      <c r="AQ427">
        <v>-61</v>
      </c>
      <c r="AR427">
        <v>640</v>
      </c>
      <c r="AZ427">
        <v>1200</v>
      </c>
      <c r="BA427">
        <v>1</v>
      </c>
      <c r="BB427" t="str">
        <f t="shared" si="236"/>
        <v xml:space="preserve">N4400K  </v>
      </c>
      <c r="BC427">
        <v>1</v>
      </c>
      <c r="BE427">
        <v>0</v>
      </c>
      <c r="BF427">
        <v>0</v>
      </c>
      <c r="BG427">
        <v>0</v>
      </c>
      <c r="BH427">
        <v>1450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 t="shared" si="264"/>
        <v>21:38:55.346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168</v>
      </c>
      <c r="CR427">
        <v>1</v>
      </c>
      <c r="CW427">
        <v>12862214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"07/22/2022 21:38:56.564"</f>
        <v>07/22/2022 21:38:56.564</v>
      </c>
      <c r="C428" t="str">
        <f t="shared" si="235"/>
        <v>FFDFD3C0</v>
      </c>
      <c r="D428" t="s">
        <v>127</v>
      </c>
      <c r="E428">
        <v>8</v>
      </c>
      <c r="F428">
        <v>2008</v>
      </c>
      <c r="G428" t="s">
        <v>128</v>
      </c>
      <c r="J428" t="s">
        <v>129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ref="S428:S433" si="265">"21:38:56.375"</f>
        <v>21:38:56.375</v>
      </c>
      <c r="T428" t="str">
        <f t="shared" ref="T428:T433" si="266">"21:38:55.875"</f>
        <v>21:38:55.875</v>
      </c>
      <c r="U428" t="str">
        <f t="shared" si="243"/>
        <v>A54CFF</v>
      </c>
      <c r="V428">
        <v>0</v>
      </c>
      <c r="W428">
        <v>0</v>
      </c>
      <c r="X428">
        <v>2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269</v>
      </c>
      <c r="AJ428">
        <v>43.407412000000001</v>
      </c>
      <c r="AK428" t="s">
        <v>270</v>
      </c>
      <c r="AL428">
        <v>-88.706553</v>
      </c>
      <c r="AM428">
        <v>25</v>
      </c>
      <c r="AN428">
        <v>1550</v>
      </c>
      <c r="AO428" t="s">
        <v>118</v>
      </c>
      <c r="AP428">
        <v>-12</v>
      </c>
      <c r="AQ428">
        <v>-61</v>
      </c>
      <c r="AR428">
        <v>576</v>
      </c>
      <c r="AZ428">
        <v>1200</v>
      </c>
      <c r="BA428">
        <v>1</v>
      </c>
      <c r="BB428" t="str">
        <f t="shared" si="236"/>
        <v xml:space="preserve">N4400K  </v>
      </c>
      <c r="BC428">
        <v>1</v>
      </c>
      <c r="BE428">
        <v>0</v>
      </c>
      <c r="BF428">
        <v>0</v>
      </c>
      <c r="BG428">
        <v>0</v>
      </c>
      <c r="BH428">
        <v>1475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 t="shared" ref="BW428:BW433" si="267">"21:38:56.375"</f>
        <v>21:38:56.375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168</v>
      </c>
      <c r="CR428">
        <v>0</v>
      </c>
      <c r="CW428">
        <v>3888333</v>
      </c>
      <c r="CY428">
        <v>1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"07/22/2022 21:38:56.564"</f>
        <v>07/22/2022 21:38:56.564</v>
      </c>
      <c r="C429" t="str">
        <f t="shared" si="235"/>
        <v>FFDFD3C0</v>
      </c>
      <c r="D429" t="s">
        <v>124</v>
      </c>
      <c r="E429">
        <v>2</v>
      </c>
      <c r="H429">
        <v>156</v>
      </c>
      <c r="I429" t="s">
        <v>125</v>
      </c>
      <c r="J429" t="s">
        <v>126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65"/>
        <v>21:38:56.375</v>
      </c>
      <c r="T429" t="str">
        <f t="shared" si="266"/>
        <v>21:38:55.875</v>
      </c>
      <c r="U429" t="str">
        <f t="shared" si="243"/>
        <v>A54CFF</v>
      </c>
      <c r="V429">
        <v>0</v>
      </c>
      <c r="W429">
        <v>0</v>
      </c>
      <c r="X429">
        <v>2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269</v>
      </c>
      <c r="AJ429">
        <v>43.407412000000001</v>
      </c>
      <c r="AK429" t="s">
        <v>270</v>
      </c>
      <c r="AL429">
        <v>-88.706553</v>
      </c>
      <c r="AM429">
        <v>25</v>
      </c>
      <c r="AN429">
        <v>1550</v>
      </c>
      <c r="AO429" t="s">
        <v>118</v>
      </c>
      <c r="AP429">
        <v>-12</v>
      </c>
      <c r="AQ429">
        <v>-61</v>
      </c>
      <c r="AR429">
        <v>576</v>
      </c>
      <c r="AZ429">
        <v>1200</v>
      </c>
      <c r="BA429">
        <v>1</v>
      </c>
      <c r="BB429" t="str">
        <f t="shared" si="236"/>
        <v xml:space="preserve">N4400K  </v>
      </c>
      <c r="BC429">
        <v>1</v>
      </c>
      <c r="BE429">
        <v>0</v>
      </c>
      <c r="BF429">
        <v>0</v>
      </c>
      <c r="BG429">
        <v>0</v>
      </c>
      <c r="BH429">
        <v>1475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 t="shared" si="267"/>
        <v>21:38:56.375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168</v>
      </c>
      <c r="CR429">
        <v>0</v>
      </c>
      <c r="CW429">
        <v>3888333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"07/22/2022 21:38:56.564"</f>
        <v>07/22/2022 21:38:56.564</v>
      </c>
      <c r="C430" t="str">
        <f t="shared" si="235"/>
        <v>FFDFD3C0</v>
      </c>
      <c r="D430" t="s">
        <v>121</v>
      </c>
      <c r="E430">
        <v>12</v>
      </c>
      <c r="F430">
        <v>1012</v>
      </c>
      <c r="G430" t="s">
        <v>122</v>
      </c>
      <c r="J430" t="s">
        <v>123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65"/>
        <v>21:38:56.375</v>
      </c>
      <c r="T430" t="str">
        <f t="shared" si="266"/>
        <v>21:38:55.875</v>
      </c>
      <c r="U430" t="str">
        <f t="shared" si="243"/>
        <v>A54CFF</v>
      </c>
      <c r="V430">
        <v>0</v>
      </c>
      <c r="W430">
        <v>0</v>
      </c>
      <c r="X430">
        <v>2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269</v>
      </c>
      <c r="AJ430">
        <v>43.407412000000001</v>
      </c>
      <c r="AK430" t="s">
        <v>270</v>
      </c>
      <c r="AL430">
        <v>-88.706553</v>
      </c>
      <c r="AM430">
        <v>25</v>
      </c>
      <c r="AN430">
        <v>1550</v>
      </c>
      <c r="AO430" t="s">
        <v>118</v>
      </c>
      <c r="AP430">
        <v>-12</v>
      </c>
      <c r="AQ430">
        <v>-61</v>
      </c>
      <c r="AR430">
        <v>576</v>
      </c>
      <c r="AZ430">
        <v>1200</v>
      </c>
      <c r="BA430">
        <v>1</v>
      </c>
      <c r="BB430" t="str">
        <f t="shared" si="236"/>
        <v xml:space="preserve">N4400K  </v>
      </c>
      <c r="BC430">
        <v>1</v>
      </c>
      <c r="BE430">
        <v>0</v>
      </c>
      <c r="BF430">
        <v>0</v>
      </c>
      <c r="BG430">
        <v>0</v>
      </c>
      <c r="BH430">
        <v>1475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 t="shared" si="267"/>
        <v>21:38:56.375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168</v>
      </c>
      <c r="CR430">
        <v>0</v>
      </c>
      <c r="CW430">
        <v>3888333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"07/22/2022 21:38:56.564"</f>
        <v>07/22/2022 21:38:56.564</v>
      </c>
      <c r="C431" t="str">
        <f t="shared" si="235"/>
        <v>FFDFD3C0</v>
      </c>
      <c r="D431" t="s">
        <v>121</v>
      </c>
      <c r="E431">
        <v>11</v>
      </c>
      <c r="F431">
        <v>1011</v>
      </c>
      <c r="G431" t="s">
        <v>125</v>
      </c>
      <c r="J431" t="s">
        <v>123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65"/>
        <v>21:38:56.375</v>
      </c>
      <c r="T431" t="str">
        <f t="shared" si="266"/>
        <v>21:38:55.875</v>
      </c>
      <c r="U431" t="str">
        <f t="shared" si="243"/>
        <v>A54CFF</v>
      </c>
      <c r="V431">
        <v>0</v>
      </c>
      <c r="W431">
        <v>0</v>
      </c>
      <c r="X431">
        <v>2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269</v>
      </c>
      <c r="AJ431">
        <v>43.407412000000001</v>
      </c>
      <c r="AK431" t="s">
        <v>270</v>
      </c>
      <c r="AL431">
        <v>-88.706553</v>
      </c>
      <c r="AM431">
        <v>25</v>
      </c>
      <c r="AN431">
        <v>1550</v>
      </c>
      <c r="AO431" t="s">
        <v>118</v>
      </c>
      <c r="AP431">
        <v>-12</v>
      </c>
      <c r="AQ431">
        <v>-61</v>
      </c>
      <c r="AR431">
        <v>576</v>
      </c>
      <c r="AZ431">
        <v>1200</v>
      </c>
      <c r="BA431">
        <v>1</v>
      </c>
      <c r="BB431" t="str">
        <f t="shared" si="236"/>
        <v xml:space="preserve">N4400K  </v>
      </c>
      <c r="BC431">
        <v>1</v>
      </c>
      <c r="BE431">
        <v>0</v>
      </c>
      <c r="BF431">
        <v>0</v>
      </c>
      <c r="BG431">
        <v>0</v>
      </c>
      <c r="BH431">
        <v>1475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 t="shared" si="267"/>
        <v>21:38:56.375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168</v>
      </c>
      <c r="CR431">
        <v>0</v>
      </c>
      <c r="CW431">
        <v>3888333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"07/22/2022 21:38:56.595"</f>
        <v>07/22/2022 21:38:56.595</v>
      </c>
      <c r="C432" t="str">
        <f t="shared" si="235"/>
        <v>FFDFD3C0</v>
      </c>
      <c r="D432" t="s">
        <v>113</v>
      </c>
      <c r="E432">
        <v>44</v>
      </c>
      <c r="H432">
        <v>151</v>
      </c>
      <c r="I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65"/>
        <v>21:38:56.375</v>
      </c>
      <c r="T432" t="str">
        <f t="shared" si="266"/>
        <v>21:38:55.875</v>
      </c>
      <c r="U432" t="str">
        <f t="shared" si="243"/>
        <v>A54CFF</v>
      </c>
      <c r="V432">
        <v>0</v>
      </c>
      <c r="W432">
        <v>0</v>
      </c>
      <c r="X432">
        <v>2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269</v>
      </c>
      <c r="AJ432">
        <v>43.407412000000001</v>
      </c>
      <c r="AK432" t="s">
        <v>270</v>
      </c>
      <c r="AL432">
        <v>-88.706553</v>
      </c>
      <c r="AM432">
        <v>25</v>
      </c>
      <c r="AN432">
        <v>1550</v>
      </c>
      <c r="AO432" t="s">
        <v>118</v>
      </c>
      <c r="AP432">
        <v>-12</v>
      </c>
      <c r="AQ432">
        <v>-61</v>
      </c>
      <c r="AR432">
        <v>576</v>
      </c>
      <c r="AZ432">
        <v>1200</v>
      </c>
      <c r="BA432">
        <v>1</v>
      </c>
      <c r="BB432" t="str">
        <f t="shared" si="236"/>
        <v xml:space="preserve">N4400K  </v>
      </c>
      <c r="BC432">
        <v>1</v>
      </c>
      <c r="BE432">
        <v>0</v>
      </c>
      <c r="BF432">
        <v>0</v>
      </c>
      <c r="BG432">
        <v>0</v>
      </c>
      <c r="BH432">
        <v>1475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 t="shared" si="267"/>
        <v>21:38:56.375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168</v>
      </c>
      <c r="CR432">
        <v>0</v>
      </c>
      <c r="CW432">
        <v>3888333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"07/22/2022 21:38:56.595"</f>
        <v>07/22/2022 21:38:56.595</v>
      </c>
      <c r="C433" t="str">
        <f t="shared" si="235"/>
        <v>FFDFD3C0</v>
      </c>
      <c r="D433" t="s">
        <v>113</v>
      </c>
      <c r="E433">
        <v>45</v>
      </c>
      <c r="H433">
        <v>152</v>
      </c>
      <c r="I433" t="s">
        <v>120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65"/>
        <v>21:38:56.375</v>
      </c>
      <c r="T433" t="str">
        <f t="shared" si="266"/>
        <v>21:38:55.875</v>
      </c>
      <c r="U433" t="str">
        <f t="shared" si="243"/>
        <v>A54CFF</v>
      </c>
      <c r="V433">
        <v>0</v>
      </c>
      <c r="W433">
        <v>0</v>
      </c>
      <c r="X433">
        <v>2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269</v>
      </c>
      <c r="AJ433">
        <v>43.407412000000001</v>
      </c>
      <c r="AK433" t="s">
        <v>270</v>
      </c>
      <c r="AL433">
        <v>-88.706553</v>
      </c>
      <c r="AM433">
        <v>25</v>
      </c>
      <c r="AN433">
        <v>1550</v>
      </c>
      <c r="AO433" t="s">
        <v>118</v>
      </c>
      <c r="AP433">
        <v>-12</v>
      </c>
      <c r="AQ433">
        <v>-61</v>
      </c>
      <c r="AR433">
        <v>576</v>
      </c>
      <c r="AZ433">
        <v>1200</v>
      </c>
      <c r="BA433">
        <v>1</v>
      </c>
      <c r="BB433" t="str">
        <f t="shared" si="236"/>
        <v xml:space="preserve">N4400K  </v>
      </c>
      <c r="BC433">
        <v>1</v>
      </c>
      <c r="BE433">
        <v>0</v>
      </c>
      <c r="BF433">
        <v>0</v>
      </c>
      <c r="BG433">
        <v>0</v>
      </c>
      <c r="BH433">
        <v>1475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 t="shared" si="267"/>
        <v>21:38:56.375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168</v>
      </c>
      <c r="CR433">
        <v>0</v>
      </c>
      <c r="CW433">
        <v>3888333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"07/22/2022 21:38:57.684"</f>
        <v>07/22/2022 21:38:57.684</v>
      </c>
      <c r="C434" t="str">
        <f t="shared" si="235"/>
        <v>FFDFD3C0</v>
      </c>
      <c r="D434" t="s">
        <v>127</v>
      </c>
      <c r="E434">
        <v>8</v>
      </c>
      <c r="F434">
        <v>2008</v>
      </c>
      <c r="G434" t="s">
        <v>128</v>
      </c>
      <c r="J434" t="s">
        <v>129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ref="S434:S439" si="268">"21:38:57.453"</f>
        <v>21:38:57.453</v>
      </c>
      <c r="T434" t="str">
        <f t="shared" ref="T434:T439" si="269">"21:38:56.953"</f>
        <v>21:38:56.953</v>
      </c>
      <c r="U434" t="str">
        <f t="shared" si="243"/>
        <v>A54CFF</v>
      </c>
      <c r="V434">
        <v>0</v>
      </c>
      <c r="W434">
        <v>0</v>
      </c>
      <c r="X434">
        <v>2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271</v>
      </c>
      <c r="AJ434">
        <v>43.407068000000002</v>
      </c>
      <c r="AK434" t="s">
        <v>272</v>
      </c>
      <c r="AL434">
        <v>-88.706616999999994</v>
      </c>
      <c r="AM434">
        <v>25</v>
      </c>
      <c r="AN434">
        <v>1550</v>
      </c>
      <c r="AO434" t="s">
        <v>118</v>
      </c>
      <c r="AP434">
        <v>-12</v>
      </c>
      <c r="AQ434">
        <v>-61</v>
      </c>
      <c r="AR434">
        <v>448</v>
      </c>
      <c r="AZ434">
        <v>1200</v>
      </c>
      <c r="BA434">
        <v>1</v>
      </c>
      <c r="BB434" t="str">
        <f t="shared" si="236"/>
        <v xml:space="preserve">N4400K  </v>
      </c>
      <c r="BC434">
        <v>1</v>
      </c>
      <c r="BE434">
        <v>0</v>
      </c>
      <c r="BF434">
        <v>0</v>
      </c>
      <c r="BG434">
        <v>0</v>
      </c>
      <c r="BH434">
        <v>1475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 t="shared" ref="BW434:BW439" si="270">"21:38:57.457"</f>
        <v>21:38:57.457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168</v>
      </c>
      <c r="CR434">
        <v>1</v>
      </c>
      <c r="CW434">
        <v>12866269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"07/22/2022 21:38:57.824"</f>
        <v>07/22/2022 21:38:57.824</v>
      </c>
      <c r="C435" t="str">
        <f t="shared" si="235"/>
        <v>FFDFD3C0</v>
      </c>
      <c r="D435" t="s">
        <v>124</v>
      </c>
      <c r="E435">
        <v>2</v>
      </c>
      <c r="H435">
        <v>156</v>
      </c>
      <c r="I435" t="s">
        <v>125</v>
      </c>
      <c r="J435" t="s">
        <v>126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68"/>
        <v>21:38:57.453</v>
      </c>
      <c r="T435" t="str">
        <f t="shared" si="269"/>
        <v>21:38:56.953</v>
      </c>
      <c r="U435" t="str">
        <f t="shared" si="243"/>
        <v>A54CFF</v>
      </c>
      <c r="V435">
        <v>0</v>
      </c>
      <c r="W435">
        <v>0</v>
      </c>
      <c r="X435">
        <v>2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271</v>
      </c>
      <c r="AJ435">
        <v>43.407068000000002</v>
      </c>
      <c r="AK435" t="s">
        <v>272</v>
      </c>
      <c r="AL435">
        <v>-88.706616999999994</v>
      </c>
      <c r="AM435">
        <v>25</v>
      </c>
      <c r="AN435">
        <v>1550</v>
      </c>
      <c r="AO435" t="s">
        <v>118</v>
      </c>
      <c r="AP435">
        <v>-12</v>
      </c>
      <c r="AQ435">
        <v>-61</v>
      </c>
      <c r="AR435">
        <v>448</v>
      </c>
      <c r="AZ435">
        <v>1200</v>
      </c>
      <c r="BA435">
        <v>1</v>
      </c>
      <c r="BB435" t="str">
        <f t="shared" si="236"/>
        <v xml:space="preserve">N4400K  </v>
      </c>
      <c r="BC435">
        <v>1</v>
      </c>
      <c r="BE435">
        <v>0</v>
      </c>
      <c r="BF435">
        <v>0</v>
      </c>
      <c r="BG435">
        <v>0</v>
      </c>
      <c r="BH435">
        <v>1475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 t="shared" si="270"/>
        <v>21:38:57.457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168</v>
      </c>
      <c r="CR435">
        <v>1</v>
      </c>
      <c r="CW435">
        <v>12866269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"07/22/2022 21:38:57.856"</f>
        <v>07/22/2022 21:38:57.856</v>
      </c>
      <c r="C436" t="str">
        <f t="shared" si="235"/>
        <v>FFDFD3C0</v>
      </c>
      <c r="D436" t="s">
        <v>121</v>
      </c>
      <c r="E436">
        <v>12</v>
      </c>
      <c r="F436">
        <v>1012</v>
      </c>
      <c r="G436" t="s">
        <v>122</v>
      </c>
      <c r="J436" t="s">
        <v>123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268"/>
        <v>21:38:57.453</v>
      </c>
      <c r="T436" t="str">
        <f t="shared" si="269"/>
        <v>21:38:56.953</v>
      </c>
      <c r="U436" t="str">
        <f t="shared" si="243"/>
        <v>A54CFF</v>
      </c>
      <c r="V436">
        <v>0</v>
      </c>
      <c r="W436">
        <v>0</v>
      </c>
      <c r="X436">
        <v>2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271</v>
      </c>
      <c r="AJ436">
        <v>43.407068000000002</v>
      </c>
      <c r="AK436" t="s">
        <v>272</v>
      </c>
      <c r="AL436">
        <v>-88.706616999999994</v>
      </c>
      <c r="AM436">
        <v>25</v>
      </c>
      <c r="AN436">
        <v>1550</v>
      </c>
      <c r="AO436" t="s">
        <v>118</v>
      </c>
      <c r="AP436">
        <v>-12</v>
      </c>
      <c r="AQ436">
        <v>-61</v>
      </c>
      <c r="AR436">
        <v>448</v>
      </c>
      <c r="AZ436">
        <v>1200</v>
      </c>
      <c r="BA436">
        <v>1</v>
      </c>
      <c r="BB436" t="str">
        <f t="shared" si="236"/>
        <v xml:space="preserve">N4400K  </v>
      </c>
      <c r="BC436">
        <v>1</v>
      </c>
      <c r="BE436">
        <v>0</v>
      </c>
      <c r="BF436">
        <v>0</v>
      </c>
      <c r="BG436">
        <v>0</v>
      </c>
      <c r="BH436">
        <v>1475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 t="shared" si="270"/>
        <v>21:38:57.457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168</v>
      </c>
      <c r="CR436">
        <v>1</v>
      </c>
      <c r="CW436">
        <v>12866269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"07/22/2022 21:38:57.856"</f>
        <v>07/22/2022 21:38:57.856</v>
      </c>
      <c r="C437" t="str">
        <f t="shared" si="235"/>
        <v>FFDFD3C0</v>
      </c>
      <c r="D437" t="s">
        <v>121</v>
      </c>
      <c r="E437">
        <v>11</v>
      </c>
      <c r="F437">
        <v>1011</v>
      </c>
      <c r="G437" t="s">
        <v>125</v>
      </c>
      <c r="J437" t="s">
        <v>123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68"/>
        <v>21:38:57.453</v>
      </c>
      <c r="T437" t="str">
        <f t="shared" si="269"/>
        <v>21:38:56.953</v>
      </c>
      <c r="U437" t="str">
        <f t="shared" si="243"/>
        <v>A54CFF</v>
      </c>
      <c r="V437">
        <v>0</v>
      </c>
      <c r="W437">
        <v>0</v>
      </c>
      <c r="X437">
        <v>2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271</v>
      </c>
      <c r="AJ437">
        <v>43.407068000000002</v>
      </c>
      <c r="AK437" t="s">
        <v>272</v>
      </c>
      <c r="AL437">
        <v>-88.706616999999994</v>
      </c>
      <c r="AM437">
        <v>25</v>
      </c>
      <c r="AN437">
        <v>1550</v>
      </c>
      <c r="AO437" t="s">
        <v>118</v>
      </c>
      <c r="AP437">
        <v>-12</v>
      </c>
      <c r="AQ437">
        <v>-61</v>
      </c>
      <c r="AR437">
        <v>448</v>
      </c>
      <c r="AZ437">
        <v>1200</v>
      </c>
      <c r="BA437">
        <v>1</v>
      </c>
      <c r="BB437" t="str">
        <f t="shared" si="236"/>
        <v xml:space="preserve">N4400K  </v>
      </c>
      <c r="BC437">
        <v>1</v>
      </c>
      <c r="BE437">
        <v>0</v>
      </c>
      <c r="BF437">
        <v>0</v>
      </c>
      <c r="BG437">
        <v>0</v>
      </c>
      <c r="BH437">
        <v>1475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 t="shared" si="270"/>
        <v>21:38:57.457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168</v>
      </c>
      <c r="CR437">
        <v>1</v>
      </c>
      <c r="CW437">
        <v>12866269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"07/22/2022 21:38:57.856"</f>
        <v>07/22/2022 21:38:57.856</v>
      </c>
      <c r="C438" t="str">
        <f t="shared" si="235"/>
        <v>FFDFD3C0</v>
      </c>
      <c r="D438" t="s">
        <v>113</v>
      </c>
      <c r="E438">
        <v>44</v>
      </c>
      <c r="H438">
        <v>151</v>
      </c>
      <c r="I438" t="s">
        <v>114</v>
      </c>
      <c r="J438" t="s">
        <v>115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68"/>
        <v>21:38:57.453</v>
      </c>
      <c r="T438" t="str">
        <f t="shared" si="269"/>
        <v>21:38:56.953</v>
      </c>
      <c r="U438" t="str">
        <f t="shared" si="243"/>
        <v>A54CFF</v>
      </c>
      <c r="V438">
        <v>0</v>
      </c>
      <c r="W438">
        <v>0</v>
      </c>
      <c r="X438">
        <v>2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271</v>
      </c>
      <c r="AJ438">
        <v>43.407068000000002</v>
      </c>
      <c r="AK438" t="s">
        <v>272</v>
      </c>
      <c r="AL438">
        <v>-88.706616999999994</v>
      </c>
      <c r="AM438">
        <v>25</v>
      </c>
      <c r="AN438">
        <v>1550</v>
      </c>
      <c r="AO438" t="s">
        <v>118</v>
      </c>
      <c r="AP438">
        <v>-12</v>
      </c>
      <c r="AQ438">
        <v>-61</v>
      </c>
      <c r="AR438">
        <v>448</v>
      </c>
      <c r="AZ438">
        <v>1200</v>
      </c>
      <c r="BA438">
        <v>1</v>
      </c>
      <c r="BB438" t="str">
        <f t="shared" si="236"/>
        <v xml:space="preserve">N4400K  </v>
      </c>
      <c r="BC438">
        <v>1</v>
      </c>
      <c r="BE438">
        <v>0</v>
      </c>
      <c r="BF438">
        <v>0</v>
      </c>
      <c r="BG438">
        <v>0</v>
      </c>
      <c r="BH438">
        <v>1475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 t="shared" si="270"/>
        <v>21:38:57.457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168</v>
      </c>
      <c r="CR438">
        <v>1</v>
      </c>
      <c r="CW438">
        <v>12866269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"07/22/2022 21:38:57.856"</f>
        <v>07/22/2022 21:38:57.856</v>
      </c>
      <c r="C439" t="str">
        <f t="shared" si="235"/>
        <v>FFDFD3C0</v>
      </c>
      <c r="D439" t="s">
        <v>113</v>
      </c>
      <c r="E439">
        <v>45</v>
      </c>
      <c r="H439">
        <v>152</v>
      </c>
      <c r="I439" t="s">
        <v>120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68"/>
        <v>21:38:57.453</v>
      </c>
      <c r="T439" t="str">
        <f t="shared" si="269"/>
        <v>21:38:56.953</v>
      </c>
      <c r="U439" t="str">
        <f t="shared" si="243"/>
        <v>A54CFF</v>
      </c>
      <c r="V439">
        <v>0</v>
      </c>
      <c r="W439">
        <v>0</v>
      </c>
      <c r="X439">
        <v>2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271</v>
      </c>
      <c r="AJ439">
        <v>43.407068000000002</v>
      </c>
      <c r="AK439" t="s">
        <v>272</v>
      </c>
      <c r="AL439">
        <v>-88.706616999999994</v>
      </c>
      <c r="AM439">
        <v>25</v>
      </c>
      <c r="AN439">
        <v>1550</v>
      </c>
      <c r="AO439" t="s">
        <v>118</v>
      </c>
      <c r="AP439">
        <v>-12</v>
      </c>
      <c r="AQ439">
        <v>-61</v>
      </c>
      <c r="AR439">
        <v>448</v>
      </c>
      <c r="AZ439">
        <v>1200</v>
      </c>
      <c r="BA439">
        <v>1</v>
      </c>
      <c r="BB439" t="str">
        <f t="shared" si="236"/>
        <v xml:space="preserve">N4400K  </v>
      </c>
      <c r="BC439">
        <v>1</v>
      </c>
      <c r="BE439">
        <v>0</v>
      </c>
      <c r="BF439">
        <v>0</v>
      </c>
      <c r="BG439">
        <v>0</v>
      </c>
      <c r="BH439">
        <v>1475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 t="shared" si="270"/>
        <v>21:38:57.457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168</v>
      </c>
      <c r="CR439">
        <v>1</v>
      </c>
      <c r="CW439">
        <v>12866269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"07/22/2022 21:38:58.621"</f>
        <v>07/22/2022 21:38:58.621</v>
      </c>
      <c r="C440" t="str">
        <f t="shared" ref="C440:C487" si="271">"FFDFD3C0"</f>
        <v>FFDFD3C0</v>
      </c>
      <c r="D440" t="s">
        <v>127</v>
      </c>
      <c r="E440">
        <v>8</v>
      </c>
      <c r="F440">
        <v>2008</v>
      </c>
      <c r="G440" t="s">
        <v>128</v>
      </c>
      <c r="J440" t="s">
        <v>129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ref="S440:S445" si="272">"21:38:58.430"</f>
        <v>21:38:58.430</v>
      </c>
      <c r="T440" t="str">
        <f t="shared" ref="T440:T445" si="273">"21:38:58.030"</f>
        <v>21:38:58.030</v>
      </c>
      <c r="U440" t="str">
        <f t="shared" si="243"/>
        <v>A54CFF</v>
      </c>
      <c r="V440">
        <v>0</v>
      </c>
      <c r="W440">
        <v>0</v>
      </c>
      <c r="X440">
        <v>2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273</v>
      </c>
      <c r="AJ440">
        <v>43.406789000000003</v>
      </c>
      <c r="AK440" t="s">
        <v>274</v>
      </c>
      <c r="AL440">
        <v>-88.706682000000001</v>
      </c>
      <c r="AM440">
        <v>25</v>
      </c>
      <c r="AN440">
        <v>1550</v>
      </c>
      <c r="AO440" t="s">
        <v>118</v>
      </c>
      <c r="AP440">
        <v>-12</v>
      </c>
      <c r="AQ440">
        <v>-62</v>
      </c>
      <c r="AR440">
        <v>448</v>
      </c>
      <c r="AZ440">
        <v>1200</v>
      </c>
      <c r="BA440">
        <v>1</v>
      </c>
      <c r="BB440" t="str">
        <f t="shared" ref="BB440:BB487" si="274">"N4400K  "</f>
        <v xml:space="preserve">N4400K  </v>
      </c>
      <c r="BC440">
        <v>1</v>
      </c>
      <c r="BE440">
        <v>0</v>
      </c>
      <c r="BF440">
        <v>0</v>
      </c>
      <c r="BG440">
        <v>0</v>
      </c>
      <c r="BH440">
        <v>1475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 t="shared" ref="BW440:BW445" si="275">"21:38:58.435"</f>
        <v>21:38:58.435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168</v>
      </c>
      <c r="CR440">
        <v>1</v>
      </c>
      <c r="CW440">
        <v>12868084</v>
      </c>
      <c r="CY440">
        <v>1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"07/22/2022 21:38:58.621"</f>
        <v>07/22/2022 21:38:58.621</v>
      </c>
      <c r="C441" t="str">
        <f t="shared" si="271"/>
        <v>FFDFD3C0</v>
      </c>
      <c r="D441" t="s">
        <v>121</v>
      </c>
      <c r="E441">
        <v>11</v>
      </c>
      <c r="F441">
        <v>1011</v>
      </c>
      <c r="G441" t="s">
        <v>125</v>
      </c>
      <c r="J441" t="s">
        <v>123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272"/>
        <v>21:38:58.430</v>
      </c>
      <c r="T441" t="str">
        <f t="shared" si="273"/>
        <v>21:38:58.030</v>
      </c>
      <c r="U441" t="str">
        <f t="shared" si="243"/>
        <v>A54CFF</v>
      </c>
      <c r="V441">
        <v>0</v>
      </c>
      <c r="W441">
        <v>0</v>
      </c>
      <c r="X441">
        <v>2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273</v>
      </c>
      <c r="AJ441">
        <v>43.406789000000003</v>
      </c>
      <c r="AK441" t="s">
        <v>274</v>
      </c>
      <c r="AL441">
        <v>-88.706682000000001</v>
      </c>
      <c r="AM441">
        <v>25</v>
      </c>
      <c r="AN441">
        <v>1550</v>
      </c>
      <c r="AO441" t="s">
        <v>118</v>
      </c>
      <c r="AP441">
        <v>-12</v>
      </c>
      <c r="AQ441">
        <v>-62</v>
      </c>
      <c r="AR441">
        <v>448</v>
      </c>
      <c r="AZ441">
        <v>1200</v>
      </c>
      <c r="BA441">
        <v>1</v>
      </c>
      <c r="BB441" t="str">
        <f t="shared" si="274"/>
        <v xml:space="preserve">N4400K  </v>
      </c>
      <c r="BC441">
        <v>1</v>
      </c>
      <c r="BE441">
        <v>0</v>
      </c>
      <c r="BF441">
        <v>0</v>
      </c>
      <c r="BG441">
        <v>0</v>
      </c>
      <c r="BH441">
        <v>1475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 t="shared" si="275"/>
        <v>21:38:58.435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168</v>
      </c>
      <c r="CR441">
        <v>1</v>
      </c>
      <c r="CW441">
        <v>12868084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"07/22/2022 21:38:58.621"</f>
        <v>07/22/2022 21:38:58.621</v>
      </c>
      <c r="C442" t="str">
        <f t="shared" si="271"/>
        <v>FFDFD3C0</v>
      </c>
      <c r="D442" t="s">
        <v>124</v>
      </c>
      <c r="E442">
        <v>2</v>
      </c>
      <c r="H442">
        <v>156</v>
      </c>
      <c r="I442" t="s">
        <v>125</v>
      </c>
      <c r="J442" t="s">
        <v>126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72"/>
        <v>21:38:58.430</v>
      </c>
      <c r="T442" t="str">
        <f t="shared" si="273"/>
        <v>21:38:58.030</v>
      </c>
      <c r="U442" t="str">
        <f t="shared" si="243"/>
        <v>A54CFF</v>
      </c>
      <c r="V442">
        <v>0</v>
      </c>
      <c r="W442">
        <v>0</v>
      </c>
      <c r="X442">
        <v>2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273</v>
      </c>
      <c r="AJ442">
        <v>43.406789000000003</v>
      </c>
      <c r="AK442" t="s">
        <v>274</v>
      </c>
      <c r="AL442">
        <v>-88.706682000000001</v>
      </c>
      <c r="AM442">
        <v>25</v>
      </c>
      <c r="AN442">
        <v>1550</v>
      </c>
      <c r="AO442" t="s">
        <v>118</v>
      </c>
      <c r="AP442">
        <v>-12</v>
      </c>
      <c r="AQ442">
        <v>-62</v>
      </c>
      <c r="AR442">
        <v>448</v>
      </c>
      <c r="AZ442">
        <v>1200</v>
      </c>
      <c r="BA442">
        <v>1</v>
      </c>
      <c r="BB442" t="str">
        <f t="shared" si="274"/>
        <v xml:space="preserve">N4400K  </v>
      </c>
      <c r="BC442">
        <v>1</v>
      </c>
      <c r="BE442">
        <v>0</v>
      </c>
      <c r="BF442">
        <v>0</v>
      </c>
      <c r="BG442">
        <v>0</v>
      </c>
      <c r="BH442">
        <v>1475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 t="shared" si="275"/>
        <v>21:38:58.435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168</v>
      </c>
      <c r="CR442">
        <v>1</v>
      </c>
      <c r="CW442">
        <v>12868084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"07/22/2022 21:38:58.668"</f>
        <v>07/22/2022 21:38:58.668</v>
      </c>
      <c r="C443" t="str">
        <f t="shared" si="271"/>
        <v>FFDFD3C0</v>
      </c>
      <c r="D443" t="s">
        <v>121</v>
      </c>
      <c r="E443">
        <v>12</v>
      </c>
      <c r="F443">
        <v>1012</v>
      </c>
      <c r="G443" t="s">
        <v>122</v>
      </c>
      <c r="J443" t="s">
        <v>123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272"/>
        <v>21:38:58.430</v>
      </c>
      <c r="T443" t="str">
        <f t="shared" si="273"/>
        <v>21:38:58.030</v>
      </c>
      <c r="U443" t="str">
        <f t="shared" si="243"/>
        <v>A54CFF</v>
      </c>
      <c r="V443">
        <v>0</v>
      </c>
      <c r="W443">
        <v>0</v>
      </c>
      <c r="X443">
        <v>2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273</v>
      </c>
      <c r="AJ443">
        <v>43.406789000000003</v>
      </c>
      <c r="AK443" t="s">
        <v>274</v>
      </c>
      <c r="AL443">
        <v>-88.706682000000001</v>
      </c>
      <c r="AM443">
        <v>25</v>
      </c>
      <c r="AN443">
        <v>1550</v>
      </c>
      <c r="AO443" t="s">
        <v>118</v>
      </c>
      <c r="AP443">
        <v>-12</v>
      </c>
      <c r="AQ443">
        <v>-62</v>
      </c>
      <c r="AR443">
        <v>448</v>
      </c>
      <c r="AZ443">
        <v>1200</v>
      </c>
      <c r="BA443">
        <v>1</v>
      </c>
      <c r="BB443" t="str">
        <f t="shared" si="274"/>
        <v xml:space="preserve">N4400K  </v>
      </c>
      <c r="BC443">
        <v>1</v>
      </c>
      <c r="BE443">
        <v>0</v>
      </c>
      <c r="BF443">
        <v>0</v>
      </c>
      <c r="BG443">
        <v>0</v>
      </c>
      <c r="BH443">
        <v>1475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 t="shared" si="275"/>
        <v>21:38:58.435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168</v>
      </c>
      <c r="CR443">
        <v>1</v>
      </c>
      <c r="CW443">
        <v>12868084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"07/22/2022 21:38:58.699"</f>
        <v>07/22/2022 21:38:58.699</v>
      </c>
      <c r="C444" t="str">
        <f t="shared" si="271"/>
        <v>FFDFD3C0</v>
      </c>
      <c r="D444" t="s">
        <v>113</v>
      </c>
      <c r="E444">
        <v>45</v>
      </c>
      <c r="H444">
        <v>152</v>
      </c>
      <c r="I444" t="s">
        <v>120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272"/>
        <v>21:38:58.430</v>
      </c>
      <c r="T444" t="str">
        <f t="shared" si="273"/>
        <v>21:38:58.030</v>
      </c>
      <c r="U444" t="str">
        <f t="shared" si="243"/>
        <v>A54CFF</v>
      </c>
      <c r="V444">
        <v>0</v>
      </c>
      <c r="W444">
        <v>0</v>
      </c>
      <c r="X444">
        <v>2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273</v>
      </c>
      <c r="AJ444">
        <v>43.406789000000003</v>
      </c>
      <c r="AK444" t="s">
        <v>274</v>
      </c>
      <c r="AL444">
        <v>-88.706682000000001</v>
      </c>
      <c r="AM444">
        <v>25</v>
      </c>
      <c r="AN444">
        <v>1550</v>
      </c>
      <c r="AO444" t="s">
        <v>118</v>
      </c>
      <c r="AP444">
        <v>-12</v>
      </c>
      <c r="AQ444">
        <v>-62</v>
      </c>
      <c r="AR444">
        <v>448</v>
      </c>
      <c r="AZ444">
        <v>1200</v>
      </c>
      <c r="BA444">
        <v>1</v>
      </c>
      <c r="BB444" t="str">
        <f t="shared" si="274"/>
        <v xml:space="preserve">N4400K  </v>
      </c>
      <c r="BC444">
        <v>1</v>
      </c>
      <c r="BE444">
        <v>0</v>
      </c>
      <c r="BF444">
        <v>0</v>
      </c>
      <c r="BG444">
        <v>0</v>
      </c>
      <c r="BH444">
        <v>1475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 t="shared" si="275"/>
        <v>21:38:58.435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168</v>
      </c>
      <c r="CR444">
        <v>1</v>
      </c>
      <c r="CW444">
        <v>12868084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"07/22/2022 21:38:58.699"</f>
        <v>07/22/2022 21:38:58.699</v>
      </c>
      <c r="C445" t="str">
        <f t="shared" si="271"/>
        <v>FFDFD3C0</v>
      </c>
      <c r="D445" t="s">
        <v>113</v>
      </c>
      <c r="E445">
        <v>44</v>
      </c>
      <c r="H445">
        <v>151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272"/>
        <v>21:38:58.430</v>
      </c>
      <c r="T445" t="str">
        <f t="shared" si="273"/>
        <v>21:38:58.030</v>
      </c>
      <c r="U445" t="str">
        <f t="shared" si="243"/>
        <v>A54CFF</v>
      </c>
      <c r="V445">
        <v>0</v>
      </c>
      <c r="W445">
        <v>0</v>
      </c>
      <c r="X445">
        <v>2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273</v>
      </c>
      <c r="AJ445">
        <v>43.406789000000003</v>
      </c>
      <c r="AK445" t="s">
        <v>274</v>
      </c>
      <c r="AL445">
        <v>-88.706682000000001</v>
      </c>
      <c r="AM445">
        <v>25</v>
      </c>
      <c r="AN445">
        <v>1550</v>
      </c>
      <c r="AO445" t="s">
        <v>118</v>
      </c>
      <c r="AP445">
        <v>-12</v>
      </c>
      <c r="AQ445">
        <v>-62</v>
      </c>
      <c r="AR445">
        <v>448</v>
      </c>
      <c r="AZ445">
        <v>1200</v>
      </c>
      <c r="BA445">
        <v>1</v>
      </c>
      <c r="BB445" t="str">
        <f t="shared" si="274"/>
        <v xml:space="preserve">N4400K  </v>
      </c>
      <c r="BC445">
        <v>1</v>
      </c>
      <c r="BE445">
        <v>0</v>
      </c>
      <c r="BF445">
        <v>0</v>
      </c>
      <c r="BG445">
        <v>0</v>
      </c>
      <c r="BH445">
        <v>1475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 t="shared" si="275"/>
        <v>21:38:58.435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168</v>
      </c>
      <c r="CR445">
        <v>1</v>
      </c>
      <c r="CW445">
        <v>12868084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"07/22/2022 21:38:59.762"</f>
        <v>07/22/2022 21:38:59.762</v>
      </c>
      <c r="C446" t="str">
        <f t="shared" si="271"/>
        <v>FFDFD3C0</v>
      </c>
      <c r="D446" t="s">
        <v>113</v>
      </c>
      <c r="E446">
        <v>44</v>
      </c>
      <c r="H446">
        <v>151</v>
      </c>
      <c r="I446" t="s">
        <v>114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ref="S446:S451" si="276">"21:38:59.539"</f>
        <v>21:38:59.539</v>
      </c>
      <c r="T446" t="str">
        <f t="shared" ref="T446:T451" si="277">"21:38:59.039"</f>
        <v>21:38:59.039</v>
      </c>
      <c r="U446" t="str">
        <f t="shared" si="243"/>
        <v>A54CFF</v>
      </c>
      <c r="V446">
        <v>0</v>
      </c>
      <c r="W446">
        <v>0</v>
      </c>
      <c r="X446">
        <v>2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275</v>
      </c>
      <c r="AJ446">
        <v>43.406466999999999</v>
      </c>
      <c r="AK446" t="s">
        <v>276</v>
      </c>
      <c r="AL446">
        <v>-88.706745999999995</v>
      </c>
      <c r="AM446">
        <v>25</v>
      </c>
      <c r="AN446">
        <v>1575</v>
      </c>
      <c r="AO446" t="s">
        <v>118</v>
      </c>
      <c r="AP446">
        <v>-12</v>
      </c>
      <c r="AQ446">
        <v>-62</v>
      </c>
      <c r="AR446">
        <v>512</v>
      </c>
      <c r="AZ446">
        <v>1200</v>
      </c>
      <c r="BA446">
        <v>1</v>
      </c>
      <c r="BB446" t="str">
        <f t="shared" si="274"/>
        <v xml:space="preserve">N4400K  </v>
      </c>
      <c r="BC446">
        <v>1</v>
      </c>
      <c r="BE446">
        <v>0</v>
      </c>
      <c r="BF446">
        <v>0</v>
      </c>
      <c r="BG446">
        <v>0</v>
      </c>
      <c r="BH446">
        <v>1500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 t="shared" ref="BW446:BW451" si="278">"21:38:59.542"</f>
        <v>21:38:59.542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168</v>
      </c>
      <c r="CR446">
        <v>1</v>
      </c>
      <c r="CW446">
        <v>12870201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"07/22/2022 21:38:59.762"</f>
        <v>07/22/2022 21:38:59.762</v>
      </c>
      <c r="C447" t="str">
        <f t="shared" si="271"/>
        <v>FFDFD3C0</v>
      </c>
      <c r="D447" t="s">
        <v>113</v>
      </c>
      <c r="E447">
        <v>45</v>
      </c>
      <c r="H447">
        <v>152</v>
      </c>
      <c r="I447" t="s">
        <v>120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276"/>
        <v>21:38:59.539</v>
      </c>
      <c r="T447" t="str">
        <f t="shared" si="277"/>
        <v>21:38:59.039</v>
      </c>
      <c r="U447" t="str">
        <f t="shared" si="243"/>
        <v>A54CFF</v>
      </c>
      <c r="V447">
        <v>0</v>
      </c>
      <c r="W447">
        <v>0</v>
      </c>
      <c r="X447">
        <v>2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275</v>
      </c>
      <c r="AJ447">
        <v>43.406466999999999</v>
      </c>
      <c r="AK447" t="s">
        <v>276</v>
      </c>
      <c r="AL447">
        <v>-88.706745999999995</v>
      </c>
      <c r="AM447">
        <v>25</v>
      </c>
      <c r="AN447">
        <v>1575</v>
      </c>
      <c r="AO447" t="s">
        <v>118</v>
      </c>
      <c r="AP447">
        <v>-12</v>
      </c>
      <c r="AQ447">
        <v>-62</v>
      </c>
      <c r="AR447">
        <v>512</v>
      </c>
      <c r="AZ447">
        <v>1200</v>
      </c>
      <c r="BA447">
        <v>1</v>
      </c>
      <c r="BB447" t="str">
        <f t="shared" si="274"/>
        <v xml:space="preserve">N4400K  </v>
      </c>
      <c r="BC447">
        <v>1</v>
      </c>
      <c r="BE447">
        <v>0</v>
      </c>
      <c r="BF447">
        <v>0</v>
      </c>
      <c r="BG447">
        <v>0</v>
      </c>
      <c r="BH447">
        <v>1500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 t="shared" si="278"/>
        <v>21:38:59.542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168</v>
      </c>
      <c r="CR447">
        <v>1</v>
      </c>
      <c r="CW447">
        <v>12870201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"07/22/2022 21:38:59.793"</f>
        <v>07/22/2022 21:38:59.793</v>
      </c>
      <c r="C448" t="str">
        <f t="shared" si="271"/>
        <v>FFDFD3C0</v>
      </c>
      <c r="D448" t="s">
        <v>121</v>
      </c>
      <c r="E448">
        <v>11</v>
      </c>
      <c r="F448">
        <v>1011</v>
      </c>
      <c r="G448" t="s">
        <v>125</v>
      </c>
      <c r="J448" t="s">
        <v>123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276"/>
        <v>21:38:59.539</v>
      </c>
      <c r="T448" t="str">
        <f t="shared" si="277"/>
        <v>21:38:59.039</v>
      </c>
      <c r="U448" t="str">
        <f t="shared" si="243"/>
        <v>A54CFF</v>
      </c>
      <c r="V448">
        <v>0</v>
      </c>
      <c r="W448">
        <v>0</v>
      </c>
      <c r="X448">
        <v>2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275</v>
      </c>
      <c r="AJ448">
        <v>43.406466999999999</v>
      </c>
      <c r="AK448" t="s">
        <v>276</v>
      </c>
      <c r="AL448">
        <v>-88.706745999999995</v>
      </c>
      <c r="AM448">
        <v>25</v>
      </c>
      <c r="AN448">
        <v>1575</v>
      </c>
      <c r="AO448" t="s">
        <v>118</v>
      </c>
      <c r="AP448">
        <v>-12</v>
      </c>
      <c r="AQ448">
        <v>-62</v>
      </c>
      <c r="AR448">
        <v>512</v>
      </c>
      <c r="AZ448">
        <v>1200</v>
      </c>
      <c r="BA448">
        <v>1</v>
      </c>
      <c r="BB448" t="str">
        <f t="shared" si="274"/>
        <v xml:space="preserve">N4400K  </v>
      </c>
      <c r="BC448">
        <v>1</v>
      </c>
      <c r="BE448">
        <v>0</v>
      </c>
      <c r="BF448">
        <v>0</v>
      </c>
      <c r="BG448">
        <v>0</v>
      </c>
      <c r="BH448">
        <v>1500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 t="shared" si="278"/>
        <v>21:38:59.542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168</v>
      </c>
      <c r="CR448">
        <v>1</v>
      </c>
      <c r="CW448">
        <v>12870201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"07/22/2022 21:38:59.793"</f>
        <v>07/22/2022 21:38:59.793</v>
      </c>
      <c r="C449" t="str">
        <f t="shared" si="271"/>
        <v>FFDFD3C0</v>
      </c>
      <c r="D449" t="s">
        <v>127</v>
      </c>
      <c r="E449">
        <v>8</v>
      </c>
      <c r="F449">
        <v>2008</v>
      </c>
      <c r="G449" t="s">
        <v>128</v>
      </c>
      <c r="J449" t="s">
        <v>129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276"/>
        <v>21:38:59.539</v>
      </c>
      <c r="T449" t="str">
        <f t="shared" si="277"/>
        <v>21:38:59.039</v>
      </c>
      <c r="U449" t="str">
        <f t="shared" si="243"/>
        <v>A54CFF</v>
      </c>
      <c r="V449">
        <v>0</v>
      </c>
      <c r="W449">
        <v>0</v>
      </c>
      <c r="X449">
        <v>2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275</v>
      </c>
      <c r="AJ449">
        <v>43.406466999999999</v>
      </c>
      <c r="AK449" t="s">
        <v>276</v>
      </c>
      <c r="AL449">
        <v>-88.706745999999995</v>
      </c>
      <c r="AM449">
        <v>25</v>
      </c>
      <c r="AN449">
        <v>1575</v>
      </c>
      <c r="AO449" t="s">
        <v>118</v>
      </c>
      <c r="AP449">
        <v>-12</v>
      </c>
      <c r="AQ449">
        <v>-62</v>
      </c>
      <c r="AR449">
        <v>512</v>
      </c>
      <c r="AZ449">
        <v>1200</v>
      </c>
      <c r="BA449">
        <v>1</v>
      </c>
      <c r="BB449" t="str">
        <f t="shared" si="274"/>
        <v xml:space="preserve">N4400K  </v>
      </c>
      <c r="BC449">
        <v>1</v>
      </c>
      <c r="BE449">
        <v>0</v>
      </c>
      <c r="BF449">
        <v>0</v>
      </c>
      <c r="BG449">
        <v>0</v>
      </c>
      <c r="BH449">
        <v>1500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 t="shared" si="278"/>
        <v>21:38:59.542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168</v>
      </c>
      <c r="CR449">
        <v>1</v>
      </c>
      <c r="CW449">
        <v>12870201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"07/22/2022 21:38:59.793"</f>
        <v>07/22/2022 21:38:59.793</v>
      </c>
      <c r="C450" t="str">
        <f t="shared" si="271"/>
        <v>FFDFD3C0</v>
      </c>
      <c r="D450" t="s">
        <v>124</v>
      </c>
      <c r="E450">
        <v>2</v>
      </c>
      <c r="H450">
        <v>156</v>
      </c>
      <c r="I450" t="s">
        <v>125</v>
      </c>
      <c r="J450" t="s">
        <v>126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276"/>
        <v>21:38:59.539</v>
      </c>
      <c r="T450" t="str">
        <f t="shared" si="277"/>
        <v>21:38:59.039</v>
      </c>
      <c r="U450" t="str">
        <f t="shared" ref="U450:U513" si="279">"A54CFF"</f>
        <v>A54CFF</v>
      </c>
      <c r="V450">
        <v>0</v>
      </c>
      <c r="W450">
        <v>0</v>
      </c>
      <c r="X450">
        <v>2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275</v>
      </c>
      <c r="AJ450">
        <v>43.406466999999999</v>
      </c>
      <c r="AK450" t="s">
        <v>276</v>
      </c>
      <c r="AL450">
        <v>-88.706745999999995</v>
      </c>
      <c r="AM450">
        <v>25</v>
      </c>
      <c r="AN450">
        <v>1575</v>
      </c>
      <c r="AO450" t="s">
        <v>118</v>
      </c>
      <c r="AP450">
        <v>-12</v>
      </c>
      <c r="AQ450">
        <v>-62</v>
      </c>
      <c r="AR450">
        <v>512</v>
      </c>
      <c r="AZ450">
        <v>1200</v>
      </c>
      <c r="BA450">
        <v>1</v>
      </c>
      <c r="BB450" t="str">
        <f t="shared" si="274"/>
        <v xml:space="preserve">N4400K  </v>
      </c>
      <c r="BC450">
        <v>1</v>
      </c>
      <c r="BE450">
        <v>0</v>
      </c>
      <c r="BF450">
        <v>0</v>
      </c>
      <c r="BG450">
        <v>0</v>
      </c>
      <c r="BH450">
        <v>1500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 t="shared" si="278"/>
        <v>21:38:59.542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168</v>
      </c>
      <c r="CR450">
        <v>1</v>
      </c>
      <c r="CW450">
        <v>12870201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"07/22/2022 21:38:59.793"</f>
        <v>07/22/2022 21:38:59.793</v>
      </c>
      <c r="C451" t="str">
        <f t="shared" si="271"/>
        <v>FFDFD3C0</v>
      </c>
      <c r="D451" t="s">
        <v>121</v>
      </c>
      <c r="E451">
        <v>12</v>
      </c>
      <c r="F451">
        <v>1012</v>
      </c>
      <c r="G451" t="s">
        <v>122</v>
      </c>
      <c r="J451" t="s">
        <v>123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276"/>
        <v>21:38:59.539</v>
      </c>
      <c r="T451" t="str">
        <f t="shared" si="277"/>
        <v>21:38:59.039</v>
      </c>
      <c r="U451" t="str">
        <f t="shared" si="279"/>
        <v>A54CFF</v>
      </c>
      <c r="V451">
        <v>0</v>
      </c>
      <c r="W451">
        <v>0</v>
      </c>
      <c r="X451">
        <v>2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275</v>
      </c>
      <c r="AJ451">
        <v>43.406466999999999</v>
      </c>
      <c r="AK451" t="s">
        <v>276</v>
      </c>
      <c r="AL451">
        <v>-88.706745999999995</v>
      </c>
      <c r="AM451">
        <v>25</v>
      </c>
      <c r="AN451">
        <v>1575</v>
      </c>
      <c r="AO451" t="s">
        <v>118</v>
      </c>
      <c r="AP451">
        <v>-12</v>
      </c>
      <c r="AQ451">
        <v>-62</v>
      </c>
      <c r="AR451">
        <v>512</v>
      </c>
      <c r="AZ451">
        <v>1200</v>
      </c>
      <c r="BA451">
        <v>1</v>
      </c>
      <c r="BB451" t="str">
        <f t="shared" si="274"/>
        <v xml:space="preserve">N4400K  </v>
      </c>
      <c r="BC451">
        <v>1</v>
      </c>
      <c r="BE451">
        <v>0</v>
      </c>
      <c r="BF451">
        <v>0</v>
      </c>
      <c r="BG451">
        <v>0</v>
      </c>
      <c r="BH451">
        <v>1500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 t="shared" si="278"/>
        <v>21:38:59.542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168</v>
      </c>
      <c r="CR451">
        <v>1</v>
      </c>
      <c r="CW451">
        <v>12870201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"07/22/2022 21:39:00.668"</f>
        <v>07/22/2022 21:39:00.668</v>
      </c>
      <c r="C452" t="str">
        <f t="shared" si="271"/>
        <v>FFDFD3C0</v>
      </c>
      <c r="D452" t="s">
        <v>121</v>
      </c>
      <c r="E452">
        <v>11</v>
      </c>
      <c r="F452">
        <v>1011</v>
      </c>
      <c r="G452" t="s">
        <v>125</v>
      </c>
      <c r="J452" t="s">
        <v>123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S457" si="280">"21:39:00.438"</f>
        <v>21:39:00.438</v>
      </c>
      <c r="T452" t="str">
        <f t="shared" ref="T452:T457" si="281">"21:39:00.038"</f>
        <v>21:39:00.038</v>
      </c>
      <c r="U452" t="str">
        <f t="shared" si="279"/>
        <v>A54CFF</v>
      </c>
      <c r="V452">
        <v>0</v>
      </c>
      <c r="W452">
        <v>0</v>
      </c>
      <c r="X452">
        <v>2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277</v>
      </c>
      <c r="AJ452">
        <v>43.406253</v>
      </c>
      <c r="AK452" t="s">
        <v>278</v>
      </c>
      <c r="AL452">
        <v>-88.706810000000004</v>
      </c>
      <c r="AM452">
        <v>25</v>
      </c>
      <c r="AN452">
        <v>1575</v>
      </c>
      <c r="AO452" t="s">
        <v>118</v>
      </c>
      <c r="AP452">
        <v>-11</v>
      </c>
      <c r="AQ452">
        <v>-62</v>
      </c>
      <c r="AR452">
        <v>448</v>
      </c>
      <c r="AZ452">
        <v>1200</v>
      </c>
      <c r="BA452">
        <v>1</v>
      </c>
      <c r="BB452" t="str">
        <f t="shared" si="274"/>
        <v xml:space="preserve">N4400K  </v>
      </c>
      <c r="BC452">
        <v>1</v>
      </c>
      <c r="BE452">
        <v>0</v>
      </c>
      <c r="BF452">
        <v>0</v>
      </c>
      <c r="BG452">
        <v>0</v>
      </c>
      <c r="BH452">
        <v>1500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 t="shared" ref="BW452:BW457" si="282">"21:39:00.443"</f>
        <v>21:39:00.443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168</v>
      </c>
      <c r="CR452">
        <v>0</v>
      </c>
      <c r="CW452">
        <v>3893642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"07/22/2022 21:39:00.668"</f>
        <v>07/22/2022 21:39:00.668</v>
      </c>
      <c r="C453" t="str">
        <f t="shared" si="271"/>
        <v>FFDFD3C0</v>
      </c>
      <c r="D453" t="s">
        <v>127</v>
      </c>
      <c r="E453">
        <v>8</v>
      </c>
      <c r="F453">
        <v>2008</v>
      </c>
      <c r="G453" t="s">
        <v>128</v>
      </c>
      <c r="J453" t="s">
        <v>129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80"/>
        <v>21:39:00.438</v>
      </c>
      <c r="T453" t="str">
        <f t="shared" si="281"/>
        <v>21:39:00.038</v>
      </c>
      <c r="U453" t="str">
        <f t="shared" si="279"/>
        <v>A54CFF</v>
      </c>
      <c r="V453">
        <v>0</v>
      </c>
      <c r="W453">
        <v>0</v>
      </c>
      <c r="X453">
        <v>2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277</v>
      </c>
      <c r="AJ453">
        <v>43.406253</v>
      </c>
      <c r="AK453" t="s">
        <v>278</v>
      </c>
      <c r="AL453">
        <v>-88.706810000000004</v>
      </c>
      <c r="AM453">
        <v>25</v>
      </c>
      <c r="AN453">
        <v>1575</v>
      </c>
      <c r="AO453" t="s">
        <v>118</v>
      </c>
      <c r="AP453">
        <v>-11</v>
      </c>
      <c r="AQ453">
        <v>-62</v>
      </c>
      <c r="AR453">
        <v>448</v>
      </c>
      <c r="AZ453">
        <v>1200</v>
      </c>
      <c r="BA453">
        <v>1</v>
      </c>
      <c r="BB453" t="str">
        <f t="shared" si="274"/>
        <v xml:space="preserve">N4400K  </v>
      </c>
      <c r="BC453">
        <v>1</v>
      </c>
      <c r="BE453">
        <v>0</v>
      </c>
      <c r="BF453">
        <v>0</v>
      </c>
      <c r="BG453">
        <v>0</v>
      </c>
      <c r="BH453">
        <v>1500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 t="shared" si="282"/>
        <v>21:39:00.443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168</v>
      </c>
      <c r="CR453">
        <v>0</v>
      </c>
      <c r="CW453">
        <v>3893642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"07/22/2022 21:39:00.668"</f>
        <v>07/22/2022 21:39:00.668</v>
      </c>
      <c r="C454" t="str">
        <f t="shared" si="271"/>
        <v>FFDFD3C0</v>
      </c>
      <c r="D454" t="s">
        <v>124</v>
      </c>
      <c r="E454">
        <v>2</v>
      </c>
      <c r="H454">
        <v>156</v>
      </c>
      <c r="I454" t="s">
        <v>125</v>
      </c>
      <c r="J454" t="s">
        <v>126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80"/>
        <v>21:39:00.438</v>
      </c>
      <c r="T454" t="str">
        <f t="shared" si="281"/>
        <v>21:39:00.038</v>
      </c>
      <c r="U454" t="str">
        <f t="shared" si="279"/>
        <v>A54CFF</v>
      </c>
      <c r="V454">
        <v>0</v>
      </c>
      <c r="W454">
        <v>0</v>
      </c>
      <c r="X454">
        <v>2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277</v>
      </c>
      <c r="AJ454">
        <v>43.406253</v>
      </c>
      <c r="AK454" t="s">
        <v>278</v>
      </c>
      <c r="AL454">
        <v>-88.706810000000004</v>
      </c>
      <c r="AM454">
        <v>25</v>
      </c>
      <c r="AN454">
        <v>1575</v>
      </c>
      <c r="AO454" t="s">
        <v>118</v>
      </c>
      <c r="AP454">
        <v>-11</v>
      </c>
      <c r="AQ454">
        <v>-62</v>
      </c>
      <c r="AR454">
        <v>448</v>
      </c>
      <c r="AZ454">
        <v>1200</v>
      </c>
      <c r="BA454">
        <v>1</v>
      </c>
      <c r="BB454" t="str">
        <f t="shared" si="274"/>
        <v xml:space="preserve">N4400K  </v>
      </c>
      <c r="BC454">
        <v>1</v>
      </c>
      <c r="BE454">
        <v>0</v>
      </c>
      <c r="BF454">
        <v>0</v>
      </c>
      <c r="BG454">
        <v>0</v>
      </c>
      <c r="BH454">
        <v>1500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 t="shared" si="282"/>
        <v>21:39:00.443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168</v>
      </c>
      <c r="CR454">
        <v>0</v>
      </c>
      <c r="CW454">
        <v>3893642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"07/22/2022 21:39:00.668"</f>
        <v>07/22/2022 21:39:00.668</v>
      </c>
      <c r="C455" t="str">
        <f t="shared" si="271"/>
        <v>FFDFD3C0</v>
      </c>
      <c r="D455" t="s">
        <v>121</v>
      </c>
      <c r="E455">
        <v>12</v>
      </c>
      <c r="F455">
        <v>1012</v>
      </c>
      <c r="G455" t="s">
        <v>122</v>
      </c>
      <c r="J455" t="s">
        <v>123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80"/>
        <v>21:39:00.438</v>
      </c>
      <c r="T455" t="str">
        <f t="shared" si="281"/>
        <v>21:39:00.038</v>
      </c>
      <c r="U455" t="str">
        <f t="shared" si="279"/>
        <v>A54CFF</v>
      </c>
      <c r="V455">
        <v>0</v>
      </c>
      <c r="W455">
        <v>0</v>
      </c>
      <c r="X455">
        <v>2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277</v>
      </c>
      <c r="AJ455">
        <v>43.406253</v>
      </c>
      <c r="AK455" t="s">
        <v>278</v>
      </c>
      <c r="AL455">
        <v>-88.706810000000004</v>
      </c>
      <c r="AM455">
        <v>25</v>
      </c>
      <c r="AN455">
        <v>1575</v>
      </c>
      <c r="AO455" t="s">
        <v>118</v>
      </c>
      <c r="AP455">
        <v>-11</v>
      </c>
      <c r="AQ455">
        <v>-62</v>
      </c>
      <c r="AR455">
        <v>448</v>
      </c>
      <c r="AZ455">
        <v>1200</v>
      </c>
      <c r="BA455">
        <v>1</v>
      </c>
      <c r="BB455" t="str">
        <f t="shared" si="274"/>
        <v xml:space="preserve">N4400K  </v>
      </c>
      <c r="BC455">
        <v>1</v>
      </c>
      <c r="BE455">
        <v>0</v>
      </c>
      <c r="BF455">
        <v>0</v>
      </c>
      <c r="BG455">
        <v>0</v>
      </c>
      <c r="BH455">
        <v>1500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 t="shared" si="282"/>
        <v>21:39:00.443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168</v>
      </c>
      <c r="CR455">
        <v>0</v>
      </c>
      <c r="CW455">
        <v>3893642</v>
      </c>
      <c r="CY455">
        <v>1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"07/22/2022 21:39:00.715"</f>
        <v>07/22/2022 21:39:00.715</v>
      </c>
      <c r="C456" t="str">
        <f t="shared" si="271"/>
        <v>FFDFD3C0</v>
      </c>
      <c r="D456" t="s">
        <v>113</v>
      </c>
      <c r="E456">
        <v>45</v>
      </c>
      <c r="H456">
        <v>152</v>
      </c>
      <c r="I456" t="s">
        <v>120</v>
      </c>
      <c r="J456" t="s">
        <v>115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80"/>
        <v>21:39:00.438</v>
      </c>
      <c r="T456" t="str">
        <f t="shared" si="281"/>
        <v>21:39:00.038</v>
      </c>
      <c r="U456" t="str">
        <f t="shared" si="279"/>
        <v>A54CFF</v>
      </c>
      <c r="V456">
        <v>0</v>
      </c>
      <c r="W456">
        <v>0</v>
      </c>
      <c r="X456">
        <v>2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277</v>
      </c>
      <c r="AJ456">
        <v>43.406253</v>
      </c>
      <c r="AK456" t="s">
        <v>278</v>
      </c>
      <c r="AL456">
        <v>-88.706810000000004</v>
      </c>
      <c r="AM456">
        <v>25</v>
      </c>
      <c r="AN456">
        <v>1575</v>
      </c>
      <c r="AO456" t="s">
        <v>118</v>
      </c>
      <c r="AP456">
        <v>-11</v>
      </c>
      <c r="AQ456">
        <v>-62</v>
      </c>
      <c r="AR456">
        <v>448</v>
      </c>
      <c r="AZ456">
        <v>1200</v>
      </c>
      <c r="BA456">
        <v>1</v>
      </c>
      <c r="BB456" t="str">
        <f t="shared" si="274"/>
        <v xml:space="preserve">N4400K  </v>
      </c>
      <c r="BC456">
        <v>1</v>
      </c>
      <c r="BE456">
        <v>0</v>
      </c>
      <c r="BF456">
        <v>0</v>
      </c>
      <c r="BG456">
        <v>0</v>
      </c>
      <c r="BH456">
        <v>1500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 t="shared" si="282"/>
        <v>21:39:00.443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168</v>
      </c>
      <c r="CR456">
        <v>0</v>
      </c>
      <c r="CW456">
        <v>3893642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"07/22/2022 21:39:00.668"</f>
        <v>07/22/2022 21:39:00.668</v>
      </c>
      <c r="C457" t="str">
        <f t="shared" si="271"/>
        <v>FFDFD3C0</v>
      </c>
      <c r="D457" t="s">
        <v>113</v>
      </c>
      <c r="E457">
        <v>44</v>
      </c>
      <c r="H457">
        <v>151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280"/>
        <v>21:39:00.438</v>
      </c>
      <c r="T457" t="str">
        <f t="shared" si="281"/>
        <v>21:39:00.038</v>
      </c>
      <c r="U457" t="str">
        <f t="shared" si="279"/>
        <v>A54CFF</v>
      </c>
      <c r="V457">
        <v>0</v>
      </c>
      <c r="W457">
        <v>0</v>
      </c>
      <c r="X457">
        <v>2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277</v>
      </c>
      <c r="AJ457">
        <v>43.406253</v>
      </c>
      <c r="AK457" t="s">
        <v>278</v>
      </c>
      <c r="AL457">
        <v>-88.706810000000004</v>
      </c>
      <c r="AM457">
        <v>25</v>
      </c>
      <c r="AN457">
        <v>1575</v>
      </c>
      <c r="AO457" t="s">
        <v>118</v>
      </c>
      <c r="AP457">
        <v>-11</v>
      </c>
      <c r="AQ457">
        <v>-62</v>
      </c>
      <c r="AR457">
        <v>448</v>
      </c>
      <c r="AZ457">
        <v>1200</v>
      </c>
      <c r="BA457">
        <v>1</v>
      </c>
      <c r="BB457" t="str">
        <f t="shared" si="274"/>
        <v xml:space="preserve">N4400K  </v>
      </c>
      <c r="BC457">
        <v>1</v>
      </c>
      <c r="BE457">
        <v>0</v>
      </c>
      <c r="BF457">
        <v>0</v>
      </c>
      <c r="BG457">
        <v>0</v>
      </c>
      <c r="BH457">
        <v>1500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 t="shared" si="282"/>
        <v>21:39:00.443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168</v>
      </c>
      <c r="CR457">
        <v>0</v>
      </c>
      <c r="CW457">
        <v>3893642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"07/22/2022 21:39:01.657"</f>
        <v>07/22/2022 21:39:01.657</v>
      </c>
      <c r="C458" t="str">
        <f t="shared" si="271"/>
        <v>FFDFD3C0</v>
      </c>
      <c r="D458" t="s">
        <v>121</v>
      </c>
      <c r="E458">
        <v>12</v>
      </c>
      <c r="F458">
        <v>1012</v>
      </c>
      <c r="G458" t="s">
        <v>122</v>
      </c>
      <c r="J458" t="s">
        <v>123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ref="S458:S463" si="283">"21:39:01.438"</f>
        <v>21:39:01.438</v>
      </c>
      <c r="T458" t="str">
        <f t="shared" ref="T458:T463" si="284">"21:39:01.038"</f>
        <v>21:39:01.038</v>
      </c>
      <c r="U458" t="str">
        <f t="shared" si="279"/>
        <v>A54CFF</v>
      </c>
      <c r="V458">
        <v>0</v>
      </c>
      <c r="W458">
        <v>0</v>
      </c>
      <c r="X458">
        <v>2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279</v>
      </c>
      <c r="AJ458">
        <v>43.405931000000002</v>
      </c>
      <c r="AK458" t="s">
        <v>280</v>
      </c>
      <c r="AL458">
        <v>-88.706939000000006</v>
      </c>
      <c r="AM458">
        <v>25</v>
      </c>
      <c r="AN458">
        <v>1575</v>
      </c>
      <c r="AO458" t="s">
        <v>118</v>
      </c>
      <c r="AP458">
        <v>-11</v>
      </c>
      <c r="AQ458">
        <v>-62</v>
      </c>
      <c r="AR458">
        <v>448</v>
      </c>
      <c r="AZ458">
        <v>1200</v>
      </c>
      <c r="BA458">
        <v>1</v>
      </c>
      <c r="BB458" t="str">
        <f t="shared" si="274"/>
        <v xml:space="preserve">N4400K  </v>
      </c>
      <c r="BC458">
        <v>1</v>
      </c>
      <c r="BE458">
        <v>0</v>
      </c>
      <c r="BF458">
        <v>0</v>
      </c>
      <c r="BG458">
        <v>0</v>
      </c>
      <c r="BH458">
        <v>1500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 t="shared" ref="BW458:BW463" si="285">"21:39:01.443"</f>
        <v>21:39:01.443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168</v>
      </c>
      <c r="CR458">
        <v>1</v>
      </c>
      <c r="CW458">
        <v>12873846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"07/22/2022 21:39:01.704"</f>
        <v>07/22/2022 21:39:01.704</v>
      </c>
      <c r="C459" t="str">
        <f t="shared" si="271"/>
        <v>FFDFD3C0</v>
      </c>
      <c r="D459" t="s">
        <v>113</v>
      </c>
      <c r="E459">
        <v>45</v>
      </c>
      <c r="H459">
        <v>152</v>
      </c>
      <c r="I459" t="s">
        <v>120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83"/>
        <v>21:39:01.438</v>
      </c>
      <c r="T459" t="str">
        <f t="shared" si="284"/>
        <v>21:39:01.038</v>
      </c>
      <c r="U459" t="str">
        <f t="shared" si="279"/>
        <v>A54CFF</v>
      </c>
      <c r="V459">
        <v>0</v>
      </c>
      <c r="W459">
        <v>0</v>
      </c>
      <c r="X459">
        <v>2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279</v>
      </c>
      <c r="AJ459">
        <v>43.405931000000002</v>
      </c>
      <c r="AK459" t="s">
        <v>280</v>
      </c>
      <c r="AL459">
        <v>-88.706939000000006</v>
      </c>
      <c r="AM459">
        <v>25</v>
      </c>
      <c r="AN459">
        <v>1575</v>
      </c>
      <c r="AO459" t="s">
        <v>118</v>
      </c>
      <c r="AP459">
        <v>-11</v>
      </c>
      <c r="AQ459">
        <v>-62</v>
      </c>
      <c r="AR459">
        <v>448</v>
      </c>
      <c r="AZ459">
        <v>1200</v>
      </c>
      <c r="BA459">
        <v>1</v>
      </c>
      <c r="BB459" t="str">
        <f t="shared" si="274"/>
        <v xml:space="preserve">N4400K  </v>
      </c>
      <c r="BC459">
        <v>1</v>
      </c>
      <c r="BE459">
        <v>0</v>
      </c>
      <c r="BF459">
        <v>0</v>
      </c>
      <c r="BG459">
        <v>0</v>
      </c>
      <c r="BH459">
        <v>1500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 t="shared" si="285"/>
        <v>21:39:01.443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168</v>
      </c>
      <c r="CR459">
        <v>1</v>
      </c>
      <c r="CW459">
        <v>12873846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"07/22/2022 21:39:01.704"</f>
        <v>07/22/2022 21:39:01.704</v>
      </c>
      <c r="C460" t="str">
        <f t="shared" si="271"/>
        <v>FFDFD3C0</v>
      </c>
      <c r="D460" t="s">
        <v>113</v>
      </c>
      <c r="E460">
        <v>44</v>
      </c>
      <c r="H460">
        <v>151</v>
      </c>
      <c r="I460" t="s">
        <v>114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283"/>
        <v>21:39:01.438</v>
      </c>
      <c r="T460" t="str">
        <f t="shared" si="284"/>
        <v>21:39:01.038</v>
      </c>
      <c r="U460" t="str">
        <f t="shared" si="279"/>
        <v>A54CFF</v>
      </c>
      <c r="V460">
        <v>0</v>
      </c>
      <c r="W460">
        <v>0</v>
      </c>
      <c r="X460">
        <v>2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279</v>
      </c>
      <c r="AJ460">
        <v>43.405931000000002</v>
      </c>
      <c r="AK460" t="s">
        <v>280</v>
      </c>
      <c r="AL460">
        <v>-88.706939000000006</v>
      </c>
      <c r="AM460">
        <v>25</v>
      </c>
      <c r="AN460">
        <v>1575</v>
      </c>
      <c r="AO460" t="s">
        <v>118</v>
      </c>
      <c r="AP460">
        <v>-11</v>
      </c>
      <c r="AQ460">
        <v>-62</v>
      </c>
      <c r="AR460">
        <v>448</v>
      </c>
      <c r="AZ460">
        <v>1200</v>
      </c>
      <c r="BA460">
        <v>1</v>
      </c>
      <c r="BB460" t="str">
        <f t="shared" si="274"/>
        <v xml:space="preserve">N4400K  </v>
      </c>
      <c r="BC460">
        <v>1</v>
      </c>
      <c r="BE460">
        <v>0</v>
      </c>
      <c r="BF460">
        <v>0</v>
      </c>
      <c r="BG460">
        <v>0</v>
      </c>
      <c r="BH460">
        <v>1500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 t="shared" si="285"/>
        <v>21:39:01.443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168</v>
      </c>
      <c r="CR460">
        <v>1</v>
      </c>
      <c r="CW460">
        <v>12873846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"07/22/2022 21:39:01.704"</f>
        <v>07/22/2022 21:39:01.704</v>
      </c>
      <c r="C461" t="str">
        <f t="shared" si="271"/>
        <v>FFDFD3C0</v>
      </c>
      <c r="D461" t="s">
        <v>121</v>
      </c>
      <c r="E461">
        <v>11</v>
      </c>
      <c r="F461">
        <v>1011</v>
      </c>
      <c r="G461" t="s">
        <v>125</v>
      </c>
      <c r="J461" t="s">
        <v>123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283"/>
        <v>21:39:01.438</v>
      </c>
      <c r="T461" t="str">
        <f t="shared" si="284"/>
        <v>21:39:01.038</v>
      </c>
      <c r="U461" t="str">
        <f t="shared" si="279"/>
        <v>A54CFF</v>
      </c>
      <c r="V461">
        <v>0</v>
      </c>
      <c r="W461">
        <v>0</v>
      </c>
      <c r="X461">
        <v>2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279</v>
      </c>
      <c r="AJ461">
        <v>43.405931000000002</v>
      </c>
      <c r="AK461" t="s">
        <v>280</v>
      </c>
      <c r="AL461">
        <v>-88.706939000000006</v>
      </c>
      <c r="AM461">
        <v>25</v>
      </c>
      <c r="AN461">
        <v>1575</v>
      </c>
      <c r="AO461" t="s">
        <v>118</v>
      </c>
      <c r="AP461">
        <v>-11</v>
      </c>
      <c r="AQ461">
        <v>-62</v>
      </c>
      <c r="AR461">
        <v>448</v>
      </c>
      <c r="AZ461">
        <v>1200</v>
      </c>
      <c r="BA461">
        <v>1</v>
      </c>
      <c r="BB461" t="str">
        <f t="shared" si="274"/>
        <v xml:space="preserve">N4400K  </v>
      </c>
      <c r="BC461">
        <v>1</v>
      </c>
      <c r="BE461">
        <v>0</v>
      </c>
      <c r="BF461">
        <v>0</v>
      </c>
      <c r="BG461">
        <v>0</v>
      </c>
      <c r="BH461">
        <v>1500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 t="shared" si="285"/>
        <v>21:39:01.443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168</v>
      </c>
      <c r="CR461">
        <v>1</v>
      </c>
      <c r="CW461">
        <v>12873846</v>
      </c>
      <c r="CY461">
        <v>1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"07/22/2022 21:39:01.704"</f>
        <v>07/22/2022 21:39:01.704</v>
      </c>
      <c r="C462" t="str">
        <f t="shared" si="271"/>
        <v>FFDFD3C0</v>
      </c>
      <c r="D462" t="s">
        <v>124</v>
      </c>
      <c r="E462">
        <v>2</v>
      </c>
      <c r="H462">
        <v>156</v>
      </c>
      <c r="I462" t="s">
        <v>125</v>
      </c>
      <c r="J462" t="s">
        <v>126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83"/>
        <v>21:39:01.438</v>
      </c>
      <c r="T462" t="str">
        <f t="shared" si="284"/>
        <v>21:39:01.038</v>
      </c>
      <c r="U462" t="str">
        <f t="shared" si="279"/>
        <v>A54CFF</v>
      </c>
      <c r="V462">
        <v>0</v>
      </c>
      <c r="W462">
        <v>0</v>
      </c>
      <c r="X462">
        <v>2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279</v>
      </c>
      <c r="AJ462">
        <v>43.405931000000002</v>
      </c>
      <c r="AK462" t="s">
        <v>280</v>
      </c>
      <c r="AL462">
        <v>-88.706939000000006</v>
      </c>
      <c r="AM462">
        <v>25</v>
      </c>
      <c r="AN462">
        <v>1575</v>
      </c>
      <c r="AO462" t="s">
        <v>118</v>
      </c>
      <c r="AP462">
        <v>-11</v>
      </c>
      <c r="AQ462">
        <v>-62</v>
      </c>
      <c r="AR462">
        <v>448</v>
      </c>
      <c r="AZ462">
        <v>1200</v>
      </c>
      <c r="BA462">
        <v>1</v>
      </c>
      <c r="BB462" t="str">
        <f t="shared" si="274"/>
        <v xml:space="preserve">N4400K  </v>
      </c>
      <c r="BC462">
        <v>1</v>
      </c>
      <c r="BE462">
        <v>0</v>
      </c>
      <c r="BF462">
        <v>0</v>
      </c>
      <c r="BG462">
        <v>0</v>
      </c>
      <c r="BH462">
        <v>1500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 t="shared" si="285"/>
        <v>21:39:01.443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168</v>
      </c>
      <c r="CR462">
        <v>1</v>
      </c>
      <c r="CW462">
        <v>12873846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"07/22/2022 21:39:01.704"</f>
        <v>07/22/2022 21:39:01.704</v>
      </c>
      <c r="C463" t="str">
        <f t="shared" si="271"/>
        <v>FFDFD3C0</v>
      </c>
      <c r="D463" t="s">
        <v>127</v>
      </c>
      <c r="E463">
        <v>8</v>
      </c>
      <c r="F463">
        <v>2008</v>
      </c>
      <c r="G463" t="s">
        <v>128</v>
      </c>
      <c r="J463" t="s">
        <v>129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283"/>
        <v>21:39:01.438</v>
      </c>
      <c r="T463" t="str">
        <f t="shared" si="284"/>
        <v>21:39:01.038</v>
      </c>
      <c r="U463" t="str">
        <f t="shared" si="279"/>
        <v>A54CFF</v>
      </c>
      <c r="V463">
        <v>0</v>
      </c>
      <c r="W463">
        <v>0</v>
      </c>
      <c r="X463">
        <v>2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279</v>
      </c>
      <c r="AJ463">
        <v>43.405931000000002</v>
      </c>
      <c r="AK463" t="s">
        <v>280</v>
      </c>
      <c r="AL463">
        <v>-88.706939000000006</v>
      </c>
      <c r="AM463">
        <v>25</v>
      </c>
      <c r="AN463">
        <v>1575</v>
      </c>
      <c r="AO463" t="s">
        <v>118</v>
      </c>
      <c r="AP463">
        <v>-11</v>
      </c>
      <c r="AQ463">
        <v>-62</v>
      </c>
      <c r="AR463">
        <v>448</v>
      </c>
      <c r="AZ463">
        <v>1200</v>
      </c>
      <c r="BA463">
        <v>1</v>
      </c>
      <c r="BB463" t="str">
        <f t="shared" si="274"/>
        <v xml:space="preserve">N4400K  </v>
      </c>
      <c r="BC463">
        <v>1</v>
      </c>
      <c r="BE463">
        <v>0</v>
      </c>
      <c r="BF463">
        <v>0</v>
      </c>
      <c r="BG463">
        <v>0</v>
      </c>
      <c r="BH463">
        <v>1500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 t="shared" si="285"/>
        <v>21:39:01.443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168</v>
      </c>
      <c r="CR463">
        <v>1</v>
      </c>
      <c r="CW463">
        <v>12873846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"07/22/2022 21:39:02.392"</f>
        <v>07/22/2022 21:39:02.392</v>
      </c>
      <c r="C464" t="str">
        <f t="shared" si="271"/>
        <v>FFDFD3C0</v>
      </c>
      <c r="D464" t="s">
        <v>121</v>
      </c>
      <c r="E464">
        <v>11</v>
      </c>
      <c r="F464">
        <v>1011</v>
      </c>
      <c r="G464" t="s">
        <v>125</v>
      </c>
      <c r="J464" t="s">
        <v>123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"21:39:01.867"</f>
        <v>21:39:01.867</v>
      </c>
      <c r="T464" t="str">
        <f>"21:39:01.067"</f>
        <v>21:39:01.067</v>
      </c>
      <c r="U464" t="str">
        <f t="shared" si="279"/>
        <v>A54CFF</v>
      </c>
      <c r="V464">
        <v>0</v>
      </c>
      <c r="W464">
        <v>0</v>
      </c>
      <c r="X464">
        <v>2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281</v>
      </c>
      <c r="AJ464">
        <v>43.405844999999999</v>
      </c>
      <c r="AK464" t="s">
        <v>280</v>
      </c>
      <c r="AL464">
        <v>-88.706939000000006</v>
      </c>
      <c r="AM464">
        <v>25</v>
      </c>
      <c r="AN464">
        <v>1575</v>
      </c>
      <c r="AO464" t="s">
        <v>118</v>
      </c>
      <c r="AP464">
        <v>-11</v>
      </c>
      <c r="AQ464">
        <v>-62</v>
      </c>
      <c r="AR464">
        <v>448</v>
      </c>
      <c r="AZ464">
        <v>1200</v>
      </c>
      <c r="BA464">
        <v>1</v>
      </c>
      <c r="BB464" t="str">
        <f t="shared" si="274"/>
        <v xml:space="preserve">N4400K  </v>
      </c>
      <c r="BC464">
        <v>1</v>
      </c>
      <c r="BE464">
        <v>0</v>
      </c>
      <c r="BF464">
        <v>0</v>
      </c>
      <c r="BG464">
        <v>0</v>
      </c>
      <c r="BH464">
        <v>1500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"21:39:01.874"</f>
        <v>21:39:01.874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2</v>
      </c>
      <c r="CP464" t="s">
        <v>119</v>
      </c>
      <c r="CQ464">
        <v>461</v>
      </c>
      <c r="CR464">
        <v>0</v>
      </c>
      <c r="CW464">
        <v>9718485</v>
      </c>
      <c r="CY464">
        <v>1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"07/22/2022 21:39:02.392"</f>
        <v>07/22/2022 21:39:02.392</v>
      </c>
      <c r="C465" t="str">
        <f t="shared" si="271"/>
        <v>FFDFD3C0</v>
      </c>
      <c r="D465" t="s">
        <v>127</v>
      </c>
      <c r="E465">
        <v>8</v>
      </c>
      <c r="F465">
        <v>2008</v>
      </c>
      <c r="G465" t="s">
        <v>128</v>
      </c>
      <c r="J465" t="s">
        <v>129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"21:39:01.867"</f>
        <v>21:39:01.867</v>
      </c>
      <c r="T465" t="str">
        <f>"21:39:01.067"</f>
        <v>21:39:01.067</v>
      </c>
      <c r="U465" t="str">
        <f t="shared" si="279"/>
        <v>A54CFF</v>
      </c>
      <c r="V465">
        <v>0</v>
      </c>
      <c r="W465">
        <v>0</v>
      </c>
      <c r="X465">
        <v>2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281</v>
      </c>
      <c r="AJ465">
        <v>43.405844999999999</v>
      </c>
      <c r="AK465" t="s">
        <v>280</v>
      </c>
      <c r="AL465">
        <v>-88.706939000000006</v>
      </c>
      <c r="AM465">
        <v>25</v>
      </c>
      <c r="AN465">
        <v>1575</v>
      </c>
      <c r="AO465" t="s">
        <v>118</v>
      </c>
      <c r="AP465">
        <v>-11</v>
      </c>
      <c r="AQ465">
        <v>-62</v>
      </c>
      <c r="AR465">
        <v>448</v>
      </c>
      <c r="AZ465">
        <v>1200</v>
      </c>
      <c r="BA465">
        <v>1</v>
      </c>
      <c r="BB465" t="str">
        <f t="shared" si="274"/>
        <v xml:space="preserve">N4400K  </v>
      </c>
      <c r="BC465">
        <v>1</v>
      </c>
      <c r="BE465">
        <v>0</v>
      </c>
      <c r="BF465">
        <v>0</v>
      </c>
      <c r="BG465">
        <v>0</v>
      </c>
      <c r="BH465">
        <v>1500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"21:39:01.874"</f>
        <v>21:39:01.874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2</v>
      </c>
      <c r="CP465" t="s">
        <v>119</v>
      </c>
      <c r="CQ465">
        <v>461</v>
      </c>
      <c r="CR465">
        <v>0</v>
      </c>
      <c r="CW465">
        <v>9718485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"07/22/2022 21:39:02.392"</f>
        <v>07/22/2022 21:39:02.392</v>
      </c>
      <c r="C466" t="str">
        <f t="shared" si="271"/>
        <v>FFDFD3C0</v>
      </c>
      <c r="D466" t="s">
        <v>113</v>
      </c>
      <c r="E466">
        <v>44</v>
      </c>
      <c r="H466">
        <v>151</v>
      </c>
      <c r="I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"21:39:01.867"</f>
        <v>21:39:01.867</v>
      </c>
      <c r="T466" t="str">
        <f>"21:39:01.067"</f>
        <v>21:39:01.067</v>
      </c>
      <c r="U466" t="str">
        <f t="shared" si="279"/>
        <v>A54CFF</v>
      </c>
      <c r="V466">
        <v>0</v>
      </c>
      <c r="W466">
        <v>0</v>
      </c>
      <c r="X466">
        <v>2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281</v>
      </c>
      <c r="AJ466">
        <v>43.405844999999999</v>
      </c>
      <c r="AK466" t="s">
        <v>280</v>
      </c>
      <c r="AL466">
        <v>-88.706939000000006</v>
      </c>
      <c r="AM466">
        <v>25</v>
      </c>
      <c r="AN466">
        <v>1575</v>
      </c>
      <c r="AO466" t="s">
        <v>118</v>
      </c>
      <c r="AP466">
        <v>-11</v>
      </c>
      <c r="AQ466">
        <v>-62</v>
      </c>
      <c r="AR466">
        <v>448</v>
      </c>
      <c r="AZ466">
        <v>1200</v>
      </c>
      <c r="BA466">
        <v>1</v>
      </c>
      <c r="BB466" t="str">
        <f t="shared" si="274"/>
        <v xml:space="preserve">N4400K  </v>
      </c>
      <c r="BC466">
        <v>1</v>
      </c>
      <c r="BE466">
        <v>0</v>
      </c>
      <c r="BF466">
        <v>0</v>
      </c>
      <c r="BG466">
        <v>0</v>
      </c>
      <c r="BH466">
        <v>1500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"21:39:01.874"</f>
        <v>21:39:01.874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2</v>
      </c>
      <c r="CP466" t="s">
        <v>119</v>
      </c>
      <c r="CQ466">
        <v>461</v>
      </c>
      <c r="CR466">
        <v>0</v>
      </c>
      <c r="CW466">
        <v>9718485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"07/22/2022 21:39:03.267"</f>
        <v>07/22/2022 21:39:03.267</v>
      </c>
      <c r="C467" t="str">
        <f t="shared" si="271"/>
        <v>FFDFD3C0</v>
      </c>
      <c r="D467" t="s">
        <v>121</v>
      </c>
      <c r="E467">
        <v>12</v>
      </c>
      <c r="F467">
        <v>1012</v>
      </c>
      <c r="G467" t="s">
        <v>122</v>
      </c>
      <c r="J467" t="s">
        <v>123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ref="S467:S472" si="286">"21:39:03.039"</f>
        <v>21:39:03.039</v>
      </c>
      <c r="T467" t="str">
        <f t="shared" ref="T467:T472" si="287">"21:39:02.539"</f>
        <v>21:39:02.539</v>
      </c>
      <c r="U467" t="str">
        <f t="shared" si="279"/>
        <v>A54CFF</v>
      </c>
      <c r="V467">
        <v>0</v>
      </c>
      <c r="W467">
        <v>0</v>
      </c>
      <c r="X467">
        <v>2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282</v>
      </c>
      <c r="AJ467">
        <v>43.405479999999997</v>
      </c>
      <c r="AK467" t="s">
        <v>283</v>
      </c>
      <c r="AL467">
        <v>-88.707003999999998</v>
      </c>
      <c r="AM467">
        <v>25</v>
      </c>
      <c r="AN467">
        <v>1600</v>
      </c>
      <c r="AO467" t="s">
        <v>118</v>
      </c>
      <c r="AP467">
        <v>-11</v>
      </c>
      <c r="AQ467">
        <v>-62</v>
      </c>
      <c r="AR467">
        <v>512</v>
      </c>
      <c r="AZ467">
        <v>1200</v>
      </c>
      <c r="BA467">
        <v>1</v>
      </c>
      <c r="BB467" t="str">
        <f t="shared" si="274"/>
        <v xml:space="preserve">N4400K  </v>
      </c>
      <c r="BC467">
        <v>1</v>
      </c>
      <c r="BE467">
        <v>0</v>
      </c>
      <c r="BF467">
        <v>0</v>
      </c>
      <c r="BG467">
        <v>0</v>
      </c>
      <c r="BH467">
        <v>1525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 t="shared" ref="BW467:BW472" si="288">"21:39:03.045"</f>
        <v>21:39:03.045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4</v>
      </c>
      <c r="CP467" t="s">
        <v>119</v>
      </c>
      <c r="CQ467">
        <v>169</v>
      </c>
      <c r="CR467">
        <v>3</v>
      </c>
      <c r="CW467">
        <v>10283298</v>
      </c>
      <c r="CY467">
        <v>1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"07/22/2022 21:39:03.267"</f>
        <v>07/22/2022 21:39:03.267</v>
      </c>
      <c r="C468" t="str">
        <f t="shared" si="271"/>
        <v>FFDFD3C0</v>
      </c>
      <c r="D468" t="s">
        <v>113</v>
      </c>
      <c r="E468">
        <v>45</v>
      </c>
      <c r="H468">
        <v>152</v>
      </c>
      <c r="I468" t="s">
        <v>120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86"/>
        <v>21:39:03.039</v>
      </c>
      <c r="T468" t="str">
        <f t="shared" si="287"/>
        <v>21:39:02.539</v>
      </c>
      <c r="U468" t="str">
        <f t="shared" si="279"/>
        <v>A54CFF</v>
      </c>
      <c r="V468">
        <v>0</v>
      </c>
      <c r="W468">
        <v>0</v>
      </c>
      <c r="X468">
        <v>2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282</v>
      </c>
      <c r="AJ468">
        <v>43.405479999999997</v>
      </c>
      <c r="AK468" t="s">
        <v>283</v>
      </c>
      <c r="AL468">
        <v>-88.707003999999998</v>
      </c>
      <c r="AM468">
        <v>25</v>
      </c>
      <c r="AN468">
        <v>1600</v>
      </c>
      <c r="AO468" t="s">
        <v>118</v>
      </c>
      <c r="AP468">
        <v>-11</v>
      </c>
      <c r="AQ468">
        <v>-62</v>
      </c>
      <c r="AR468">
        <v>512</v>
      </c>
      <c r="AZ468">
        <v>1200</v>
      </c>
      <c r="BA468">
        <v>1</v>
      </c>
      <c r="BB468" t="str">
        <f t="shared" si="274"/>
        <v xml:space="preserve">N4400K  </v>
      </c>
      <c r="BC468">
        <v>1</v>
      </c>
      <c r="BE468">
        <v>0</v>
      </c>
      <c r="BF468">
        <v>0</v>
      </c>
      <c r="BG468">
        <v>0</v>
      </c>
      <c r="BH468">
        <v>1525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 t="shared" si="288"/>
        <v>21:39:03.045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4</v>
      </c>
      <c r="CP468" t="s">
        <v>119</v>
      </c>
      <c r="CQ468">
        <v>169</v>
      </c>
      <c r="CR468">
        <v>3</v>
      </c>
      <c r="CW468">
        <v>10283298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"07/22/2022 21:39:03.267"</f>
        <v>07/22/2022 21:39:03.267</v>
      </c>
      <c r="C469" t="str">
        <f t="shared" si="271"/>
        <v>FFDFD3C0</v>
      </c>
      <c r="D469" t="s">
        <v>113</v>
      </c>
      <c r="E469">
        <v>44</v>
      </c>
      <c r="H469">
        <v>151</v>
      </c>
      <c r="I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86"/>
        <v>21:39:03.039</v>
      </c>
      <c r="T469" t="str">
        <f t="shared" si="287"/>
        <v>21:39:02.539</v>
      </c>
      <c r="U469" t="str">
        <f t="shared" si="279"/>
        <v>A54CFF</v>
      </c>
      <c r="V469">
        <v>0</v>
      </c>
      <c r="W469">
        <v>0</v>
      </c>
      <c r="X469">
        <v>2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282</v>
      </c>
      <c r="AJ469">
        <v>43.405479999999997</v>
      </c>
      <c r="AK469" t="s">
        <v>283</v>
      </c>
      <c r="AL469">
        <v>-88.707003999999998</v>
      </c>
      <c r="AM469">
        <v>25</v>
      </c>
      <c r="AN469">
        <v>1600</v>
      </c>
      <c r="AO469" t="s">
        <v>118</v>
      </c>
      <c r="AP469">
        <v>-11</v>
      </c>
      <c r="AQ469">
        <v>-62</v>
      </c>
      <c r="AR469">
        <v>512</v>
      </c>
      <c r="AZ469">
        <v>1200</v>
      </c>
      <c r="BA469">
        <v>1</v>
      </c>
      <c r="BB469" t="str">
        <f t="shared" si="274"/>
        <v xml:space="preserve">N4400K  </v>
      </c>
      <c r="BC469">
        <v>1</v>
      </c>
      <c r="BE469">
        <v>0</v>
      </c>
      <c r="BF469">
        <v>0</v>
      </c>
      <c r="BG469">
        <v>0</v>
      </c>
      <c r="BH469">
        <v>1525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 t="shared" si="288"/>
        <v>21:39:03.045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4</v>
      </c>
      <c r="CP469" t="s">
        <v>119</v>
      </c>
      <c r="CQ469">
        <v>169</v>
      </c>
      <c r="CR469">
        <v>3</v>
      </c>
      <c r="CW469">
        <v>10283298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"07/22/2022 21:39:03.267"</f>
        <v>07/22/2022 21:39:03.267</v>
      </c>
      <c r="C470" t="str">
        <f t="shared" si="271"/>
        <v>FFDFD3C0</v>
      </c>
      <c r="D470" t="s">
        <v>121</v>
      </c>
      <c r="E470">
        <v>11</v>
      </c>
      <c r="F470">
        <v>1011</v>
      </c>
      <c r="G470" t="s">
        <v>125</v>
      </c>
      <c r="J470" t="s">
        <v>123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286"/>
        <v>21:39:03.039</v>
      </c>
      <c r="T470" t="str">
        <f t="shared" si="287"/>
        <v>21:39:02.539</v>
      </c>
      <c r="U470" t="str">
        <f t="shared" si="279"/>
        <v>A54CFF</v>
      </c>
      <c r="V470">
        <v>0</v>
      </c>
      <c r="W470">
        <v>0</v>
      </c>
      <c r="X470">
        <v>2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282</v>
      </c>
      <c r="AJ470">
        <v>43.405479999999997</v>
      </c>
      <c r="AK470" t="s">
        <v>283</v>
      </c>
      <c r="AL470">
        <v>-88.707003999999998</v>
      </c>
      <c r="AM470">
        <v>25</v>
      </c>
      <c r="AN470">
        <v>1600</v>
      </c>
      <c r="AO470" t="s">
        <v>118</v>
      </c>
      <c r="AP470">
        <v>-11</v>
      </c>
      <c r="AQ470">
        <v>-62</v>
      </c>
      <c r="AR470">
        <v>512</v>
      </c>
      <c r="AZ470">
        <v>1200</v>
      </c>
      <c r="BA470">
        <v>1</v>
      </c>
      <c r="BB470" t="str">
        <f t="shared" si="274"/>
        <v xml:space="preserve">N4400K  </v>
      </c>
      <c r="BC470">
        <v>1</v>
      </c>
      <c r="BE470">
        <v>0</v>
      </c>
      <c r="BF470">
        <v>0</v>
      </c>
      <c r="BG470">
        <v>0</v>
      </c>
      <c r="BH470">
        <v>1525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 t="shared" si="288"/>
        <v>21:39:03.045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4</v>
      </c>
      <c r="CP470" t="s">
        <v>119</v>
      </c>
      <c r="CQ470">
        <v>169</v>
      </c>
      <c r="CR470">
        <v>3</v>
      </c>
      <c r="CW470">
        <v>10283298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"07/22/2022 21:39:03.314"</f>
        <v>07/22/2022 21:39:03.314</v>
      </c>
      <c r="C471" t="str">
        <f t="shared" si="271"/>
        <v>FFDFD3C0</v>
      </c>
      <c r="D471" t="s">
        <v>124</v>
      </c>
      <c r="E471">
        <v>2</v>
      </c>
      <c r="H471">
        <v>156</v>
      </c>
      <c r="I471" t="s">
        <v>125</v>
      </c>
      <c r="J471" t="s">
        <v>126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86"/>
        <v>21:39:03.039</v>
      </c>
      <c r="T471" t="str">
        <f t="shared" si="287"/>
        <v>21:39:02.539</v>
      </c>
      <c r="U471" t="str">
        <f t="shared" si="279"/>
        <v>A54CFF</v>
      </c>
      <c r="V471">
        <v>0</v>
      </c>
      <c r="W471">
        <v>0</v>
      </c>
      <c r="X471">
        <v>2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282</v>
      </c>
      <c r="AJ471">
        <v>43.405479999999997</v>
      </c>
      <c r="AK471" t="s">
        <v>283</v>
      </c>
      <c r="AL471">
        <v>-88.707003999999998</v>
      </c>
      <c r="AM471">
        <v>25</v>
      </c>
      <c r="AN471">
        <v>1600</v>
      </c>
      <c r="AO471" t="s">
        <v>118</v>
      </c>
      <c r="AP471">
        <v>-11</v>
      </c>
      <c r="AQ471">
        <v>-62</v>
      </c>
      <c r="AR471">
        <v>512</v>
      </c>
      <c r="AZ471">
        <v>1200</v>
      </c>
      <c r="BA471">
        <v>1</v>
      </c>
      <c r="BB471" t="str">
        <f t="shared" si="274"/>
        <v xml:space="preserve">N4400K  </v>
      </c>
      <c r="BC471">
        <v>1</v>
      </c>
      <c r="BE471">
        <v>0</v>
      </c>
      <c r="BF471">
        <v>0</v>
      </c>
      <c r="BG471">
        <v>0</v>
      </c>
      <c r="BH471">
        <v>1525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 t="shared" si="288"/>
        <v>21:39:03.045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4</v>
      </c>
      <c r="CP471" t="s">
        <v>119</v>
      </c>
      <c r="CQ471">
        <v>169</v>
      </c>
      <c r="CR471">
        <v>3</v>
      </c>
      <c r="CW471">
        <v>10283298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"07/22/2022 21:39:03.314"</f>
        <v>07/22/2022 21:39:03.314</v>
      </c>
      <c r="C472" t="str">
        <f t="shared" si="271"/>
        <v>FFDFD3C0</v>
      </c>
      <c r="D472" t="s">
        <v>127</v>
      </c>
      <c r="E472">
        <v>8</v>
      </c>
      <c r="F472">
        <v>2008</v>
      </c>
      <c r="G472" t="s">
        <v>128</v>
      </c>
      <c r="J472" t="s">
        <v>129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286"/>
        <v>21:39:03.039</v>
      </c>
      <c r="T472" t="str">
        <f t="shared" si="287"/>
        <v>21:39:02.539</v>
      </c>
      <c r="U472" t="str">
        <f t="shared" si="279"/>
        <v>A54CFF</v>
      </c>
      <c r="V472">
        <v>0</v>
      </c>
      <c r="W472">
        <v>0</v>
      </c>
      <c r="X472">
        <v>2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282</v>
      </c>
      <c r="AJ472">
        <v>43.405479999999997</v>
      </c>
      <c r="AK472" t="s">
        <v>283</v>
      </c>
      <c r="AL472">
        <v>-88.707003999999998</v>
      </c>
      <c r="AM472">
        <v>25</v>
      </c>
      <c r="AN472">
        <v>1600</v>
      </c>
      <c r="AO472" t="s">
        <v>118</v>
      </c>
      <c r="AP472">
        <v>-11</v>
      </c>
      <c r="AQ472">
        <v>-62</v>
      </c>
      <c r="AR472">
        <v>512</v>
      </c>
      <c r="AZ472">
        <v>1200</v>
      </c>
      <c r="BA472">
        <v>1</v>
      </c>
      <c r="BB472" t="str">
        <f t="shared" si="274"/>
        <v xml:space="preserve">N4400K  </v>
      </c>
      <c r="BC472">
        <v>1</v>
      </c>
      <c r="BE472">
        <v>0</v>
      </c>
      <c r="BF472">
        <v>0</v>
      </c>
      <c r="BG472">
        <v>0</v>
      </c>
      <c r="BH472">
        <v>1525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 t="shared" si="288"/>
        <v>21:39:03.045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4</v>
      </c>
      <c r="CP472" t="s">
        <v>119</v>
      </c>
      <c r="CQ472">
        <v>169</v>
      </c>
      <c r="CR472">
        <v>3</v>
      </c>
      <c r="CW472">
        <v>10283298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 t="shared" ref="A473:A478" si="289">"07/22/2022 21:39:04.189"</f>
        <v>07/22/2022 21:39:04.189</v>
      </c>
      <c r="C473" t="str">
        <f t="shared" si="271"/>
        <v>FFDFD3C0</v>
      </c>
      <c r="D473" t="s">
        <v>121</v>
      </c>
      <c r="E473">
        <v>12</v>
      </c>
      <c r="F473">
        <v>1012</v>
      </c>
      <c r="G473" t="s">
        <v>122</v>
      </c>
      <c r="J473" t="s">
        <v>123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ref="S473:S478" si="290">"21:39:03.969"</f>
        <v>21:39:03.969</v>
      </c>
      <c r="T473" t="str">
        <f t="shared" ref="T473:T478" si="291">"21:39:03.569"</f>
        <v>21:39:03.569</v>
      </c>
      <c r="U473" t="str">
        <f t="shared" si="279"/>
        <v>A54CFF</v>
      </c>
      <c r="V473">
        <v>0</v>
      </c>
      <c r="W473">
        <v>0</v>
      </c>
      <c r="X473">
        <v>2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284</v>
      </c>
      <c r="AJ473">
        <v>43.405222999999999</v>
      </c>
      <c r="AK473" t="s">
        <v>285</v>
      </c>
      <c r="AL473">
        <v>-88.707088999999996</v>
      </c>
      <c r="AM473">
        <v>25</v>
      </c>
      <c r="AN473">
        <v>1600</v>
      </c>
      <c r="AO473" t="s">
        <v>118</v>
      </c>
      <c r="AP473">
        <v>-11</v>
      </c>
      <c r="AQ473">
        <v>-62</v>
      </c>
      <c r="AR473">
        <v>512</v>
      </c>
      <c r="AZ473">
        <v>1200</v>
      </c>
      <c r="BA473">
        <v>1</v>
      </c>
      <c r="BB473" t="str">
        <f t="shared" si="274"/>
        <v xml:space="preserve">N4400K  </v>
      </c>
      <c r="BC473">
        <v>1</v>
      </c>
      <c r="BE473">
        <v>0</v>
      </c>
      <c r="BF473">
        <v>0</v>
      </c>
      <c r="BG473">
        <v>0</v>
      </c>
      <c r="BH473">
        <v>1525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 t="shared" ref="BW473:BW478" si="292">"21:39:03.971"</f>
        <v>21:39:03.971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4</v>
      </c>
      <c r="CP473" t="s">
        <v>119</v>
      </c>
      <c r="CQ473">
        <v>169</v>
      </c>
      <c r="CR473">
        <v>3</v>
      </c>
      <c r="CW473">
        <v>10284894</v>
      </c>
      <c r="CY473">
        <v>1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 t="shared" si="289"/>
        <v>07/22/2022 21:39:04.189</v>
      </c>
      <c r="C474" t="str">
        <f t="shared" si="271"/>
        <v>FFDFD3C0</v>
      </c>
      <c r="D474" t="s">
        <v>113</v>
      </c>
      <c r="E474">
        <v>44</v>
      </c>
      <c r="H474">
        <v>151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90"/>
        <v>21:39:03.969</v>
      </c>
      <c r="T474" t="str">
        <f t="shared" si="291"/>
        <v>21:39:03.569</v>
      </c>
      <c r="U474" t="str">
        <f t="shared" si="279"/>
        <v>A54CFF</v>
      </c>
      <c r="V474">
        <v>0</v>
      </c>
      <c r="W474">
        <v>0</v>
      </c>
      <c r="X474">
        <v>2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284</v>
      </c>
      <c r="AJ474">
        <v>43.405222999999999</v>
      </c>
      <c r="AK474" t="s">
        <v>285</v>
      </c>
      <c r="AL474">
        <v>-88.707088999999996</v>
      </c>
      <c r="AM474">
        <v>25</v>
      </c>
      <c r="AN474">
        <v>1600</v>
      </c>
      <c r="AO474" t="s">
        <v>118</v>
      </c>
      <c r="AP474">
        <v>-11</v>
      </c>
      <c r="AQ474">
        <v>-62</v>
      </c>
      <c r="AR474">
        <v>512</v>
      </c>
      <c r="AZ474">
        <v>1200</v>
      </c>
      <c r="BA474">
        <v>1</v>
      </c>
      <c r="BB474" t="str">
        <f t="shared" si="274"/>
        <v xml:space="preserve">N4400K  </v>
      </c>
      <c r="BC474">
        <v>1</v>
      </c>
      <c r="BE474">
        <v>0</v>
      </c>
      <c r="BF474">
        <v>0</v>
      </c>
      <c r="BG474">
        <v>0</v>
      </c>
      <c r="BH474">
        <v>1525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 t="shared" si="292"/>
        <v>21:39:03.971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4</v>
      </c>
      <c r="CP474" t="s">
        <v>119</v>
      </c>
      <c r="CQ474">
        <v>169</v>
      </c>
      <c r="CR474">
        <v>3</v>
      </c>
      <c r="CW474">
        <v>10284894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 t="shared" si="289"/>
        <v>07/22/2022 21:39:04.189</v>
      </c>
      <c r="C475" t="str">
        <f t="shared" si="271"/>
        <v>FFDFD3C0</v>
      </c>
      <c r="D475" t="s">
        <v>113</v>
      </c>
      <c r="E475">
        <v>45</v>
      </c>
      <c r="H475">
        <v>152</v>
      </c>
      <c r="I475" t="s">
        <v>120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90"/>
        <v>21:39:03.969</v>
      </c>
      <c r="T475" t="str">
        <f t="shared" si="291"/>
        <v>21:39:03.569</v>
      </c>
      <c r="U475" t="str">
        <f t="shared" si="279"/>
        <v>A54CFF</v>
      </c>
      <c r="V475">
        <v>0</v>
      </c>
      <c r="W475">
        <v>0</v>
      </c>
      <c r="X475">
        <v>2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284</v>
      </c>
      <c r="AJ475">
        <v>43.405222999999999</v>
      </c>
      <c r="AK475" t="s">
        <v>285</v>
      </c>
      <c r="AL475">
        <v>-88.707088999999996</v>
      </c>
      <c r="AM475">
        <v>25</v>
      </c>
      <c r="AN475">
        <v>1600</v>
      </c>
      <c r="AO475" t="s">
        <v>118</v>
      </c>
      <c r="AP475">
        <v>-11</v>
      </c>
      <c r="AQ475">
        <v>-62</v>
      </c>
      <c r="AR475">
        <v>512</v>
      </c>
      <c r="AZ475">
        <v>1200</v>
      </c>
      <c r="BA475">
        <v>1</v>
      </c>
      <c r="BB475" t="str">
        <f t="shared" si="274"/>
        <v xml:space="preserve">N4400K  </v>
      </c>
      <c r="BC475">
        <v>1</v>
      </c>
      <c r="BE475">
        <v>0</v>
      </c>
      <c r="BF475">
        <v>0</v>
      </c>
      <c r="BG475">
        <v>0</v>
      </c>
      <c r="BH475">
        <v>1525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 t="shared" si="292"/>
        <v>21:39:03.971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4</v>
      </c>
      <c r="CP475" t="s">
        <v>119</v>
      </c>
      <c r="CQ475">
        <v>169</v>
      </c>
      <c r="CR475">
        <v>3</v>
      </c>
      <c r="CW475">
        <v>10284894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 t="shared" si="289"/>
        <v>07/22/2022 21:39:04.189</v>
      </c>
      <c r="C476" t="str">
        <f t="shared" si="271"/>
        <v>FFDFD3C0</v>
      </c>
      <c r="D476" t="s">
        <v>121</v>
      </c>
      <c r="E476">
        <v>11</v>
      </c>
      <c r="F476">
        <v>1011</v>
      </c>
      <c r="G476" t="s">
        <v>125</v>
      </c>
      <c r="J476" t="s">
        <v>123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90"/>
        <v>21:39:03.969</v>
      </c>
      <c r="T476" t="str">
        <f t="shared" si="291"/>
        <v>21:39:03.569</v>
      </c>
      <c r="U476" t="str">
        <f t="shared" si="279"/>
        <v>A54CFF</v>
      </c>
      <c r="V476">
        <v>0</v>
      </c>
      <c r="W476">
        <v>0</v>
      </c>
      <c r="X476">
        <v>2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284</v>
      </c>
      <c r="AJ476">
        <v>43.405222999999999</v>
      </c>
      <c r="AK476" t="s">
        <v>285</v>
      </c>
      <c r="AL476">
        <v>-88.707088999999996</v>
      </c>
      <c r="AM476">
        <v>25</v>
      </c>
      <c r="AN476">
        <v>1600</v>
      </c>
      <c r="AO476" t="s">
        <v>118</v>
      </c>
      <c r="AP476">
        <v>-11</v>
      </c>
      <c r="AQ476">
        <v>-62</v>
      </c>
      <c r="AR476">
        <v>512</v>
      </c>
      <c r="AZ476">
        <v>1200</v>
      </c>
      <c r="BA476">
        <v>1</v>
      </c>
      <c r="BB476" t="str">
        <f t="shared" si="274"/>
        <v xml:space="preserve">N4400K  </v>
      </c>
      <c r="BC476">
        <v>1</v>
      </c>
      <c r="BE476">
        <v>0</v>
      </c>
      <c r="BF476">
        <v>0</v>
      </c>
      <c r="BG476">
        <v>0</v>
      </c>
      <c r="BH476">
        <v>1525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 t="shared" si="292"/>
        <v>21:39:03.971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4</v>
      </c>
      <c r="CP476" t="s">
        <v>119</v>
      </c>
      <c r="CQ476">
        <v>169</v>
      </c>
      <c r="CR476">
        <v>3</v>
      </c>
      <c r="CW476">
        <v>10284894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 t="shared" si="289"/>
        <v>07/22/2022 21:39:04.189</v>
      </c>
      <c r="C477" t="str">
        <f t="shared" si="271"/>
        <v>FFDFD3C0</v>
      </c>
      <c r="D477" t="s">
        <v>124</v>
      </c>
      <c r="E477">
        <v>2</v>
      </c>
      <c r="H477">
        <v>156</v>
      </c>
      <c r="I477" t="s">
        <v>125</v>
      </c>
      <c r="J477" t="s">
        <v>126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90"/>
        <v>21:39:03.969</v>
      </c>
      <c r="T477" t="str">
        <f t="shared" si="291"/>
        <v>21:39:03.569</v>
      </c>
      <c r="U477" t="str">
        <f t="shared" si="279"/>
        <v>A54CFF</v>
      </c>
      <c r="V477">
        <v>0</v>
      </c>
      <c r="W477">
        <v>0</v>
      </c>
      <c r="X477">
        <v>2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284</v>
      </c>
      <c r="AJ477">
        <v>43.405222999999999</v>
      </c>
      <c r="AK477" t="s">
        <v>285</v>
      </c>
      <c r="AL477">
        <v>-88.707088999999996</v>
      </c>
      <c r="AM477">
        <v>25</v>
      </c>
      <c r="AN477">
        <v>1600</v>
      </c>
      <c r="AO477" t="s">
        <v>118</v>
      </c>
      <c r="AP477">
        <v>-11</v>
      </c>
      <c r="AQ477">
        <v>-62</v>
      </c>
      <c r="AR477">
        <v>512</v>
      </c>
      <c r="AZ477">
        <v>1200</v>
      </c>
      <c r="BA477">
        <v>1</v>
      </c>
      <c r="BB477" t="str">
        <f t="shared" si="274"/>
        <v xml:space="preserve">N4400K  </v>
      </c>
      <c r="BC477">
        <v>1</v>
      </c>
      <c r="BE477">
        <v>0</v>
      </c>
      <c r="BF477">
        <v>0</v>
      </c>
      <c r="BG477">
        <v>0</v>
      </c>
      <c r="BH477">
        <v>1525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 t="shared" si="292"/>
        <v>21:39:03.971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4</v>
      </c>
      <c r="CP477" t="s">
        <v>119</v>
      </c>
      <c r="CQ477">
        <v>169</v>
      </c>
      <c r="CR477">
        <v>3</v>
      </c>
      <c r="CW477">
        <v>10284894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 t="shared" si="289"/>
        <v>07/22/2022 21:39:04.189</v>
      </c>
      <c r="C478" t="str">
        <f t="shared" si="271"/>
        <v>FFDFD3C0</v>
      </c>
      <c r="D478" t="s">
        <v>127</v>
      </c>
      <c r="E478">
        <v>8</v>
      </c>
      <c r="F478">
        <v>2008</v>
      </c>
      <c r="G478" t="s">
        <v>128</v>
      </c>
      <c r="J478" t="s">
        <v>129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90"/>
        <v>21:39:03.969</v>
      </c>
      <c r="T478" t="str">
        <f t="shared" si="291"/>
        <v>21:39:03.569</v>
      </c>
      <c r="U478" t="str">
        <f t="shared" si="279"/>
        <v>A54CFF</v>
      </c>
      <c r="V478">
        <v>0</v>
      </c>
      <c r="W478">
        <v>0</v>
      </c>
      <c r="X478">
        <v>2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284</v>
      </c>
      <c r="AJ478">
        <v>43.405222999999999</v>
      </c>
      <c r="AK478" t="s">
        <v>285</v>
      </c>
      <c r="AL478">
        <v>-88.707088999999996</v>
      </c>
      <c r="AM478">
        <v>25</v>
      </c>
      <c r="AN478">
        <v>1600</v>
      </c>
      <c r="AO478" t="s">
        <v>118</v>
      </c>
      <c r="AP478">
        <v>-11</v>
      </c>
      <c r="AQ478">
        <v>-62</v>
      </c>
      <c r="AR478">
        <v>512</v>
      </c>
      <c r="AZ478">
        <v>1200</v>
      </c>
      <c r="BA478">
        <v>1</v>
      </c>
      <c r="BB478" t="str">
        <f t="shared" si="274"/>
        <v xml:space="preserve">N4400K  </v>
      </c>
      <c r="BC478">
        <v>1</v>
      </c>
      <c r="BE478">
        <v>0</v>
      </c>
      <c r="BF478">
        <v>0</v>
      </c>
      <c r="BG478">
        <v>0</v>
      </c>
      <c r="BH478">
        <v>1525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 t="shared" si="292"/>
        <v>21:39:03.971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4</v>
      </c>
      <c r="CP478" t="s">
        <v>119</v>
      </c>
      <c r="CQ478">
        <v>169</v>
      </c>
      <c r="CR478">
        <v>3</v>
      </c>
      <c r="CW478">
        <v>10284894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 t="shared" ref="A479:A484" si="293">"07/22/2022 21:39:05.501"</f>
        <v>07/22/2022 21:39:05.501</v>
      </c>
      <c r="C479" t="str">
        <f t="shared" si="271"/>
        <v>FFDFD3C0</v>
      </c>
      <c r="D479" t="s">
        <v>124</v>
      </c>
      <c r="E479">
        <v>2</v>
      </c>
      <c r="H479">
        <v>156</v>
      </c>
      <c r="I479" t="s">
        <v>125</v>
      </c>
      <c r="J479" t="s">
        <v>126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ref="S479:S484" si="294">"21:39:05.273"</f>
        <v>21:39:05.273</v>
      </c>
      <c r="T479" t="str">
        <f t="shared" ref="T479:T484" si="295">"21:39:04.873"</f>
        <v>21:39:04.873</v>
      </c>
      <c r="U479" t="str">
        <f t="shared" si="279"/>
        <v>A54CFF</v>
      </c>
      <c r="V479">
        <v>0</v>
      </c>
      <c r="W479">
        <v>0</v>
      </c>
      <c r="X479">
        <v>2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286</v>
      </c>
      <c r="AJ479">
        <v>43.404837000000001</v>
      </c>
      <c r="AK479" t="s">
        <v>287</v>
      </c>
      <c r="AL479">
        <v>-88.707196999999994</v>
      </c>
      <c r="AM479">
        <v>25</v>
      </c>
      <c r="AN479">
        <v>1600</v>
      </c>
      <c r="AO479" t="s">
        <v>118</v>
      </c>
      <c r="AP479">
        <v>-11</v>
      </c>
      <c r="AQ479">
        <v>-63</v>
      </c>
      <c r="AR479">
        <v>384</v>
      </c>
      <c r="AZ479">
        <v>1200</v>
      </c>
      <c r="BA479">
        <v>1</v>
      </c>
      <c r="BB479" t="str">
        <f t="shared" si="274"/>
        <v xml:space="preserve">N4400K  </v>
      </c>
      <c r="BC479">
        <v>1</v>
      </c>
      <c r="BE479">
        <v>0</v>
      </c>
      <c r="BF479">
        <v>0</v>
      </c>
      <c r="BG479">
        <v>0</v>
      </c>
      <c r="BH479">
        <v>1525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 t="shared" ref="BW479:BW484" si="296">"21:39:05.278"</f>
        <v>21:39:05.278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168</v>
      </c>
      <c r="CR479">
        <v>1</v>
      </c>
      <c r="CW479">
        <v>12881083</v>
      </c>
      <c r="CY479">
        <v>1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 t="shared" si="293"/>
        <v>07/22/2022 21:39:05.501</v>
      </c>
      <c r="C480" t="str">
        <f t="shared" si="271"/>
        <v>FFDFD3C0</v>
      </c>
      <c r="D480" t="s">
        <v>127</v>
      </c>
      <c r="E480">
        <v>8</v>
      </c>
      <c r="F480">
        <v>2008</v>
      </c>
      <c r="G480" t="s">
        <v>128</v>
      </c>
      <c r="J480" t="s">
        <v>129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294"/>
        <v>21:39:05.273</v>
      </c>
      <c r="T480" t="str">
        <f t="shared" si="295"/>
        <v>21:39:04.873</v>
      </c>
      <c r="U480" t="str">
        <f t="shared" si="279"/>
        <v>A54CFF</v>
      </c>
      <c r="V480">
        <v>0</v>
      </c>
      <c r="W480">
        <v>0</v>
      </c>
      <c r="X480">
        <v>2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286</v>
      </c>
      <c r="AJ480">
        <v>43.404837000000001</v>
      </c>
      <c r="AK480" t="s">
        <v>287</v>
      </c>
      <c r="AL480">
        <v>-88.707196999999994</v>
      </c>
      <c r="AM480">
        <v>25</v>
      </c>
      <c r="AN480">
        <v>1600</v>
      </c>
      <c r="AO480" t="s">
        <v>118</v>
      </c>
      <c r="AP480">
        <v>-11</v>
      </c>
      <c r="AQ480">
        <v>-63</v>
      </c>
      <c r="AR480">
        <v>384</v>
      </c>
      <c r="AZ480">
        <v>1200</v>
      </c>
      <c r="BA480">
        <v>1</v>
      </c>
      <c r="BB480" t="str">
        <f t="shared" si="274"/>
        <v xml:space="preserve">N4400K  </v>
      </c>
      <c r="BC480">
        <v>1</v>
      </c>
      <c r="BE480">
        <v>0</v>
      </c>
      <c r="BF480">
        <v>0</v>
      </c>
      <c r="BG480">
        <v>0</v>
      </c>
      <c r="BH480">
        <v>1525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 t="shared" si="296"/>
        <v>21:39:05.278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168</v>
      </c>
      <c r="CR480">
        <v>1</v>
      </c>
      <c r="CW480">
        <v>12881083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 t="shared" si="293"/>
        <v>07/22/2022 21:39:05.501</v>
      </c>
      <c r="C481" t="str">
        <f t="shared" si="271"/>
        <v>FFDFD3C0</v>
      </c>
      <c r="D481" t="s">
        <v>121</v>
      </c>
      <c r="E481">
        <v>12</v>
      </c>
      <c r="F481">
        <v>1012</v>
      </c>
      <c r="G481" t="s">
        <v>122</v>
      </c>
      <c r="J481" t="s">
        <v>123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294"/>
        <v>21:39:05.273</v>
      </c>
      <c r="T481" t="str">
        <f t="shared" si="295"/>
        <v>21:39:04.873</v>
      </c>
      <c r="U481" t="str">
        <f t="shared" si="279"/>
        <v>A54CFF</v>
      </c>
      <c r="V481">
        <v>0</v>
      </c>
      <c r="W481">
        <v>0</v>
      </c>
      <c r="X481">
        <v>2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286</v>
      </c>
      <c r="AJ481">
        <v>43.404837000000001</v>
      </c>
      <c r="AK481" t="s">
        <v>287</v>
      </c>
      <c r="AL481">
        <v>-88.707196999999994</v>
      </c>
      <c r="AM481">
        <v>25</v>
      </c>
      <c r="AN481">
        <v>1600</v>
      </c>
      <c r="AO481" t="s">
        <v>118</v>
      </c>
      <c r="AP481">
        <v>-11</v>
      </c>
      <c r="AQ481">
        <v>-63</v>
      </c>
      <c r="AR481">
        <v>384</v>
      </c>
      <c r="AZ481">
        <v>1200</v>
      </c>
      <c r="BA481">
        <v>1</v>
      </c>
      <c r="BB481" t="str">
        <f t="shared" si="274"/>
        <v xml:space="preserve">N4400K  </v>
      </c>
      <c r="BC481">
        <v>1</v>
      </c>
      <c r="BE481">
        <v>0</v>
      </c>
      <c r="BF481">
        <v>0</v>
      </c>
      <c r="BG481">
        <v>0</v>
      </c>
      <c r="BH481">
        <v>1525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 t="shared" si="296"/>
        <v>21:39:05.278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168</v>
      </c>
      <c r="CR481">
        <v>1</v>
      </c>
      <c r="CW481">
        <v>12881083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 t="shared" si="293"/>
        <v>07/22/2022 21:39:05.501</v>
      </c>
      <c r="C482" t="str">
        <f t="shared" si="271"/>
        <v>FFDFD3C0</v>
      </c>
      <c r="D482" t="s">
        <v>121</v>
      </c>
      <c r="E482">
        <v>11</v>
      </c>
      <c r="F482">
        <v>1011</v>
      </c>
      <c r="G482" t="s">
        <v>125</v>
      </c>
      <c r="J482" t="s">
        <v>123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294"/>
        <v>21:39:05.273</v>
      </c>
      <c r="T482" t="str">
        <f t="shared" si="295"/>
        <v>21:39:04.873</v>
      </c>
      <c r="U482" t="str">
        <f t="shared" si="279"/>
        <v>A54CFF</v>
      </c>
      <c r="V482">
        <v>0</v>
      </c>
      <c r="W482">
        <v>0</v>
      </c>
      <c r="X482">
        <v>2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286</v>
      </c>
      <c r="AJ482">
        <v>43.404837000000001</v>
      </c>
      <c r="AK482" t="s">
        <v>287</v>
      </c>
      <c r="AL482">
        <v>-88.707196999999994</v>
      </c>
      <c r="AM482">
        <v>25</v>
      </c>
      <c r="AN482">
        <v>1600</v>
      </c>
      <c r="AO482" t="s">
        <v>118</v>
      </c>
      <c r="AP482">
        <v>-11</v>
      </c>
      <c r="AQ482">
        <v>-63</v>
      </c>
      <c r="AR482">
        <v>384</v>
      </c>
      <c r="AZ482">
        <v>1200</v>
      </c>
      <c r="BA482">
        <v>1</v>
      </c>
      <c r="BB482" t="str">
        <f t="shared" si="274"/>
        <v xml:space="preserve">N4400K  </v>
      </c>
      <c r="BC482">
        <v>1</v>
      </c>
      <c r="BE482">
        <v>0</v>
      </c>
      <c r="BF482">
        <v>0</v>
      </c>
      <c r="BG482">
        <v>0</v>
      </c>
      <c r="BH482">
        <v>1525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 t="shared" si="296"/>
        <v>21:39:05.278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168</v>
      </c>
      <c r="CR482">
        <v>1</v>
      </c>
      <c r="CW482">
        <v>12881083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 t="shared" si="293"/>
        <v>07/22/2022 21:39:05.501</v>
      </c>
      <c r="C483" t="str">
        <f t="shared" si="271"/>
        <v>FFDFD3C0</v>
      </c>
      <c r="D483" t="s">
        <v>113</v>
      </c>
      <c r="E483">
        <v>44</v>
      </c>
      <c r="H483">
        <v>151</v>
      </c>
      <c r="I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94"/>
        <v>21:39:05.273</v>
      </c>
      <c r="T483" t="str">
        <f t="shared" si="295"/>
        <v>21:39:04.873</v>
      </c>
      <c r="U483" t="str">
        <f t="shared" si="279"/>
        <v>A54CFF</v>
      </c>
      <c r="V483">
        <v>0</v>
      </c>
      <c r="W483">
        <v>0</v>
      </c>
      <c r="X483">
        <v>2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286</v>
      </c>
      <c r="AJ483">
        <v>43.404837000000001</v>
      </c>
      <c r="AK483" t="s">
        <v>287</v>
      </c>
      <c r="AL483">
        <v>-88.707196999999994</v>
      </c>
      <c r="AM483">
        <v>25</v>
      </c>
      <c r="AN483">
        <v>1600</v>
      </c>
      <c r="AO483" t="s">
        <v>118</v>
      </c>
      <c r="AP483">
        <v>-11</v>
      </c>
      <c r="AQ483">
        <v>-63</v>
      </c>
      <c r="AR483">
        <v>384</v>
      </c>
      <c r="AZ483">
        <v>1200</v>
      </c>
      <c r="BA483">
        <v>1</v>
      </c>
      <c r="BB483" t="str">
        <f t="shared" si="274"/>
        <v xml:space="preserve">N4400K  </v>
      </c>
      <c r="BC483">
        <v>1</v>
      </c>
      <c r="BE483">
        <v>0</v>
      </c>
      <c r="BF483">
        <v>0</v>
      </c>
      <c r="BG483">
        <v>0</v>
      </c>
      <c r="BH483">
        <v>1525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 t="shared" si="296"/>
        <v>21:39:05.278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168</v>
      </c>
      <c r="CR483">
        <v>1</v>
      </c>
      <c r="CW483">
        <v>12881083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 t="shared" si="293"/>
        <v>07/22/2022 21:39:05.501</v>
      </c>
      <c r="C484" t="str">
        <f t="shared" si="271"/>
        <v>FFDFD3C0</v>
      </c>
      <c r="D484" t="s">
        <v>113</v>
      </c>
      <c r="E484">
        <v>45</v>
      </c>
      <c r="H484">
        <v>152</v>
      </c>
      <c r="I484" t="s">
        <v>120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94"/>
        <v>21:39:05.273</v>
      </c>
      <c r="T484" t="str">
        <f t="shared" si="295"/>
        <v>21:39:04.873</v>
      </c>
      <c r="U484" t="str">
        <f t="shared" si="279"/>
        <v>A54CFF</v>
      </c>
      <c r="V484">
        <v>0</v>
      </c>
      <c r="W484">
        <v>0</v>
      </c>
      <c r="X484">
        <v>2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286</v>
      </c>
      <c r="AJ484">
        <v>43.404837000000001</v>
      </c>
      <c r="AK484" t="s">
        <v>287</v>
      </c>
      <c r="AL484">
        <v>-88.707196999999994</v>
      </c>
      <c r="AM484">
        <v>25</v>
      </c>
      <c r="AN484">
        <v>1600</v>
      </c>
      <c r="AO484" t="s">
        <v>118</v>
      </c>
      <c r="AP484">
        <v>-11</v>
      </c>
      <c r="AQ484">
        <v>-63</v>
      </c>
      <c r="AR484">
        <v>384</v>
      </c>
      <c r="AZ484">
        <v>1200</v>
      </c>
      <c r="BA484">
        <v>1</v>
      </c>
      <c r="BB484" t="str">
        <f t="shared" si="274"/>
        <v xml:space="preserve">N4400K  </v>
      </c>
      <c r="BC484">
        <v>1</v>
      </c>
      <c r="BE484">
        <v>0</v>
      </c>
      <c r="BF484">
        <v>0</v>
      </c>
      <c r="BG484">
        <v>0</v>
      </c>
      <c r="BH484">
        <v>1525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 t="shared" si="296"/>
        <v>21:39:05.278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168</v>
      </c>
      <c r="CR484">
        <v>1</v>
      </c>
      <c r="CW484">
        <v>12881083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"07/22/2022 21:39:06.337"</f>
        <v>07/22/2022 21:39:06.337</v>
      </c>
      <c r="C485" t="str">
        <f t="shared" si="271"/>
        <v>FFDFD3C0</v>
      </c>
      <c r="D485" t="s">
        <v>127</v>
      </c>
      <c r="E485">
        <v>8</v>
      </c>
      <c r="F485">
        <v>2008</v>
      </c>
      <c r="G485" t="s">
        <v>128</v>
      </c>
      <c r="J485" t="s">
        <v>129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"21:39:05.789"</f>
        <v>21:39:05.789</v>
      </c>
      <c r="T485" t="str">
        <f>"21:39:05.289"</f>
        <v>21:39:05.289</v>
      </c>
      <c r="U485" t="str">
        <f t="shared" si="279"/>
        <v>A54CFF</v>
      </c>
      <c r="V485">
        <v>0</v>
      </c>
      <c r="W485">
        <v>0</v>
      </c>
      <c r="X485">
        <v>2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288</v>
      </c>
      <c r="AJ485">
        <v>43.404707999999999</v>
      </c>
      <c r="AK485" t="s">
        <v>289</v>
      </c>
      <c r="AL485">
        <v>-88.707217999999997</v>
      </c>
      <c r="AM485">
        <v>25</v>
      </c>
      <c r="AN485">
        <v>1600</v>
      </c>
      <c r="AO485" t="s">
        <v>118</v>
      </c>
      <c r="AP485">
        <v>-11</v>
      </c>
      <c r="AQ485">
        <v>-63</v>
      </c>
      <c r="AR485">
        <v>320</v>
      </c>
      <c r="AZ485">
        <v>1200</v>
      </c>
      <c r="BA485">
        <v>1</v>
      </c>
      <c r="BB485" t="str">
        <f t="shared" si="274"/>
        <v xml:space="preserve">N4400K  </v>
      </c>
      <c r="BC485">
        <v>1</v>
      </c>
      <c r="BE485">
        <v>0</v>
      </c>
      <c r="BF485">
        <v>0</v>
      </c>
      <c r="BG485">
        <v>0</v>
      </c>
      <c r="BH485">
        <v>1525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"21:39:05.797"</f>
        <v>21:39:05.797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2</v>
      </c>
      <c r="CP485" t="s">
        <v>119</v>
      </c>
      <c r="CQ485">
        <v>461</v>
      </c>
      <c r="CR485">
        <v>0</v>
      </c>
      <c r="CW485">
        <v>9723349</v>
      </c>
      <c r="CY485">
        <v>1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"07/22/2022 21:39:06.338"</f>
        <v>07/22/2022 21:39:06.338</v>
      </c>
      <c r="C486" t="str">
        <f t="shared" si="271"/>
        <v>FFDFD3C0</v>
      </c>
      <c r="D486" t="s">
        <v>121</v>
      </c>
      <c r="E486">
        <v>11</v>
      </c>
      <c r="F486">
        <v>1011</v>
      </c>
      <c r="G486" t="s">
        <v>125</v>
      </c>
      <c r="J486" t="s">
        <v>123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"21:39:05.789"</f>
        <v>21:39:05.789</v>
      </c>
      <c r="T486" t="str">
        <f>"21:39:05.289"</f>
        <v>21:39:05.289</v>
      </c>
      <c r="U486" t="str">
        <f t="shared" si="279"/>
        <v>A54CFF</v>
      </c>
      <c r="V486">
        <v>0</v>
      </c>
      <c r="W486">
        <v>0</v>
      </c>
      <c r="X486">
        <v>2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288</v>
      </c>
      <c r="AJ486">
        <v>43.404707999999999</v>
      </c>
      <c r="AK486" t="s">
        <v>289</v>
      </c>
      <c r="AL486">
        <v>-88.707217999999997</v>
      </c>
      <c r="AM486">
        <v>25</v>
      </c>
      <c r="AN486">
        <v>1600</v>
      </c>
      <c r="AO486" t="s">
        <v>118</v>
      </c>
      <c r="AP486">
        <v>-11</v>
      </c>
      <c r="AQ486">
        <v>-63</v>
      </c>
      <c r="AR486">
        <v>320</v>
      </c>
      <c r="AZ486">
        <v>1200</v>
      </c>
      <c r="BA486">
        <v>1</v>
      </c>
      <c r="BB486" t="str">
        <f t="shared" si="274"/>
        <v xml:space="preserve">N4400K  </v>
      </c>
      <c r="BC486">
        <v>1</v>
      </c>
      <c r="BE486">
        <v>0</v>
      </c>
      <c r="BF486">
        <v>0</v>
      </c>
      <c r="BG486">
        <v>0</v>
      </c>
      <c r="BH486">
        <v>1525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"21:39:05.797"</f>
        <v>21:39:05.797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2</v>
      </c>
      <c r="CP486" t="s">
        <v>119</v>
      </c>
      <c r="CQ486">
        <v>461</v>
      </c>
      <c r="CR486">
        <v>0</v>
      </c>
      <c r="CW486">
        <v>9723349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"07/22/2022 21:39:06.338"</f>
        <v>07/22/2022 21:39:06.338</v>
      </c>
      <c r="C487" t="str">
        <f t="shared" si="271"/>
        <v>FFDFD3C0</v>
      </c>
      <c r="D487" t="s">
        <v>113</v>
      </c>
      <c r="E487">
        <v>44</v>
      </c>
      <c r="H487">
        <v>151</v>
      </c>
      <c r="I487" t="s">
        <v>114</v>
      </c>
      <c r="J487" t="s">
        <v>115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"21:39:05.789"</f>
        <v>21:39:05.789</v>
      </c>
      <c r="T487" t="str">
        <f>"21:39:05.289"</f>
        <v>21:39:05.289</v>
      </c>
      <c r="U487" t="str">
        <f t="shared" si="279"/>
        <v>A54CFF</v>
      </c>
      <c r="V487">
        <v>0</v>
      </c>
      <c r="W487">
        <v>0</v>
      </c>
      <c r="X487">
        <v>2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288</v>
      </c>
      <c r="AJ487">
        <v>43.404707999999999</v>
      </c>
      <c r="AK487" t="s">
        <v>289</v>
      </c>
      <c r="AL487">
        <v>-88.707217999999997</v>
      </c>
      <c r="AM487">
        <v>25</v>
      </c>
      <c r="AN487">
        <v>1600</v>
      </c>
      <c r="AO487" t="s">
        <v>118</v>
      </c>
      <c r="AP487">
        <v>-11</v>
      </c>
      <c r="AQ487">
        <v>-63</v>
      </c>
      <c r="AR487">
        <v>320</v>
      </c>
      <c r="AZ487">
        <v>1200</v>
      </c>
      <c r="BA487">
        <v>1</v>
      </c>
      <c r="BB487" t="str">
        <f t="shared" si="274"/>
        <v xml:space="preserve">N4400K  </v>
      </c>
      <c r="BC487">
        <v>1</v>
      </c>
      <c r="BE487">
        <v>0</v>
      </c>
      <c r="BF487">
        <v>0</v>
      </c>
      <c r="BG487">
        <v>0</v>
      </c>
      <c r="BH487">
        <v>1525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"21:39:05.797"</f>
        <v>21:39:05.797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2</v>
      </c>
      <c r="CP487" t="s">
        <v>119</v>
      </c>
      <c r="CQ487">
        <v>461</v>
      </c>
      <c r="CR487">
        <v>0</v>
      </c>
      <c r="CW487">
        <v>9723349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"07/22/2022 21:39:07.158"</f>
        <v>07/22/2022 21:39:07.158</v>
      </c>
      <c r="C488" t="str">
        <f>"FFD3D3C0"</f>
        <v>FFD3D3C0</v>
      </c>
      <c r="D488" t="s">
        <v>121</v>
      </c>
      <c r="E488">
        <v>11</v>
      </c>
      <c r="F488">
        <v>1011</v>
      </c>
      <c r="G488" t="s">
        <v>125</v>
      </c>
      <c r="J488" t="s">
        <v>123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"21:39:06.852"</f>
        <v>21:39:06.852</v>
      </c>
      <c r="T488" t="str">
        <f>"21:39:05.852"</f>
        <v>21:39:05.852</v>
      </c>
      <c r="U488" t="str">
        <f t="shared" si="279"/>
        <v>A54CFF</v>
      </c>
      <c r="V488">
        <v>0</v>
      </c>
      <c r="W488">
        <v>0</v>
      </c>
      <c r="X488">
        <v>2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290</v>
      </c>
      <c r="AJ488">
        <v>43.404364999999999</v>
      </c>
      <c r="AK488" t="s">
        <v>291</v>
      </c>
      <c r="AL488">
        <v>-88.707324999999997</v>
      </c>
      <c r="AM488">
        <v>25</v>
      </c>
      <c r="AN488">
        <v>1625</v>
      </c>
      <c r="AO488" t="s">
        <v>118</v>
      </c>
      <c r="AP488">
        <v>-11</v>
      </c>
      <c r="AQ488">
        <v>-63</v>
      </c>
      <c r="AR488">
        <v>320</v>
      </c>
      <c r="AZ488">
        <v>1200</v>
      </c>
      <c r="BA488">
        <v>1</v>
      </c>
      <c r="BE488">
        <v>0</v>
      </c>
      <c r="BF488">
        <v>0</v>
      </c>
      <c r="BG488">
        <v>0</v>
      </c>
      <c r="BH488">
        <v>1525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"21:39:06.858"</f>
        <v>21:39:06.858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2</v>
      </c>
      <c r="CP488" t="s">
        <v>119</v>
      </c>
      <c r="CQ488">
        <v>461</v>
      </c>
      <c r="CR488">
        <v>1</v>
      </c>
      <c r="CW488">
        <v>15386667</v>
      </c>
      <c r="CY488">
        <v>1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1</v>
      </c>
      <c r="DG488">
        <v>0</v>
      </c>
      <c r="DH488">
        <v>0</v>
      </c>
      <c r="DI488">
        <v>1</v>
      </c>
    </row>
    <row r="489" spans="1:113" x14ac:dyDescent="0.3">
      <c r="A489" t="str">
        <f>"07/22/2022 21:39:07.158"</f>
        <v>07/22/2022 21:39:07.158</v>
      </c>
      <c r="C489" t="str">
        <f>"FFD3D3C0"</f>
        <v>FFD3D3C0</v>
      </c>
      <c r="D489" t="s">
        <v>113</v>
      </c>
      <c r="E489">
        <v>44</v>
      </c>
      <c r="H489">
        <v>151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"21:39:06.852"</f>
        <v>21:39:06.852</v>
      </c>
      <c r="T489" t="str">
        <f>"21:39:05.852"</f>
        <v>21:39:05.852</v>
      </c>
      <c r="U489" t="str">
        <f t="shared" si="279"/>
        <v>A54CFF</v>
      </c>
      <c r="V489">
        <v>0</v>
      </c>
      <c r="W489">
        <v>0</v>
      </c>
      <c r="X489">
        <v>2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290</v>
      </c>
      <c r="AJ489">
        <v>43.404364999999999</v>
      </c>
      <c r="AK489" t="s">
        <v>291</v>
      </c>
      <c r="AL489">
        <v>-88.707324999999997</v>
      </c>
      <c r="AM489">
        <v>25</v>
      </c>
      <c r="AN489">
        <v>1625</v>
      </c>
      <c r="AO489" t="s">
        <v>118</v>
      </c>
      <c r="AP489">
        <v>-11</v>
      </c>
      <c r="AQ489">
        <v>-63</v>
      </c>
      <c r="AR489">
        <v>320</v>
      </c>
      <c r="AZ489">
        <v>1200</v>
      </c>
      <c r="BA489">
        <v>1</v>
      </c>
      <c r="BE489">
        <v>0</v>
      </c>
      <c r="BF489">
        <v>0</v>
      </c>
      <c r="BG489">
        <v>0</v>
      </c>
      <c r="BH489">
        <v>1525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"21:39:06.858"</f>
        <v>21:39:06.858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2</v>
      </c>
      <c r="CP489" t="s">
        <v>119</v>
      </c>
      <c r="CQ489">
        <v>461</v>
      </c>
      <c r="CR489">
        <v>1</v>
      </c>
      <c r="CW489">
        <v>15386667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1</v>
      </c>
      <c r="DG489">
        <v>0</v>
      </c>
      <c r="DH489">
        <v>0</v>
      </c>
      <c r="DI489">
        <v>1</v>
      </c>
    </row>
    <row r="490" spans="1:113" x14ac:dyDescent="0.3">
      <c r="A490" t="str">
        <f>"07/22/2022 21:39:07.158"</f>
        <v>07/22/2022 21:39:07.158</v>
      </c>
      <c r="C490" t="str">
        <f>"FFD3D3C0"</f>
        <v>FFD3D3C0</v>
      </c>
      <c r="D490" t="s">
        <v>127</v>
      </c>
      <c r="E490">
        <v>8</v>
      </c>
      <c r="F490">
        <v>2008</v>
      </c>
      <c r="G490" t="s">
        <v>128</v>
      </c>
      <c r="J490" t="s">
        <v>129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"21:39:06.852"</f>
        <v>21:39:06.852</v>
      </c>
      <c r="T490" t="str">
        <f>"21:39:05.852"</f>
        <v>21:39:05.852</v>
      </c>
      <c r="U490" t="str">
        <f t="shared" si="279"/>
        <v>A54CFF</v>
      </c>
      <c r="V490">
        <v>0</v>
      </c>
      <c r="W490">
        <v>0</v>
      </c>
      <c r="X490">
        <v>2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290</v>
      </c>
      <c r="AJ490">
        <v>43.404364999999999</v>
      </c>
      <c r="AK490" t="s">
        <v>291</v>
      </c>
      <c r="AL490">
        <v>-88.707324999999997</v>
      </c>
      <c r="AM490">
        <v>25</v>
      </c>
      <c r="AN490">
        <v>1625</v>
      </c>
      <c r="AO490" t="s">
        <v>118</v>
      </c>
      <c r="AP490">
        <v>-11</v>
      </c>
      <c r="AQ490">
        <v>-63</v>
      </c>
      <c r="AR490">
        <v>320</v>
      </c>
      <c r="AZ490">
        <v>1200</v>
      </c>
      <c r="BA490">
        <v>1</v>
      </c>
      <c r="BE490">
        <v>0</v>
      </c>
      <c r="BF490">
        <v>0</v>
      </c>
      <c r="BG490">
        <v>0</v>
      </c>
      <c r="BH490">
        <v>1525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"21:39:06.858"</f>
        <v>21:39:06.858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2</v>
      </c>
      <c r="CP490" t="s">
        <v>119</v>
      </c>
      <c r="CQ490">
        <v>461</v>
      </c>
      <c r="CR490">
        <v>1</v>
      </c>
      <c r="CW490">
        <v>15386667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1</v>
      </c>
      <c r="DG490">
        <v>0</v>
      </c>
      <c r="DH490">
        <v>0</v>
      </c>
      <c r="DI490">
        <v>1</v>
      </c>
    </row>
    <row r="491" spans="1:113" x14ac:dyDescent="0.3">
      <c r="A491" t="str">
        <f>"07/22/2022 21:39:08.205"</f>
        <v>07/22/2022 21:39:08.205</v>
      </c>
      <c r="C491" t="str">
        <f t="shared" ref="C491:C554" si="297">"FFDFD3C0"</f>
        <v>FFDFD3C0</v>
      </c>
      <c r="D491" t="s">
        <v>127</v>
      </c>
      <c r="E491">
        <v>8</v>
      </c>
      <c r="F491">
        <v>2008</v>
      </c>
      <c r="G491" t="s">
        <v>128</v>
      </c>
      <c r="J491" t="s">
        <v>129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"21:39:07.719"</f>
        <v>21:39:07.719</v>
      </c>
      <c r="T491" t="str">
        <f>"21:39:07.319"</f>
        <v>21:39:07.319</v>
      </c>
      <c r="U491" t="str">
        <f t="shared" si="279"/>
        <v>A54CFF</v>
      </c>
      <c r="V491">
        <v>0</v>
      </c>
      <c r="W491">
        <v>0</v>
      </c>
      <c r="X491">
        <v>2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292</v>
      </c>
      <c r="AJ491">
        <v>43.404150000000001</v>
      </c>
      <c r="AK491" t="s">
        <v>291</v>
      </c>
      <c r="AL491">
        <v>-88.707324999999997</v>
      </c>
      <c r="AM491">
        <v>25</v>
      </c>
      <c r="AN491">
        <v>1625</v>
      </c>
      <c r="AO491" t="s">
        <v>118</v>
      </c>
      <c r="AP491">
        <v>-11</v>
      </c>
      <c r="AQ491">
        <v>-64</v>
      </c>
      <c r="AR491">
        <v>192</v>
      </c>
      <c r="AZ491">
        <v>1200</v>
      </c>
      <c r="BA491">
        <v>1</v>
      </c>
      <c r="BB491" t="str">
        <f t="shared" ref="BB491:BB554" si="298">"N4400K  "</f>
        <v xml:space="preserve">N4400K  </v>
      </c>
      <c r="BC491">
        <v>1</v>
      </c>
      <c r="BE491">
        <v>0</v>
      </c>
      <c r="BF491">
        <v>0</v>
      </c>
      <c r="BG491">
        <v>0</v>
      </c>
      <c r="BH491">
        <v>1550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"21:39:07.722"</f>
        <v>21:39:07.722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2</v>
      </c>
      <c r="CP491" t="s">
        <v>119</v>
      </c>
      <c r="CQ491">
        <v>461</v>
      </c>
      <c r="CR491">
        <v>0</v>
      </c>
      <c r="CW491">
        <v>9725725</v>
      </c>
      <c r="CY491">
        <v>1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"07/22/2022 21:39:08.205"</f>
        <v>07/22/2022 21:39:08.205</v>
      </c>
      <c r="C492" t="str">
        <f t="shared" si="297"/>
        <v>FFDFD3C0</v>
      </c>
      <c r="D492" t="s">
        <v>121</v>
      </c>
      <c r="E492">
        <v>11</v>
      </c>
      <c r="F492">
        <v>1011</v>
      </c>
      <c r="G492" t="s">
        <v>125</v>
      </c>
      <c r="J492" t="s">
        <v>123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"21:39:07.719"</f>
        <v>21:39:07.719</v>
      </c>
      <c r="T492" t="str">
        <f>"21:39:07.319"</f>
        <v>21:39:07.319</v>
      </c>
      <c r="U492" t="str">
        <f t="shared" si="279"/>
        <v>A54CFF</v>
      </c>
      <c r="V492">
        <v>0</v>
      </c>
      <c r="W492">
        <v>0</v>
      </c>
      <c r="X492">
        <v>2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292</v>
      </c>
      <c r="AJ492">
        <v>43.404150000000001</v>
      </c>
      <c r="AK492" t="s">
        <v>291</v>
      </c>
      <c r="AL492">
        <v>-88.707324999999997</v>
      </c>
      <c r="AM492">
        <v>25</v>
      </c>
      <c r="AN492">
        <v>1625</v>
      </c>
      <c r="AO492" t="s">
        <v>118</v>
      </c>
      <c r="AP492">
        <v>-11</v>
      </c>
      <c r="AQ492">
        <v>-64</v>
      </c>
      <c r="AR492">
        <v>192</v>
      </c>
      <c r="AZ492">
        <v>1200</v>
      </c>
      <c r="BA492">
        <v>1</v>
      </c>
      <c r="BB492" t="str">
        <f t="shared" si="298"/>
        <v xml:space="preserve">N4400K  </v>
      </c>
      <c r="BC492">
        <v>1</v>
      </c>
      <c r="BE492">
        <v>0</v>
      </c>
      <c r="BF492">
        <v>0</v>
      </c>
      <c r="BG492">
        <v>0</v>
      </c>
      <c r="BH492">
        <v>1550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"21:39:07.722"</f>
        <v>21:39:07.722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2</v>
      </c>
      <c r="CP492" t="s">
        <v>119</v>
      </c>
      <c r="CQ492">
        <v>461</v>
      </c>
      <c r="CR492">
        <v>0</v>
      </c>
      <c r="CW492">
        <v>9725725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"07/22/2022 21:39:08.236"</f>
        <v>07/22/2022 21:39:08.236</v>
      </c>
      <c r="C493" t="str">
        <f t="shared" si="297"/>
        <v>FFDFD3C0</v>
      </c>
      <c r="D493" t="s">
        <v>113</v>
      </c>
      <c r="E493">
        <v>44</v>
      </c>
      <c r="H493">
        <v>151</v>
      </c>
      <c r="I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"21:39:07.719"</f>
        <v>21:39:07.719</v>
      </c>
      <c r="T493" t="str">
        <f>"21:39:07.319"</f>
        <v>21:39:07.319</v>
      </c>
      <c r="U493" t="str">
        <f t="shared" si="279"/>
        <v>A54CFF</v>
      </c>
      <c r="V493">
        <v>0</v>
      </c>
      <c r="W493">
        <v>0</v>
      </c>
      <c r="X493">
        <v>2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292</v>
      </c>
      <c r="AJ493">
        <v>43.404150000000001</v>
      </c>
      <c r="AK493" t="s">
        <v>291</v>
      </c>
      <c r="AL493">
        <v>-88.707324999999997</v>
      </c>
      <c r="AM493">
        <v>25</v>
      </c>
      <c r="AN493">
        <v>1625</v>
      </c>
      <c r="AO493" t="s">
        <v>118</v>
      </c>
      <c r="AP493">
        <v>-11</v>
      </c>
      <c r="AQ493">
        <v>-64</v>
      </c>
      <c r="AR493">
        <v>192</v>
      </c>
      <c r="AZ493">
        <v>1200</v>
      </c>
      <c r="BA493">
        <v>1</v>
      </c>
      <c r="BB493" t="str">
        <f t="shared" si="298"/>
        <v xml:space="preserve">N4400K  </v>
      </c>
      <c r="BC493">
        <v>1</v>
      </c>
      <c r="BE493">
        <v>0</v>
      </c>
      <c r="BF493">
        <v>0</v>
      </c>
      <c r="BG493">
        <v>0</v>
      </c>
      <c r="BH493">
        <v>1550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"21:39:07.722"</f>
        <v>21:39:07.722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2</v>
      </c>
      <c r="CP493" t="s">
        <v>119</v>
      </c>
      <c r="CQ493">
        <v>461</v>
      </c>
      <c r="CR493">
        <v>0</v>
      </c>
      <c r="CW493">
        <v>9725725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"07/22/2022 21:39:09.330"</f>
        <v>07/22/2022 21:39:09.330</v>
      </c>
      <c r="C494" t="str">
        <f t="shared" si="297"/>
        <v>FFDFD3C0</v>
      </c>
      <c r="D494" t="s">
        <v>121</v>
      </c>
      <c r="E494">
        <v>11</v>
      </c>
      <c r="F494">
        <v>1011</v>
      </c>
      <c r="G494" t="s">
        <v>125</v>
      </c>
      <c r="J494" t="s">
        <v>123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"21:39:08.750"</f>
        <v>21:39:08.750</v>
      </c>
      <c r="T494" t="str">
        <f>"21:39:07.750"</f>
        <v>21:39:07.750</v>
      </c>
      <c r="U494" t="str">
        <f t="shared" si="279"/>
        <v>A54CFF</v>
      </c>
      <c r="V494">
        <v>0</v>
      </c>
      <c r="W494">
        <v>0</v>
      </c>
      <c r="X494">
        <v>2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293</v>
      </c>
      <c r="AJ494">
        <v>43.403807</v>
      </c>
      <c r="AK494" t="s">
        <v>294</v>
      </c>
      <c r="AL494">
        <v>-88.707410999999993</v>
      </c>
      <c r="AM494">
        <v>25</v>
      </c>
      <c r="AN494">
        <v>1625</v>
      </c>
      <c r="AO494" t="s">
        <v>118</v>
      </c>
      <c r="AP494">
        <v>-11</v>
      </c>
      <c r="AQ494">
        <v>-64</v>
      </c>
      <c r="AR494">
        <v>192</v>
      </c>
      <c r="AZ494">
        <v>1200</v>
      </c>
      <c r="BA494">
        <v>1</v>
      </c>
      <c r="BB494" t="str">
        <f t="shared" si="298"/>
        <v xml:space="preserve">N4400K  </v>
      </c>
      <c r="BC494">
        <v>1</v>
      </c>
      <c r="BE494">
        <v>0</v>
      </c>
      <c r="BF494">
        <v>0</v>
      </c>
      <c r="BG494">
        <v>0</v>
      </c>
      <c r="BH494">
        <v>1550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"21:39:08.754"</f>
        <v>21:39:08.754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2</v>
      </c>
      <c r="CP494" t="s">
        <v>119</v>
      </c>
      <c r="CQ494">
        <v>461</v>
      </c>
      <c r="CR494">
        <v>0</v>
      </c>
      <c r="CW494">
        <v>9727105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"07/22/2022 21:39:09.330"</f>
        <v>07/22/2022 21:39:09.330</v>
      </c>
      <c r="C495" t="str">
        <f t="shared" si="297"/>
        <v>FFDFD3C0</v>
      </c>
      <c r="D495" t="s">
        <v>127</v>
      </c>
      <c r="E495">
        <v>8</v>
      </c>
      <c r="F495">
        <v>2008</v>
      </c>
      <c r="G495" t="s">
        <v>128</v>
      </c>
      <c r="J495" t="s">
        <v>129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"21:39:08.750"</f>
        <v>21:39:08.750</v>
      </c>
      <c r="T495" t="str">
        <f>"21:39:07.750"</f>
        <v>21:39:07.750</v>
      </c>
      <c r="U495" t="str">
        <f t="shared" si="279"/>
        <v>A54CFF</v>
      </c>
      <c r="V495">
        <v>0</v>
      </c>
      <c r="W495">
        <v>0</v>
      </c>
      <c r="X495">
        <v>2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293</v>
      </c>
      <c r="AJ495">
        <v>43.403807</v>
      </c>
      <c r="AK495" t="s">
        <v>294</v>
      </c>
      <c r="AL495">
        <v>-88.707410999999993</v>
      </c>
      <c r="AM495">
        <v>25</v>
      </c>
      <c r="AN495">
        <v>1625</v>
      </c>
      <c r="AO495" t="s">
        <v>118</v>
      </c>
      <c r="AP495">
        <v>-11</v>
      </c>
      <c r="AQ495">
        <v>-64</v>
      </c>
      <c r="AR495">
        <v>192</v>
      </c>
      <c r="AZ495">
        <v>1200</v>
      </c>
      <c r="BA495">
        <v>1</v>
      </c>
      <c r="BB495" t="str">
        <f t="shared" si="298"/>
        <v xml:space="preserve">N4400K  </v>
      </c>
      <c r="BC495">
        <v>1</v>
      </c>
      <c r="BE495">
        <v>0</v>
      </c>
      <c r="BF495">
        <v>0</v>
      </c>
      <c r="BG495">
        <v>0</v>
      </c>
      <c r="BH495">
        <v>1550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"21:39:08.754"</f>
        <v>21:39:08.754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2</v>
      </c>
      <c r="CP495" t="s">
        <v>119</v>
      </c>
      <c r="CQ495">
        <v>461</v>
      </c>
      <c r="CR495">
        <v>0</v>
      </c>
      <c r="CW495">
        <v>9727105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"07/22/2022 21:39:09.330"</f>
        <v>07/22/2022 21:39:09.330</v>
      </c>
      <c r="C496" t="str">
        <f t="shared" si="297"/>
        <v>FFDFD3C0</v>
      </c>
      <c r="D496" t="s">
        <v>113</v>
      </c>
      <c r="E496">
        <v>44</v>
      </c>
      <c r="H496">
        <v>151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"21:39:08.750"</f>
        <v>21:39:08.750</v>
      </c>
      <c r="T496" t="str">
        <f>"21:39:07.750"</f>
        <v>21:39:07.750</v>
      </c>
      <c r="U496" t="str">
        <f t="shared" si="279"/>
        <v>A54CFF</v>
      </c>
      <c r="V496">
        <v>0</v>
      </c>
      <c r="W496">
        <v>0</v>
      </c>
      <c r="X496">
        <v>2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293</v>
      </c>
      <c r="AJ496">
        <v>43.403807</v>
      </c>
      <c r="AK496" t="s">
        <v>294</v>
      </c>
      <c r="AL496">
        <v>-88.707410999999993</v>
      </c>
      <c r="AM496">
        <v>25</v>
      </c>
      <c r="AN496">
        <v>1625</v>
      </c>
      <c r="AO496" t="s">
        <v>118</v>
      </c>
      <c r="AP496">
        <v>-11</v>
      </c>
      <c r="AQ496">
        <v>-64</v>
      </c>
      <c r="AR496">
        <v>192</v>
      </c>
      <c r="AZ496">
        <v>1200</v>
      </c>
      <c r="BA496">
        <v>1</v>
      </c>
      <c r="BB496" t="str">
        <f t="shared" si="298"/>
        <v xml:space="preserve">N4400K  </v>
      </c>
      <c r="BC496">
        <v>1</v>
      </c>
      <c r="BE496">
        <v>0</v>
      </c>
      <c r="BF496">
        <v>0</v>
      </c>
      <c r="BG496">
        <v>0</v>
      </c>
      <c r="BH496">
        <v>1550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"21:39:08.754"</f>
        <v>21:39:08.754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2</v>
      </c>
      <c r="CP496" t="s">
        <v>119</v>
      </c>
      <c r="CQ496">
        <v>461</v>
      </c>
      <c r="CR496">
        <v>0</v>
      </c>
      <c r="CW496">
        <v>9727105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"07/22/2022 21:39:10.502"</f>
        <v>07/22/2022 21:39:10.502</v>
      </c>
      <c r="C497" t="str">
        <f t="shared" si="297"/>
        <v>FFDFD3C0</v>
      </c>
      <c r="D497" t="s">
        <v>127</v>
      </c>
      <c r="E497">
        <v>8</v>
      </c>
      <c r="F497">
        <v>2008</v>
      </c>
      <c r="G497" t="s">
        <v>128</v>
      </c>
      <c r="J497" t="s">
        <v>129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ref="S497:S502" si="299">"21:39:10.273"</f>
        <v>21:39:10.273</v>
      </c>
      <c r="T497" t="str">
        <f t="shared" ref="T497:T502" si="300">"21:39:09.873"</f>
        <v>21:39:09.873</v>
      </c>
      <c r="U497" t="str">
        <f t="shared" si="279"/>
        <v>A54CFF</v>
      </c>
      <c r="V497">
        <v>0</v>
      </c>
      <c r="W497">
        <v>0</v>
      </c>
      <c r="X497">
        <v>2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295</v>
      </c>
      <c r="AJ497">
        <v>43.403356000000002</v>
      </c>
      <c r="AK497" t="s">
        <v>296</v>
      </c>
      <c r="AL497">
        <v>-88.707519000000005</v>
      </c>
      <c r="AM497">
        <v>25</v>
      </c>
      <c r="AN497">
        <v>1625</v>
      </c>
      <c r="AO497" t="s">
        <v>118</v>
      </c>
      <c r="AP497">
        <v>-11</v>
      </c>
      <c r="AQ497">
        <v>-65</v>
      </c>
      <c r="AR497">
        <v>320</v>
      </c>
      <c r="AZ497">
        <v>1200</v>
      </c>
      <c r="BA497">
        <v>1</v>
      </c>
      <c r="BB497" t="str">
        <f t="shared" si="298"/>
        <v xml:space="preserve">N4400K  </v>
      </c>
      <c r="BC497">
        <v>1</v>
      </c>
      <c r="BE497">
        <v>0</v>
      </c>
      <c r="BF497">
        <v>0</v>
      </c>
      <c r="BG497">
        <v>0</v>
      </c>
      <c r="BH497">
        <v>1550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 t="shared" ref="BW497:BW502" si="301">"21:39:10.274"</f>
        <v>21:39:10.274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168</v>
      </c>
      <c r="CR497">
        <v>1</v>
      </c>
      <c r="CW497">
        <v>12890569</v>
      </c>
      <c r="CY497">
        <v>1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"07/22/2022 21:39:10.502"</f>
        <v>07/22/2022 21:39:10.502</v>
      </c>
      <c r="C498" t="str">
        <f t="shared" si="297"/>
        <v>FFDFD3C0</v>
      </c>
      <c r="D498" t="s">
        <v>121</v>
      </c>
      <c r="E498">
        <v>12</v>
      </c>
      <c r="F498">
        <v>1012</v>
      </c>
      <c r="G498" t="s">
        <v>122</v>
      </c>
      <c r="J498" t="s">
        <v>123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99"/>
        <v>21:39:10.273</v>
      </c>
      <c r="T498" t="str">
        <f t="shared" si="300"/>
        <v>21:39:09.873</v>
      </c>
      <c r="U498" t="str">
        <f t="shared" si="279"/>
        <v>A54CFF</v>
      </c>
      <c r="V498">
        <v>0</v>
      </c>
      <c r="W498">
        <v>0</v>
      </c>
      <c r="X498">
        <v>2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295</v>
      </c>
      <c r="AJ498">
        <v>43.403356000000002</v>
      </c>
      <c r="AK498" t="s">
        <v>296</v>
      </c>
      <c r="AL498">
        <v>-88.707519000000005</v>
      </c>
      <c r="AM498">
        <v>25</v>
      </c>
      <c r="AN498">
        <v>1625</v>
      </c>
      <c r="AO498" t="s">
        <v>118</v>
      </c>
      <c r="AP498">
        <v>-11</v>
      </c>
      <c r="AQ498">
        <v>-65</v>
      </c>
      <c r="AR498">
        <v>320</v>
      </c>
      <c r="AZ498">
        <v>1200</v>
      </c>
      <c r="BA498">
        <v>1</v>
      </c>
      <c r="BB498" t="str">
        <f t="shared" si="298"/>
        <v xml:space="preserve">N4400K  </v>
      </c>
      <c r="BC498">
        <v>1</v>
      </c>
      <c r="BE498">
        <v>0</v>
      </c>
      <c r="BF498">
        <v>0</v>
      </c>
      <c r="BG498">
        <v>0</v>
      </c>
      <c r="BH498">
        <v>1550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 t="shared" si="301"/>
        <v>21:39:10.274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168</v>
      </c>
      <c r="CR498">
        <v>1</v>
      </c>
      <c r="CW498">
        <v>12890569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"07/22/2022 21:39:10.502"</f>
        <v>07/22/2022 21:39:10.502</v>
      </c>
      <c r="C499" t="str">
        <f t="shared" si="297"/>
        <v>FFDFD3C0</v>
      </c>
      <c r="D499" t="s">
        <v>113</v>
      </c>
      <c r="E499">
        <v>44</v>
      </c>
      <c r="H499">
        <v>151</v>
      </c>
      <c r="I499" t="s">
        <v>114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99"/>
        <v>21:39:10.273</v>
      </c>
      <c r="T499" t="str">
        <f t="shared" si="300"/>
        <v>21:39:09.873</v>
      </c>
      <c r="U499" t="str">
        <f t="shared" si="279"/>
        <v>A54CFF</v>
      </c>
      <c r="V499">
        <v>0</v>
      </c>
      <c r="W499">
        <v>0</v>
      </c>
      <c r="X499">
        <v>2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295</v>
      </c>
      <c r="AJ499">
        <v>43.403356000000002</v>
      </c>
      <c r="AK499" t="s">
        <v>296</v>
      </c>
      <c r="AL499">
        <v>-88.707519000000005</v>
      </c>
      <c r="AM499">
        <v>25</v>
      </c>
      <c r="AN499">
        <v>1625</v>
      </c>
      <c r="AO499" t="s">
        <v>118</v>
      </c>
      <c r="AP499">
        <v>-11</v>
      </c>
      <c r="AQ499">
        <v>-65</v>
      </c>
      <c r="AR499">
        <v>320</v>
      </c>
      <c r="AZ499">
        <v>1200</v>
      </c>
      <c r="BA499">
        <v>1</v>
      </c>
      <c r="BB499" t="str">
        <f t="shared" si="298"/>
        <v xml:space="preserve">N4400K  </v>
      </c>
      <c r="BC499">
        <v>1</v>
      </c>
      <c r="BE499">
        <v>0</v>
      </c>
      <c r="BF499">
        <v>0</v>
      </c>
      <c r="BG499">
        <v>0</v>
      </c>
      <c r="BH499">
        <v>1550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 t="shared" si="301"/>
        <v>21:39:10.274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168</v>
      </c>
      <c r="CR499">
        <v>1</v>
      </c>
      <c r="CW499">
        <v>12890569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"07/22/2022 21:39:10.580"</f>
        <v>07/22/2022 21:39:10.580</v>
      </c>
      <c r="C500" t="str">
        <f t="shared" si="297"/>
        <v>FFDFD3C0</v>
      </c>
      <c r="D500" t="s">
        <v>113</v>
      </c>
      <c r="E500">
        <v>45</v>
      </c>
      <c r="H500">
        <v>152</v>
      </c>
      <c r="I500" t="s">
        <v>120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299"/>
        <v>21:39:10.273</v>
      </c>
      <c r="T500" t="str">
        <f t="shared" si="300"/>
        <v>21:39:09.873</v>
      </c>
      <c r="U500" t="str">
        <f t="shared" si="279"/>
        <v>A54CFF</v>
      </c>
      <c r="V500">
        <v>0</v>
      </c>
      <c r="W500">
        <v>0</v>
      </c>
      <c r="X500">
        <v>2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295</v>
      </c>
      <c r="AJ500">
        <v>43.403356000000002</v>
      </c>
      <c r="AK500" t="s">
        <v>296</v>
      </c>
      <c r="AL500">
        <v>-88.707519000000005</v>
      </c>
      <c r="AM500">
        <v>25</v>
      </c>
      <c r="AN500">
        <v>1625</v>
      </c>
      <c r="AO500" t="s">
        <v>118</v>
      </c>
      <c r="AP500">
        <v>-11</v>
      </c>
      <c r="AQ500">
        <v>-65</v>
      </c>
      <c r="AR500">
        <v>320</v>
      </c>
      <c r="AZ500">
        <v>1200</v>
      </c>
      <c r="BA500">
        <v>1</v>
      </c>
      <c r="BB500" t="str">
        <f t="shared" si="298"/>
        <v xml:space="preserve">N4400K  </v>
      </c>
      <c r="BC500">
        <v>1</v>
      </c>
      <c r="BE500">
        <v>0</v>
      </c>
      <c r="BF500">
        <v>0</v>
      </c>
      <c r="BG500">
        <v>0</v>
      </c>
      <c r="BH500">
        <v>1550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 t="shared" si="301"/>
        <v>21:39:10.274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168</v>
      </c>
      <c r="CR500">
        <v>1</v>
      </c>
      <c r="CW500">
        <v>12890569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"07/22/2022 21:39:10.611"</f>
        <v>07/22/2022 21:39:10.611</v>
      </c>
      <c r="C501" t="str">
        <f t="shared" si="297"/>
        <v>FFDFD3C0</v>
      </c>
      <c r="D501" t="s">
        <v>124</v>
      </c>
      <c r="E501">
        <v>2</v>
      </c>
      <c r="H501">
        <v>156</v>
      </c>
      <c r="I501" t="s">
        <v>125</v>
      </c>
      <c r="J501" t="s">
        <v>126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299"/>
        <v>21:39:10.273</v>
      </c>
      <c r="T501" t="str">
        <f t="shared" si="300"/>
        <v>21:39:09.873</v>
      </c>
      <c r="U501" t="str">
        <f t="shared" si="279"/>
        <v>A54CFF</v>
      </c>
      <c r="V501">
        <v>0</v>
      </c>
      <c r="W501">
        <v>0</v>
      </c>
      <c r="X501">
        <v>2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295</v>
      </c>
      <c r="AJ501">
        <v>43.403356000000002</v>
      </c>
      <c r="AK501" t="s">
        <v>296</v>
      </c>
      <c r="AL501">
        <v>-88.707519000000005</v>
      </c>
      <c r="AM501">
        <v>25</v>
      </c>
      <c r="AN501">
        <v>1625</v>
      </c>
      <c r="AO501" t="s">
        <v>118</v>
      </c>
      <c r="AP501">
        <v>-11</v>
      </c>
      <c r="AQ501">
        <v>-65</v>
      </c>
      <c r="AR501">
        <v>320</v>
      </c>
      <c r="AZ501">
        <v>1200</v>
      </c>
      <c r="BA501">
        <v>1</v>
      </c>
      <c r="BB501" t="str">
        <f t="shared" si="298"/>
        <v xml:space="preserve">N4400K  </v>
      </c>
      <c r="BC501">
        <v>1</v>
      </c>
      <c r="BE501">
        <v>0</v>
      </c>
      <c r="BF501">
        <v>0</v>
      </c>
      <c r="BG501">
        <v>0</v>
      </c>
      <c r="BH501">
        <v>1550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 t="shared" si="301"/>
        <v>21:39:10.274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168</v>
      </c>
      <c r="CR501">
        <v>1</v>
      </c>
      <c r="CW501">
        <v>12890569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"07/22/2022 21:39:10.611"</f>
        <v>07/22/2022 21:39:10.611</v>
      </c>
      <c r="C502" t="str">
        <f t="shared" si="297"/>
        <v>FFDFD3C0</v>
      </c>
      <c r="D502" t="s">
        <v>121</v>
      </c>
      <c r="E502">
        <v>11</v>
      </c>
      <c r="F502">
        <v>1011</v>
      </c>
      <c r="G502" t="s">
        <v>125</v>
      </c>
      <c r="J502" t="s">
        <v>123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299"/>
        <v>21:39:10.273</v>
      </c>
      <c r="T502" t="str">
        <f t="shared" si="300"/>
        <v>21:39:09.873</v>
      </c>
      <c r="U502" t="str">
        <f t="shared" si="279"/>
        <v>A54CFF</v>
      </c>
      <c r="V502">
        <v>0</v>
      </c>
      <c r="W502">
        <v>0</v>
      </c>
      <c r="X502">
        <v>2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295</v>
      </c>
      <c r="AJ502">
        <v>43.403356000000002</v>
      </c>
      <c r="AK502" t="s">
        <v>296</v>
      </c>
      <c r="AL502">
        <v>-88.707519000000005</v>
      </c>
      <c r="AM502">
        <v>25</v>
      </c>
      <c r="AN502">
        <v>1625</v>
      </c>
      <c r="AO502" t="s">
        <v>118</v>
      </c>
      <c r="AP502">
        <v>-11</v>
      </c>
      <c r="AQ502">
        <v>-65</v>
      </c>
      <c r="AR502">
        <v>320</v>
      </c>
      <c r="AZ502">
        <v>1200</v>
      </c>
      <c r="BA502">
        <v>1</v>
      </c>
      <c r="BB502" t="str">
        <f t="shared" si="298"/>
        <v xml:space="preserve">N4400K  </v>
      </c>
      <c r="BC502">
        <v>1</v>
      </c>
      <c r="BE502">
        <v>0</v>
      </c>
      <c r="BF502">
        <v>0</v>
      </c>
      <c r="BG502">
        <v>0</v>
      </c>
      <c r="BH502">
        <v>1550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 t="shared" si="301"/>
        <v>21:39:10.274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168</v>
      </c>
      <c r="CR502">
        <v>1</v>
      </c>
      <c r="CW502">
        <v>12890569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"07/22/2022 21:39:11.423"</f>
        <v>07/22/2022 21:39:11.423</v>
      </c>
      <c r="C503" t="str">
        <f t="shared" si="297"/>
        <v>FFDFD3C0</v>
      </c>
      <c r="D503" t="s">
        <v>124</v>
      </c>
      <c r="E503">
        <v>2</v>
      </c>
      <c r="H503">
        <v>156</v>
      </c>
      <c r="I503" t="s">
        <v>125</v>
      </c>
      <c r="J503" t="s">
        <v>126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ref="S503:S508" si="302">"21:39:11.211"</f>
        <v>21:39:11.211</v>
      </c>
      <c r="T503" t="str">
        <f t="shared" ref="T503:T508" si="303">"21:39:10.711"</f>
        <v>21:39:10.711</v>
      </c>
      <c r="U503" t="str">
        <f t="shared" si="279"/>
        <v>A54CFF</v>
      </c>
      <c r="V503">
        <v>0</v>
      </c>
      <c r="W503">
        <v>0</v>
      </c>
      <c r="X503">
        <v>2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297</v>
      </c>
      <c r="AJ503">
        <v>43.403077000000003</v>
      </c>
      <c r="AK503" t="s">
        <v>298</v>
      </c>
      <c r="AL503">
        <v>-88.707604000000003</v>
      </c>
      <c r="AM503">
        <v>25</v>
      </c>
      <c r="AN503">
        <v>1625</v>
      </c>
      <c r="AO503" t="s">
        <v>118</v>
      </c>
      <c r="AP503">
        <v>-11</v>
      </c>
      <c r="AQ503">
        <v>-66</v>
      </c>
      <c r="AR503">
        <v>256</v>
      </c>
      <c r="AZ503">
        <v>1200</v>
      </c>
      <c r="BA503">
        <v>1</v>
      </c>
      <c r="BB503" t="str">
        <f t="shared" si="298"/>
        <v xml:space="preserve">N4400K  </v>
      </c>
      <c r="BC503">
        <v>1</v>
      </c>
      <c r="BE503">
        <v>0</v>
      </c>
      <c r="BF503">
        <v>0</v>
      </c>
      <c r="BG503">
        <v>0</v>
      </c>
      <c r="BH503">
        <v>1550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 t="shared" ref="BW503:BW508" si="304">"21:39:11.211"</f>
        <v>21:39:11.211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168</v>
      </c>
      <c r="CR503">
        <v>1</v>
      </c>
      <c r="CW503">
        <v>12892353</v>
      </c>
      <c r="CY503">
        <v>1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"07/22/2022 21:39:11.423"</f>
        <v>07/22/2022 21:39:11.423</v>
      </c>
      <c r="C504" t="str">
        <f t="shared" si="297"/>
        <v>FFDFD3C0</v>
      </c>
      <c r="D504" t="s">
        <v>121</v>
      </c>
      <c r="E504">
        <v>11</v>
      </c>
      <c r="F504">
        <v>1011</v>
      </c>
      <c r="G504" t="s">
        <v>125</v>
      </c>
      <c r="J504" t="s">
        <v>123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302"/>
        <v>21:39:11.211</v>
      </c>
      <c r="T504" t="str">
        <f t="shared" si="303"/>
        <v>21:39:10.711</v>
      </c>
      <c r="U504" t="str">
        <f t="shared" si="279"/>
        <v>A54CFF</v>
      </c>
      <c r="V504">
        <v>0</v>
      </c>
      <c r="W504">
        <v>0</v>
      </c>
      <c r="X504">
        <v>2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297</v>
      </c>
      <c r="AJ504">
        <v>43.403077000000003</v>
      </c>
      <c r="AK504" t="s">
        <v>298</v>
      </c>
      <c r="AL504">
        <v>-88.707604000000003</v>
      </c>
      <c r="AM504">
        <v>25</v>
      </c>
      <c r="AN504">
        <v>1625</v>
      </c>
      <c r="AO504" t="s">
        <v>118</v>
      </c>
      <c r="AP504">
        <v>-11</v>
      </c>
      <c r="AQ504">
        <v>-66</v>
      </c>
      <c r="AR504">
        <v>256</v>
      </c>
      <c r="AZ504">
        <v>1200</v>
      </c>
      <c r="BA504">
        <v>1</v>
      </c>
      <c r="BB504" t="str">
        <f t="shared" si="298"/>
        <v xml:space="preserve">N4400K  </v>
      </c>
      <c r="BC504">
        <v>1</v>
      </c>
      <c r="BE504">
        <v>0</v>
      </c>
      <c r="BF504">
        <v>0</v>
      </c>
      <c r="BG504">
        <v>0</v>
      </c>
      <c r="BH504">
        <v>1550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 t="shared" si="304"/>
        <v>21:39:11.211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168</v>
      </c>
      <c r="CR504">
        <v>1</v>
      </c>
      <c r="CW504">
        <v>12892353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"07/22/2022 21:39:11.439"</f>
        <v>07/22/2022 21:39:11.439</v>
      </c>
      <c r="C505" t="str">
        <f t="shared" si="297"/>
        <v>FFDFD3C0</v>
      </c>
      <c r="D505" t="s">
        <v>127</v>
      </c>
      <c r="E505">
        <v>8</v>
      </c>
      <c r="F505">
        <v>2008</v>
      </c>
      <c r="G505" t="s">
        <v>128</v>
      </c>
      <c r="J505" t="s">
        <v>129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302"/>
        <v>21:39:11.211</v>
      </c>
      <c r="T505" t="str">
        <f t="shared" si="303"/>
        <v>21:39:10.711</v>
      </c>
      <c r="U505" t="str">
        <f t="shared" si="279"/>
        <v>A54CFF</v>
      </c>
      <c r="V505">
        <v>0</v>
      </c>
      <c r="W505">
        <v>0</v>
      </c>
      <c r="X505">
        <v>2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297</v>
      </c>
      <c r="AJ505">
        <v>43.403077000000003</v>
      </c>
      <c r="AK505" t="s">
        <v>298</v>
      </c>
      <c r="AL505">
        <v>-88.707604000000003</v>
      </c>
      <c r="AM505">
        <v>25</v>
      </c>
      <c r="AN505">
        <v>1625</v>
      </c>
      <c r="AO505" t="s">
        <v>118</v>
      </c>
      <c r="AP505">
        <v>-11</v>
      </c>
      <c r="AQ505">
        <v>-66</v>
      </c>
      <c r="AR505">
        <v>256</v>
      </c>
      <c r="AZ505">
        <v>1200</v>
      </c>
      <c r="BA505">
        <v>1</v>
      </c>
      <c r="BB505" t="str">
        <f t="shared" si="298"/>
        <v xml:space="preserve">N4400K  </v>
      </c>
      <c r="BC505">
        <v>1</v>
      </c>
      <c r="BE505">
        <v>0</v>
      </c>
      <c r="BF505">
        <v>0</v>
      </c>
      <c r="BG505">
        <v>0</v>
      </c>
      <c r="BH505">
        <v>1550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 t="shared" si="304"/>
        <v>21:39:11.211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168</v>
      </c>
      <c r="CR505">
        <v>1</v>
      </c>
      <c r="CW505">
        <v>12892353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"07/22/2022 21:39:11.470"</f>
        <v>07/22/2022 21:39:11.470</v>
      </c>
      <c r="C506" t="str">
        <f t="shared" si="297"/>
        <v>FFDFD3C0</v>
      </c>
      <c r="D506" t="s">
        <v>113</v>
      </c>
      <c r="E506">
        <v>44</v>
      </c>
      <c r="H506">
        <v>151</v>
      </c>
      <c r="I506" t="s">
        <v>114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302"/>
        <v>21:39:11.211</v>
      </c>
      <c r="T506" t="str">
        <f t="shared" si="303"/>
        <v>21:39:10.711</v>
      </c>
      <c r="U506" t="str">
        <f t="shared" si="279"/>
        <v>A54CFF</v>
      </c>
      <c r="V506">
        <v>0</v>
      </c>
      <c r="W506">
        <v>0</v>
      </c>
      <c r="X506">
        <v>2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297</v>
      </c>
      <c r="AJ506">
        <v>43.403077000000003</v>
      </c>
      <c r="AK506" t="s">
        <v>298</v>
      </c>
      <c r="AL506">
        <v>-88.707604000000003</v>
      </c>
      <c r="AM506">
        <v>25</v>
      </c>
      <c r="AN506">
        <v>1625</v>
      </c>
      <c r="AO506" t="s">
        <v>118</v>
      </c>
      <c r="AP506">
        <v>-11</v>
      </c>
      <c r="AQ506">
        <v>-66</v>
      </c>
      <c r="AR506">
        <v>256</v>
      </c>
      <c r="AZ506">
        <v>1200</v>
      </c>
      <c r="BA506">
        <v>1</v>
      </c>
      <c r="BB506" t="str">
        <f t="shared" si="298"/>
        <v xml:space="preserve">N4400K  </v>
      </c>
      <c r="BC506">
        <v>1</v>
      </c>
      <c r="BE506">
        <v>0</v>
      </c>
      <c r="BF506">
        <v>0</v>
      </c>
      <c r="BG506">
        <v>0</v>
      </c>
      <c r="BH506">
        <v>1550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 t="shared" si="304"/>
        <v>21:39:11.211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168</v>
      </c>
      <c r="CR506">
        <v>1</v>
      </c>
      <c r="CW506">
        <v>12892353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"07/22/2022 21:39:11.470"</f>
        <v>07/22/2022 21:39:11.470</v>
      </c>
      <c r="C507" t="str">
        <f t="shared" si="297"/>
        <v>FFDFD3C0</v>
      </c>
      <c r="D507" t="s">
        <v>121</v>
      </c>
      <c r="E507">
        <v>12</v>
      </c>
      <c r="F507">
        <v>1012</v>
      </c>
      <c r="G507" t="s">
        <v>122</v>
      </c>
      <c r="J507" t="s">
        <v>123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302"/>
        <v>21:39:11.211</v>
      </c>
      <c r="T507" t="str">
        <f t="shared" si="303"/>
        <v>21:39:10.711</v>
      </c>
      <c r="U507" t="str">
        <f t="shared" si="279"/>
        <v>A54CFF</v>
      </c>
      <c r="V507">
        <v>0</v>
      </c>
      <c r="W507">
        <v>0</v>
      </c>
      <c r="X507">
        <v>2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297</v>
      </c>
      <c r="AJ507">
        <v>43.403077000000003</v>
      </c>
      <c r="AK507" t="s">
        <v>298</v>
      </c>
      <c r="AL507">
        <v>-88.707604000000003</v>
      </c>
      <c r="AM507">
        <v>25</v>
      </c>
      <c r="AN507">
        <v>1625</v>
      </c>
      <c r="AO507" t="s">
        <v>118</v>
      </c>
      <c r="AP507">
        <v>-11</v>
      </c>
      <c r="AQ507">
        <v>-66</v>
      </c>
      <c r="AR507">
        <v>256</v>
      </c>
      <c r="AZ507">
        <v>1200</v>
      </c>
      <c r="BA507">
        <v>1</v>
      </c>
      <c r="BB507" t="str">
        <f t="shared" si="298"/>
        <v xml:space="preserve">N4400K  </v>
      </c>
      <c r="BC507">
        <v>1</v>
      </c>
      <c r="BE507">
        <v>0</v>
      </c>
      <c r="BF507">
        <v>0</v>
      </c>
      <c r="BG507">
        <v>0</v>
      </c>
      <c r="BH507">
        <v>1550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 t="shared" si="304"/>
        <v>21:39:11.211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168</v>
      </c>
      <c r="CR507">
        <v>1</v>
      </c>
      <c r="CW507">
        <v>12892353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"07/22/2022 21:39:11.502"</f>
        <v>07/22/2022 21:39:11.502</v>
      </c>
      <c r="C508" t="str">
        <f t="shared" si="297"/>
        <v>FFDFD3C0</v>
      </c>
      <c r="D508" t="s">
        <v>113</v>
      </c>
      <c r="E508">
        <v>45</v>
      </c>
      <c r="H508">
        <v>152</v>
      </c>
      <c r="I508" t="s">
        <v>120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302"/>
        <v>21:39:11.211</v>
      </c>
      <c r="T508" t="str">
        <f t="shared" si="303"/>
        <v>21:39:10.711</v>
      </c>
      <c r="U508" t="str">
        <f t="shared" si="279"/>
        <v>A54CFF</v>
      </c>
      <c r="V508">
        <v>0</v>
      </c>
      <c r="W508">
        <v>0</v>
      </c>
      <c r="X508">
        <v>2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297</v>
      </c>
      <c r="AJ508">
        <v>43.403077000000003</v>
      </c>
      <c r="AK508" t="s">
        <v>298</v>
      </c>
      <c r="AL508">
        <v>-88.707604000000003</v>
      </c>
      <c r="AM508">
        <v>25</v>
      </c>
      <c r="AN508">
        <v>1625</v>
      </c>
      <c r="AO508" t="s">
        <v>118</v>
      </c>
      <c r="AP508">
        <v>-11</v>
      </c>
      <c r="AQ508">
        <v>-66</v>
      </c>
      <c r="AR508">
        <v>256</v>
      </c>
      <c r="AZ508">
        <v>1200</v>
      </c>
      <c r="BA508">
        <v>1</v>
      </c>
      <c r="BB508" t="str">
        <f t="shared" si="298"/>
        <v xml:space="preserve">N4400K  </v>
      </c>
      <c r="BC508">
        <v>1</v>
      </c>
      <c r="BE508">
        <v>0</v>
      </c>
      <c r="BF508">
        <v>0</v>
      </c>
      <c r="BG508">
        <v>0</v>
      </c>
      <c r="BH508">
        <v>1550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 t="shared" si="304"/>
        <v>21:39:11.211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168</v>
      </c>
      <c r="CR508">
        <v>1</v>
      </c>
      <c r="CW508">
        <v>12892353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 t="shared" ref="A509:A514" si="305">"07/22/2022 21:39:12.736"</f>
        <v>07/22/2022 21:39:12.736</v>
      </c>
      <c r="C509" t="str">
        <f t="shared" si="297"/>
        <v>FFDFD3C0</v>
      </c>
      <c r="D509" t="s">
        <v>113</v>
      </c>
      <c r="E509">
        <v>44</v>
      </c>
      <c r="H509">
        <v>151</v>
      </c>
      <c r="I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ref="S509:S514" si="306">"21:39:12.227"</f>
        <v>21:39:12.227</v>
      </c>
      <c r="T509" t="str">
        <f t="shared" ref="T509:T514" si="307">"21:39:11.827"</f>
        <v>21:39:11.827</v>
      </c>
      <c r="U509" t="str">
        <f t="shared" si="279"/>
        <v>A54CFF</v>
      </c>
      <c r="V509">
        <v>0</v>
      </c>
      <c r="W509">
        <v>0</v>
      </c>
      <c r="X509">
        <v>2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299</v>
      </c>
      <c r="AJ509">
        <v>43.402734000000002</v>
      </c>
      <c r="AK509" t="s">
        <v>300</v>
      </c>
      <c r="AL509">
        <v>-88.707646999999994</v>
      </c>
      <c r="AM509">
        <v>25</v>
      </c>
      <c r="AN509">
        <v>1625</v>
      </c>
      <c r="AO509" t="s">
        <v>118</v>
      </c>
      <c r="AP509">
        <v>-11</v>
      </c>
      <c r="AQ509">
        <v>-66</v>
      </c>
      <c r="AR509">
        <v>192</v>
      </c>
      <c r="AZ509">
        <v>1200</v>
      </c>
      <c r="BA509">
        <v>1</v>
      </c>
      <c r="BB509" t="str">
        <f t="shared" si="298"/>
        <v xml:space="preserve">N4400K  </v>
      </c>
      <c r="BC509">
        <v>1</v>
      </c>
      <c r="BE509">
        <v>0</v>
      </c>
      <c r="BF509">
        <v>0</v>
      </c>
      <c r="BG509">
        <v>0</v>
      </c>
      <c r="BH509">
        <v>1550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 t="shared" ref="BW509:BW514" si="308">"21:39:12.234"</f>
        <v>21:39:12.234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168</v>
      </c>
      <c r="CR509">
        <v>1</v>
      </c>
      <c r="CW509">
        <v>12894192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 t="shared" si="305"/>
        <v>07/22/2022 21:39:12.736</v>
      </c>
      <c r="C510" t="str">
        <f t="shared" si="297"/>
        <v>FFDFD3C0</v>
      </c>
      <c r="D510" t="s">
        <v>113</v>
      </c>
      <c r="E510">
        <v>45</v>
      </c>
      <c r="H510">
        <v>152</v>
      </c>
      <c r="I510" t="s">
        <v>120</v>
      </c>
      <c r="J510" t="s">
        <v>115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306"/>
        <v>21:39:12.227</v>
      </c>
      <c r="T510" t="str">
        <f t="shared" si="307"/>
        <v>21:39:11.827</v>
      </c>
      <c r="U510" t="str">
        <f t="shared" si="279"/>
        <v>A54CFF</v>
      </c>
      <c r="V510">
        <v>0</v>
      </c>
      <c r="W510">
        <v>0</v>
      </c>
      <c r="X510">
        <v>2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299</v>
      </c>
      <c r="AJ510">
        <v>43.402734000000002</v>
      </c>
      <c r="AK510" t="s">
        <v>300</v>
      </c>
      <c r="AL510">
        <v>-88.707646999999994</v>
      </c>
      <c r="AM510">
        <v>25</v>
      </c>
      <c r="AN510">
        <v>1625</v>
      </c>
      <c r="AO510" t="s">
        <v>118</v>
      </c>
      <c r="AP510">
        <v>-11</v>
      </c>
      <c r="AQ510">
        <v>-66</v>
      </c>
      <c r="AR510">
        <v>192</v>
      </c>
      <c r="AZ510">
        <v>1200</v>
      </c>
      <c r="BA510">
        <v>1</v>
      </c>
      <c r="BB510" t="str">
        <f t="shared" si="298"/>
        <v xml:space="preserve">N4400K  </v>
      </c>
      <c r="BC510">
        <v>1</v>
      </c>
      <c r="BE510">
        <v>0</v>
      </c>
      <c r="BF510">
        <v>0</v>
      </c>
      <c r="BG510">
        <v>0</v>
      </c>
      <c r="BH510">
        <v>1550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 t="shared" si="308"/>
        <v>21:39:12.234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168</v>
      </c>
      <c r="CR510">
        <v>1</v>
      </c>
      <c r="CW510">
        <v>12894192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 t="shared" si="305"/>
        <v>07/22/2022 21:39:12.736</v>
      </c>
      <c r="C511" t="str">
        <f t="shared" si="297"/>
        <v>FFDFD3C0</v>
      </c>
      <c r="D511" t="s">
        <v>121</v>
      </c>
      <c r="E511">
        <v>12</v>
      </c>
      <c r="F511">
        <v>1012</v>
      </c>
      <c r="G511" t="s">
        <v>122</v>
      </c>
      <c r="J511" t="s">
        <v>123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306"/>
        <v>21:39:12.227</v>
      </c>
      <c r="T511" t="str">
        <f t="shared" si="307"/>
        <v>21:39:11.827</v>
      </c>
      <c r="U511" t="str">
        <f t="shared" si="279"/>
        <v>A54CFF</v>
      </c>
      <c r="V511">
        <v>0</v>
      </c>
      <c r="W511">
        <v>0</v>
      </c>
      <c r="X511">
        <v>2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299</v>
      </c>
      <c r="AJ511">
        <v>43.402734000000002</v>
      </c>
      <c r="AK511" t="s">
        <v>300</v>
      </c>
      <c r="AL511">
        <v>-88.707646999999994</v>
      </c>
      <c r="AM511">
        <v>25</v>
      </c>
      <c r="AN511">
        <v>1625</v>
      </c>
      <c r="AO511" t="s">
        <v>118</v>
      </c>
      <c r="AP511">
        <v>-11</v>
      </c>
      <c r="AQ511">
        <v>-66</v>
      </c>
      <c r="AR511">
        <v>192</v>
      </c>
      <c r="AZ511">
        <v>1200</v>
      </c>
      <c r="BA511">
        <v>1</v>
      </c>
      <c r="BB511" t="str">
        <f t="shared" si="298"/>
        <v xml:space="preserve">N4400K  </v>
      </c>
      <c r="BC511">
        <v>1</v>
      </c>
      <c r="BE511">
        <v>0</v>
      </c>
      <c r="BF511">
        <v>0</v>
      </c>
      <c r="BG511">
        <v>0</v>
      </c>
      <c r="BH511">
        <v>1550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 t="shared" si="308"/>
        <v>21:39:12.234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168</v>
      </c>
      <c r="CR511">
        <v>1</v>
      </c>
      <c r="CW511">
        <v>12894192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 t="shared" si="305"/>
        <v>07/22/2022 21:39:12.736</v>
      </c>
      <c r="C512" t="str">
        <f t="shared" si="297"/>
        <v>FFDFD3C0</v>
      </c>
      <c r="D512" t="s">
        <v>121</v>
      </c>
      <c r="E512">
        <v>11</v>
      </c>
      <c r="F512">
        <v>1011</v>
      </c>
      <c r="G512" t="s">
        <v>125</v>
      </c>
      <c r="J512" t="s">
        <v>123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306"/>
        <v>21:39:12.227</v>
      </c>
      <c r="T512" t="str">
        <f t="shared" si="307"/>
        <v>21:39:11.827</v>
      </c>
      <c r="U512" t="str">
        <f t="shared" si="279"/>
        <v>A54CFF</v>
      </c>
      <c r="V512">
        <v>0</v>
      </c>
      <c r="W512">
        <v>0</v>
      </c>
      <c r="X512">
        <v>2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299</v>
      </c>
      <c r="AJ512">
        <v>43.402734000000002</v>
      </c>
      <c r="AK512" t="s">
        <v>300</v>
      </c>
      <c r="AL512">
        <v>-88.707646999999994</v>
      </c>
      <c r="AM512">
        <v>25</v>
      </c>
      <c r="AN512">
        <v>1625</v>
      </c>
      <c r="AO512" t="s">
        <v>118</v>
      </c>
      <c r="AP512">
        <v>-11</v>
      </c>
      <c r="AQ512">
        <v>-66</v>
      </c>
      <c r="AR512">
        <v>192</v>
      </c>
      <c r="AZ512">
        <v>1200</v>
      </c>
      <c r="BA512">
        <v>1</v>
      </c>
      <c r="BB512" t="str">
        <f t="shared" si="298"/>
        <v xml:space="preserve">N4400K  </v>
      </c>
      <c r="BC512">
        <v>1</v>
      </c>
      <c r="BE512">
        <v>0</v>
      </c>
      <c r="BF512">
        <v>0</v>
      </c>
      <c r="BG512">
        <v>0</v>
      </c>
      <c r="BH512">
        <v>1550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 t="shared" si="308"/>
        <v>21:39:12.234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168</v>
      </c>
      <c r="CR512">
        <v>1</v>
      </c>
      <c r="CW512">
        <v>12894192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 t="shared" si="305"/>
        <v>07/22/2022 21:39:12.736</v>
      </c>
      <c r="C513" t="str">
        <f t="shared" si="297"/>
        <v>FFDFD3C0</v>
      </c>
      <c r="D513" t="s">
        <v>124</v>
      </c>
      <c r="E513">
        <v>2</v>
      </c>
      <c r="H513">
        <v>156</v>
      </c>
      <c r="I513" t="s">
        <v>125</v>
      </c>
      <c r="J513" t="s">
        <v>126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306"/>
        <v>21:39:12.227</v>
      </c>
      <c r="T513" t="str">
        <f t="shared" si="307"/>
        <v>21:39:11.827</v>
      </c>
      <c r="U513" t="str">
        <f t="shared" si="279"/>
        <v>A54CFF</v>
      </c>
      <c r="V513">
        <v>0</v>
      </c>
      <c r="W513">
        <v>0</v>
      </c>
      <c r="X513">
        <v>2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299</v>
      </c>
      <c r="AJ513">
        <v>43.402734000000002</v>
      </c>
      <c r="AK513" t="s">
        <v>300</v>
      </c>
      <c r="AL513">
        <v>-88.707646999999994</v>
      </c>
      <c r="AM513">
        <v>25</v>
      </c>
      <c r="AN513">
        <v>1625</v>
      </c>
      <c r="AO513" t="s">
        <v>118</v>
      </c>
      <c r="AP513">
        <v>-11</v>
      </c>
      <c r="AQ513">
        <v>-66</v>
      </c>
      <c r="AR513">
        <v>192</v>
      </c>
      <c r="AZ513">
        <v>1200</v>
      </c>
      <c r="BA513">
        <v>1</v>
      </c>
      <c r="BB513" t="str">
        <f t="shared" si="298"/>
        <v xml:space="preserve">N4400K  </v>
      </c>
      <c r="BC513">
        <v>1</v>
      </c>
      <c r="BE513">
        <v>0</v>
      </c>
      <c r="BF513">
        <v>0</v>
      </c>
      <c r="BG513">
        <v>0</v>
      </c>
      <c r="BH513">
        <v>1550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 t="shared" si="308"/>
        <v>21:39:12.234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168</v>
      </c>
      <c r="CR513">
        <v>1</v>
      </c>
      <c r="CW513">
        <v>12894192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 t="shared" si="305"/>
        <v>07/22/2022 21:39:12.736</v>
      </c>
      <c r="C514" t="str">
        <f t="shared" si="297"/>
        <v>FFDFD3C0</v>
      </c>
      <c r="D514" t="s">
        <v>127</v>
      </c>
      <c r="E514">
        <v>8</v>
      </c>
      <c r="F514">
        <v>2008</v>
      </c>
      <c r="G514" t="s">
        <v>128</v>
      </c>
      <c r="J514" t="s">
        <v>129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306"/>
        <v>21:39:12.227</v>
      </c>
      <c r="T514" t="str">
        <f t="shared" si="307"/>
        <v>21:39:11.827</v>
      </c>
      <c r="U514" t="str">
        <f t="shared" ref="U514:U577" si="309">"A54CFF"</f>
        <v>A54CFF</v>
      </c>
      <c r="V514">
        <v>0</v>
      </c>
      <c r="W514">
        <v>0</v>
      </c>
      <c r="X514">
        <v>2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299</v>
      </c>
      <c r="AJ514">
        <v>43.402734000000002</v>
      </c>
      <c r="AK514" t="s">
        <v>300</v>
      </c>
      <c r="AL514">
        <v>-88.707646999999994</v>
      </c>
      <c r="AM514">
        <v>25</v>
      </c>
      <c r="AN514">
        <v>1625</v>
      </c>
      <c r="AO514" t="s">
        <v>118</v>
      </c>
      <c r="AP514">
        <v>-11</v>
      </c>
      <c r="AQ514">
        <v>-66</v>
      </c>
      <c r="AR514">
        <v>192</v>
      </c>
      <c r="AZ514">
        <v>1200</v>
      </c>
      <c r="BA514">
        <v>1</v>
      </c>
      <c r="BB514" t="str">
        <f t="shared" si="298"/>
        <v xml:space="preserve">N4400K  </v>
      </c>
      <c r="BC514">
        <v>1</v>
      </c>
      <c r="BE514">
        <v>0</v>
      </c>
      <c r="BF514">
        <v>0</v>
      </c>
      <c r="BG514">
        <v>0</v>
      </c>
      <c r="BH514">
        <v>1550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 t="shared" si="308"/>
        <v>21:39:12.234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168</v>
      </c>
      <c r="CR514">
        <v>1</v>
      </c>
      <c r="CW514">
        <v>12894192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"07/22/2022 21:39:13.408"</f>
        <v>07/22/2022 21:39:13.408</v>
      </c>
      <c r="C515" t="str">
        <f t="shared" si="297"/>
        <v>FFDFD3C0</v>
      </c>
      <c r="D515" t="s">
        <v>127</v>
      </c>
      <c r="E515">
        <v>8</v>
      </c>
      <c r="F515">
        <v>2008</v>
      </c>
      <c r="G515" t="s">
        <v>128</v>
      </c>
      <c r="J515" t="s">
        <v>129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ref="S515:S520" si="310">"21:39:13.242"</f>
        <v>21:39:13.242</v>
      </c>
      <c r="T515" t="str">
        <f t="shared" ref="T515:T520" si="311">"21:39:12.742"</f>
        <v>21:39:12.742</v>
      </c>
      <c r="U515" t="str">
        <f t="shared" si="309"/>
        <v>A54CFF</v>
      </c>
      <c r="V515">
        <v>0</v>
      </c>
      <c r="W515">
        <v>0</v>
      </c>
      <c r="X515">
        <v>2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301</v>
      </c>
      <c r="AJ515">
        <v>43.402455000000003</v>
      </c>
      <c r="AK515" t="s">
        <v>302</v>
      </c>
      <c r="AL515">
        <v>-88.707712000000001</v>
      </c>
      <c r="AM515">
        <v>25</v>
      </c>
      <c r="AN515">
        <v>1625</v>
      </c>
      <c r="AO515" t="s">
        <v>118</v>
      </c>
      <c r="AP515">
        <v>-11</v>
      </c>
      <c r="AQ515">
        <v>-67</v>
      </c>
      <c r="AR515">
        <v>192</v>
      </c>
      <c r="AZ515">
        <v>1200</v>
      </c>
      <c r="BA515">
        <v>1</v>
      </c>
      <c r="BB515" t="str">
        <f t="shared" si="298"/>
        <v xml:space="preserve">N4400K  </v>
      </c>
      <c r="BC515">
        <v>1</v>
      </c>
      <c r="BE515">
        <v>0</v>
      </c>
      <c r="BF515">
        <v>0</v>
      </c>
      <c r="BG515">
        <v>0</v>
      </c>
      <c r="BH515">
        <v>1550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 t="shared" ref="BW515:BW520" si="312">"21:39:13.246"</f>
        <v>21:39:13.246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168</v>
      </c>
      <c r="CR515">
        <v>1</v>
      </c>
      <c r="CW515">
        <v>12896089</v>
      </c>
      <c r="CY515">
        <v>1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"07/22/2022 21:39:13.439"</f>
        <v>07/22/2022 21:39:13.439</v>
      </c>
      <c r="C516" t="str">
        <f t="shared" si="297"/>
        <v>FFDFD3C0</v>
      </c>
      <c r="D516" t="s">
        <v>113</v>
      </c>
      <c r="E516">
        <v>44</v>
      </c>
      <c r="H516">
        <v>151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310"/>
        <v>21:39:13.242</v>
      </c>
      <c r="T516" t="str">
        <f t="shared" si="311"/>
        <v>21:39:12.742</v>
      </c>
      <c r="U516" t="str">
        <f t="shared" si="309"/>
        <v>A54CFF</v>
      </c>
      <c r="V516">
        <v>0</v>
      </c>
      <c r="W516">
        <v>0</v>
      </c>
      <c r="X516">
        <v>2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301</v>
      </c>
      <c r="AJ516">
        <v>43.402455000000003</v>
      </c>
      <c r="AK516" t="s">
        <v>302</v>
      </c>
      <c r="AL516">
        <v>-88.707712000000001</v>
      </c>
      <c r="AM516">
        <v>25</v>
      </c>
      <c r="AN516">
        <v>1625</v>
      </c>
      <c r="AO516" t="s">
        <v>118</v>
      </c>
      <c r="AP516">
        <v>-11</v>
      </c>
      <c r="AQ516">
        <v>-67</v>
      </c>
      <c r="AR516">
        <v>192</v>
      </c>
      <c r="AZ516">
        <v>1200</v>
      </c>
      <c r="BA516">
        <v>1</v>
      </c>
      <c r="BB516" t="str">
        <f t="shared" si="298"/>
        <v xml:space="preserve">N4400K  </v>
      </c>
      <c r="BC516">
        <v>1</v>
      </c>
      <c r="BE516">
        <v>0</v>
      </c>
      <c r="BF516">
        <v>0</v>
      </c>
      <c r="BG516">
        <v>0</v>
      </c>
      <c r="BH516">
        <v>1550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 t="shared" si="312"/>
        <v>21:39:13.246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168</v>
      </c>
      <c r="CR516">
        <v>1</v>
      </c>
      <c r="CW516">
        <v>12896089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"07/22/2022 21:39:13.455"</f>
        <v>07/22/2022 21:39:13.455</v>
      </c>
      <c r="C517" t="str">
        <f t="shared" si="297"/>
        <v>FFDFD3C0</v>
      </c>
      <c r="D517" t="s">
        <v>113</v>
      </c>
      <c r="E517">
        <v>45</v>
      </c>
      <c r="H517">
        <v>152</v>
      </c>
      <c r="I517" t="s">
        <v>120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310"/>
        <v>21:39:13.242</v>
      </c>
      <c r="T517" t="str">
        <f t="shared" si="311"/>
        <v>21:39:12.742</v>
      </c>
      <c r="U517" t="str">
        <f t="shared" si="309"/>
        <v>A54CFF</v>
      </c>
      <c r="V517">
        <v>0</v>
      </c>
      <c r="W517">
        <v>0</v>
      </c>
      <c r="X517">
        <v>2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301</v>
      </c>
      <c r="AJ517">
        <v>43.402455000000003</v>
      </c>
      <c r="AK517" t="s">
        <v>302</v>
      </c>
      <c r="AL517">
        <v>-88.707712000000001</v>
      </c>
      <c r="AM517">
        <v>25</v>
      </c>
      <c r="AN517">
        <v>1625</v>
      </c>
      <c r="AO517" t="s">
        <v>118</v>
      </c>
      <c r="AP517">
        <v>-11</v>
      </c>
      <c r="AQ517">
        <v>-67</v>
      </c>
      <c r="AR517">
        <v>192</v>
      </c>
      <c r="AZ517">
        <v>1200</v>
      </c>
      <c r="BA517">
        <v>1</v>
      </c>
      <c r="BB517" t="str">
        <f t="shared" si="298"/>
        <v xml:space="preserve">N4400K  </v>
      </c>
      <c r="BC517">
        <v>1</v>
      </c>
      <c r="BE517">
        <v>0</v>
      </c>
      <c r="BF517">
        <v>0</v>
      </c>
      <c r="BG517">
        <v>0</v>
      </c>
      <c r="BH517">
        <v>1550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 t="shared" si="312"/>
        <v>21:39:13.246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168</v>
      </c>
      <c r="CR517">
        <v>1</v>
      </c>
      <c r="CW517">
        <v>12896089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"07/22/2022 21:39:13.455"</f>
        <v>07/22/2022 21:39:13.455</v>
      </c>
      <c r="C518" t="str">
        <f t="shared" si="297"/>
        <v>FFDFD3C0</v>
      </c>
      <c r="D518" t="s">
        <v>121</v>
      </c>
      <c r="E518">
        <v>12</v>
      </c>
      <c r="F518">
        <v>1012</v>
      </c>
      <c r="G518" t="s">
        <v>122</v>
      </c>
      <c r="J518" t="s">
        <v>123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310"/>
        <v>21:39:13.242</v>
      </c>
      <c r="T518" t="str">
        <f t="shared" si="311"/>
        <v>21:39:12.742</v>
      </c>
      <c r="U518" t="str">
        <f t="shared" si="309"/>
        <v>A54CFF</v>
      </c>
      <c r="V518">
        <v>0</v>
      </c>
      <c r="W518">
        <v>0</v>
      </c>
      <c r="X518">
        <v>2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301</v>
      </c>
      <c r="AJ518">
        <v>43.402455000000003</v>
      </c>
      <c r="AK518" t="s">
        <v>302</v>
      </c>
      <c r="AL518">
        <v>-88.707712000000001</v>
      </c>
      <c r="AM518">
        <v>25</v>
      </c>
      <c r="AN518">
        <v>1625</v>
      </c>
      <c r="AO518" t="s">
        <v>118</v>
      </c>
      <c r="AP518">
        <v>-11</v>
      </c>
      <c r="AQ518">
        <v>-67</v>
      </c>
      <c r="AR518">
        <v>192</v>
      </c>
      <c r="AZ518">
        <v>1200</v>
      </c>
      <c r="BA518">
        <v>1</v>
      </c>
      <c r="BB518" t="str">
        <f t="shared" si="298"/>
        <v xml:space="preserve">N4400K  </v>
      </c>
      <c r="BC518">
        <v>1</v>
      </c>
      <c r="BE518">
        <v>0</v>
      </c>
      <c r="BF518">
        <v>0</v>
      </c>
      <c r="BG518">
        <v>0</v>
      </c>
      <c r="BH518">
        <v>1550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 t="shared" si="312"/>
        <v>21:39:13.246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168</v>
      </c>
      <c r="CR518">
        <v>1</v>
      </c>
      <c r="CW518">
        <v>12896089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"07/22/2022 21:39:13.455"</f>
        <v>07/22/2022 21:39:13.455</v>
      </c>
      <c r="C519" t="str">
        <f t="shared" si="297"/>
        <v>FFDFD3C0</v>
      </c>
      <c r="D519" t="s">
        <v>124</v>
      </c>
      <c r="E519">
        <v>2</v>
      </c>
      <c r="H519">
        <v>156</v>
      </c>
      <c r="I519" t="s">
        <v>125</v>
      </c>
      <c r="J519" t="s">
        <v>126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310"/>
        <v>21:39:13.242</v>
      </c>
      <c r="T519" t="str">
        <f t="shared" si="311"/>
        <v>21:39:12.742</v>
      </c>
      <c r="U519" t="str">
        <f t="shared" si="309"/>
        <v>A54CFF</v>
      </c>
      <c r="V519">
        <v>0</v>
      </c>
      <c r="W519">
        <v>0</v>
      </c>
      <c r="X519">
        <v>2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301</v>
      </c>
      <c r="AJ519">
        <v>43.402455000000003</v>
      </c>
      <c r="AK519" t="s">
        <v>302</v>
      </c>
      <c r="AL519">
        <v>-88.707712000000001</v>
      </c>
      <c r="AM519">
        <v>25</v>
      </c>
      <c r="AN519">
        <v>1625</v>
      </c>
      <c r="AO519" t="s">
        <v>118</v>
      </c>
      <c r="AP519">
        <v>-11</v>
      </c>
      <c r="AQ519">
        <v>-67</v>
      </c>
      <c r="AR519">
        <v>192</v>
      </c>
      <c r="AZ519">
        <v>1200</v>
      </c>
      <c r="BA519">
        <v>1</v>
      </c>
      <c r="BB519" t="str">
        <f t="shared" si="298"/>
        <v xml:space="preserve">N4400K  </v>
      </c>
      <c r="BC519">
        <v>1</v>
      </c>
      <c r="BE519">
        <v>0</v>
      </c>
      <c r="BF519">
        <v>0</v>
      </c>
      <c r="BG519">
        <v>0</v>
      </c>
      <c r="BH519">
        <v>1550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 t="shared" si="312"/>
        <v>21:39:13.246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168</v>
      </c>
      <c r="CR519">
        <v>1</v>
      </c>
      <c r="CW519">
        <v>12896089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"07/22/2022 21:39:13.455"</f>
        <v>07/22/2022 21:39:13.455</v>
      </c>
      <c r="C520" t="str">
        <f t="shared" si="297"/>
        <v>FFDFD3C0</v>
      </c>
      <c r="D520" t="s">
        <v>121</v>
      </c>
      <c r="E520">
        <v>11</v>
      </c>
      <c r="F520">
        <v>1011</v>
      </c>
      <c r="G520" t="s">
        <v>125</v>
      </c>
      <c r="J520" t="s">
        <v>123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310"/>
        <v>21:39:13.242</v>
      </c>
      <c r="T520" t="str">
        <f t="shared" si="311"/>
        <v>21:39:12.742</v>
      </c>
      <c r="U520" t="str">
        <f t="shared" si="309"/>
        <v>A54CFF</v>
      </c>
      <c r="V520">
        <v>0</v>
      </c>
      <c r="W520">
        <v>0</v>
      </c>
      <c r="X520">
        <v>2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301</v>
      </c>
      <c r="AJ520">
        <v>43.402455000000003</v>
      </c>
      <c r="AK520" t="s">
        <v>302</v>
      </c>
      <c r="AL520">
        <v>-88.707712000000001</v>
      </c>
      <c r="AM520">
        <v>25</v>
      </c>
      <c r="AN520">
        <v>1625</v>
      </c>
      <c r="AO520" t="s">
        <v>118</v>
      </c>
      <c r="AP520">
        <v>-11</v>
      </c>
      <c r="AQ520">
        <v>-67</v>
      </c>
      <c r="AR520">
        <v>192</v>
      </c>
      <c r="AZ520">
        <v>1200</v>
      </c>
      <c r="BA520">
        <v>1</v>
      </c>
      <c r="BB520" t="str">
        <f t="shared" si="298"/>
        <v xml:space="preserve">N4400K  </v>
      </c>
      <c r="BC520">
        <v>1</v>
      </c>
      <c r="BE520">
        <v>0</v>
      </c>
      <c r="BF520">
        <v>0</v>
      </c>
      <c r="BG520">
        <v>0</v>
      </c>
      <c r="BH520">
        <v>1550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 t="shared" si="312"/>
        <v>21:39:13.246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168</v>
      </c>
      <c r="CR520">
        <v>1</v>
      </c>
      <c r="CW520">
        <v>12896089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"07/22/2022 21:39:14.517"</f>
        <v>07/22/2022 21:39:14.517</v>
      </c>
      <c r="C521" t="str">
        <f t="shared" si="297"/>
        <v>FFDFD3C0</v>
      </c>
      <c r="D521" t="s">
        <v>121</v>
      </c>
      <c r="E521">
        <v>11</v>
      </c>
      <c r="F521">
        <v>1011</v>
      </c>
      <c r="G521" t="s">
        <v>125</v>
      </c>
      <c r="J521" t="s">
        <v>123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ref="S521:S526" si="313">"21:39:14.305"</f>
        <v>21:39:14.305</v>
      </c>
      <c r="T521" t="str">
        <f t="shared" ref="T521:T526" si="314">"21:39:13.905"</f>
        <v>21:39:13.905</v>
      </c>
      <c r="U521" t="str">
        <f t="shared" si="309"/>
        <v>A54CFF</v>
      </c>
      <c r="V521">
        <v>0</v>
      </c>
      <c r="W521">
        <v>0</v>
      </c>
      <c r="X521">
        <v>2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303</v>
      </c>
      <c r="AJ521">
        <v>43.402132999999999</v>
      </c>
      <c r="AK521" t="s">
        <v>304</v>
      </c>
      <c r="AL521">
        <v>-88.707755000000006</v>
      </c>
      <c r="AM521">
        <v>25</v>
      </c>
      <c r="AN521">
        <v>1650</v>
      </c>
      <c r="AO521" t="s">
        <v>118</v>
      </c>
      <c r="AP521">
        <v>-11</v>
      </c>
      <c r="AQ521">
        <v>-67</v>
      </c>
      <c r="AR521">
        <v>256</v>
      </c>
      <c r="AZ521">
        <v>1200</v>
      </c>
      <c r="BA521">
        <v>1</v>
      </c>
      <c r="BB521" t="str">
        <f t="shared" si="298"/>
        <v xml:space="preserve">N4400K  </v>
      </c>
      <c r="BC521">
        <v>1</v>
      </c>
      <c r="BE521">
        <v>0</v>
      </c>
      <c r="BF521">
        <v>0</v>
      </c>
      <c r="BG521">
        <v>0</v>
      </c>
      <c r="BH521">
        <v>1575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 t="shared" ref="BW521:BW526" si="315">"21:39:14.308"</f>
        <v>21:39:14.308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168</v>
      </c>
      <c r="CR521">
        <v>1</v>
      </c>
      <c r="CW521">
        <v>12898113</v>
      </c>
      <c r="CY521">
        <v>1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"07/22/2022 21:39:14.517"</f>
        <v>07/22/2022 21:39:14.517</v>
      </c>
      <c r="C522" t="str">
        <f t="shared" si="297"/>
        <v>FFDFD3C0</v>
      </c>
      <c r="D522" t="s">
        <v>124</v>
      </c>
      <c r="E522">
        <v>2</v>
      </c>
      <c r="H522">
        <v>156</v>
      </c>
      <c r="I522" t="s">
        <v>125</v>
      </c>
      <c r="J522" t="s">
        <v>126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313"/>
        <v>21:39:14.305</v>
      </c>
      <c r="T522" t="str">
        <f t="shared" si="314"/>
        <v>21:39:13.905</v>
      </c>
      <c r="U522" t="str">
        <f t="shared" si="309"/>
        <v>A54CFF</v>
      </c>
      <c r="V522">
        <v>0</v>
      </c>
      <c r="W522">
        <v>0</v>
      </c>
      <c r="X522">
        <v>2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303</v>
      </c>
      <c r="AJ522">
        <v>43.402132999999999</v>
      </c>
      <c r="AK522" t="s">
        <v>304</v>
      </c>
      <c r="AL522">
        <v>-88.707755000000006</v>
      </c>
      <c r="AM522">
        <v>25</v>
      </c>
      <c r="AN522">
        <v>1650</v>
      </c>
      <c r="AO522" t="s">
        <v>118</v>
      </c>
      <c r="AP522">
        <v>-11</v>
      </c>
      <c r="AQ522">
        <v>-67</v>
      </c>
      <c r="AR522">
        <v>256</v>
      </c>
      <c r="AZ522">
        <v>1200</v>
      </c>
      <c r="BA522">
        <v>1</v>
      </c>
      <c r="BB522" t="str">
        <f t="shared" si="298"/>
        <v xml:space="preserve">N4400K  </v>
      </c>
      <c r="BC522">
        <v>1</v>
      </c>
      <c r="BE522">
        <v>0</v>
      </c>
      <c r="BF522">
        <v>0</v>
      </c>
      <c r="BG522">
        <v>0</v>
      </c>
      <c r="BH522">
        <v>1575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 t="shared" si="315"/>
        <v>21:39:14.308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168</v>
      </c>
      <c r="CR522">
        <v>1</v>
      </c>
      <c r="CW522">
        <v>12898113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"07/22/2022 21:39:14.517"</f>
        <v>07/22/2022 21:39:14.517</v>
      </c>
      <c r="C523" t="str">
        <f t="shared" si="297"/>
        <v>FFDFD3C0</v>
      </c>
      <c r="D523" t="s">
        <v>127</v>
      </c>
      <c r="E523">
        <v>8</v>
      </c>
      <c r="F523">
        <v>2008</v>
      </c>
      <c r="G523" t="s">
        <v>128</v>
      </c>
      <c r="J523" t="s">
        <v>129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313"/>
        <v>21:39:14.305</v>
      </c>
      <c r="T523" t="str">
        <f t="shared" si="314"/>
        <v>21:39:13.905</v>
      </c>
      <c r="U523" t="str">
        <f t="shared" si="309"/>
        <v>A54CFF</v>
      </c>
      <c r="V523">
        <v>0</v>
      </c>
      <c r="W523">
        <v>0</v>
      </c>
      <c r="X523">
        <v>2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303</v>
      </c>
      <c r="AJ523">
        <v>43.402132999999999</v>
      </c>
      <c r="AK523" t="s">
        <v>304</v>
      </c>
      <c r="AL523">
        <v>-88.707755000000006</v>
      </c>
      <c r="AM523">
        <v>25</v>
      </c>
      <c r="AN523">
        <v>1650</v>
      </c>
      <c r="AO523" t="s">
        <v>118</v>
      </c>
      <c r="AP523">
        <v>-11</v>
      </c>
      <c r="AQ523">
        <v>-67</v>
      </c>
      <c r="AR523">
        <v>256</v>
      </c>
      <c r="AZ523">
        <v>1200</v>
      </c>
      <c r="BA523">
        <v>1</v>
      </c>
      <c r="BB523" t="str">
        <f t="shared" si="298"/>
        <v xml:space="preserve">N4400K  </v>
      </c>
      <c r="BC523">
        <v>1</v>
      </c>
      <c r="BE523">
        <v>0</v>
      </c>
      <c r="BF523">
        <v>0</v>
      </c>
      <c r="BG523">
        <v>0</v>
      </c>
      <c r="BH523">
        <v>1575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 t="shared" si="315"/>
        <v>21:39:14.308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168</v>
      </c>
      <c r="CR523">
        <v>1</v>
      </c>
      <c r="CW523">
        <v>12898113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"07/22/2022 21:39:14.517"</f>
        <v>07/22/2022 21:39:14.517</v>
      </c>
      <c r="C524" t="str">
        <f t="shared" si="297"/>
        <v>FFDFD3C0</v>
      </c>
      <c r="D524" t="s">
        <v>113</v>
      </c>
      <c r="E524">
        <v>44</v>
      </c>
      <c r="H524">
        <v>151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313"/>
        <v>21:39:14.305</v>
      </c>
      <c r="T524" t="str">
        <f t="shared" si="314"/>
        <v>21:39:13.905</v>
      </c>
      <c r="U524" t="str">
        <f t="shared" si="309"/>
        <v>A54CFF</v>
      </c>
      <c r="V524">
        <v>0</v>
      </c>
      <c r="W524">
        <v>0</v>
      </c>
      <c r="X524">
        <v>2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303</v>
      </c>
      <c r="AJ524">
        <v>43.402132999999999</v>
      </c>
      <c r="AK524" t="s">
        <v>304</v>
      </c>
      <c r="AL524">
        <v>-88.707755000000006</v>
      </c>
      <c r="AM524">
        <v>25</v>
      </c>
      <c r="AN524">
        <v>1650</v>
      </c>
      <c r="AO524" t="s">
        <v>118</v>
      </c>
      <c r="AP524">
        <v>-11</v>
      </c>
      <c r="AQ524">
        <v>-67</v>
      </c>
      <c r="AR524">
        <v>256</v>
      </c>
      <c r="AZ524">
        <v>1200</v>
      </c>
      <c r="BA524">
        <v>1</v>
      </c>
      <c r="BB524" t="str">
        <f t="shared" si="298"/>
        <v xml:space="preserve">N4400K  </v>
      </c>
      <c r="BC524">
        <v>1</v>
      </c>
      <c r="BE524">
        <v>0</v>
      </c>
      <c r="BF524">
        <v>0</v>
      </c>
      <c r="BG524">
        <v>0</v>
      </c>
      <c r="BH524">
        <v>1575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 t="shared" si="315"/>
        <v>21:39:14.308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168</v>
      </c>
      <c r="CR524">
        <v>1</v>
      </c>
      <c r="CW524">
        <v>12898113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"07/22/2022 21:39:14.517"</f>
        <v>07/22/2022 21:39:14.517</v>
      </c>
      <c r="C525" t="str">
        <f t="shared" si="297"/>
        <v>FFDFD3C0</v>
      </c>
      <c r="D525" t="s">
        <v>113</v>
      </c>
      <c r="E525">
        <v>45</v>
      </c>
      <c r="H525">
        <v>152</v>
      </c>
      <c r="I525" t="s">
        <v>120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313"/>
        <v>21:39:14.305</v>
      </c>
      <c r="T525" t="str">
        <f t="shared" si="314"/>
        <v>21:39:13.905</v>
      </c>
      <c r="U525" t="str">
        <f t="shared" si="309"/>
        <v>A54CFF</v>
      </c>
      <c r="V525">
        <v>0</v>
      </c>
      <c r="W525">
        <v>0</v>
      </c>
      <c r="X525">
        <v>2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303</v>
      </c>
      <c r="AJ525">
        <v>43.402132999999999</v>
      </c>
      <c r="AK525" t="s">
        <v>304</v>
      </c>
      <c r="AL525">
        <v>-88.707755000000006</v>
      </c>
      <c r="AM525">
        <v>25</v>
      </c>
      <c r="AN525">
        <v>1650</v>
      </c>
      <c r="AO525" t="s">
        <v>118</v>
      </c>
      <c r="AP525">
        <v>-11</v>
      </c>
      <c r="AQ525">
        <v>-67</v>
      </c>
      <c r="AR525">
        <v>256</v>
      </c>
      <c r="AZ525">
        <v>1200</v>
      </c>
      <c r="BA525">
        <v>1</v>
      </c>
      <c r="BB525" t="str">
        <f t="shared" si="298"/>
        <v xml:space="preserve">N4400K  </v>
      </c>
      <c r="BC525">
        <v>1</v>
      </c>
      <c r="BE525">
        <v>0</v>
      </c>
      <c r="BF525">
        <v>0</v>
      </c>
      <c r="BG525">
        <v>0</v>
      </c>
      <c r="BH525">
        <v>1575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 t="shared" si="315"/>
        <v>21:39:14.308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168</v>
      </c>
      <c r="CR525">
        <v>1</v>
      </c>
      <c r="CW525">
        <v>12898113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"07/22/2022 21:39:14.596"</f>
        <v>07/22/2022 21:39:14.596</v>
      </c>
      <c r="C526" t="str">
        <f t="shared" si="297"/>
        <v>FFDFD3C0</v>
      </c>
      <c r="D526" t="s">
        <v>121</v>
      </c>
      <c r="E526">
        <v>12</v>
      </c>
      <c r="F526">
        <v>1012</v>
      </c>
      <c r="G526" t="s">
        <v>122</v>
      </c>
      <c r="J526" t="s">
        <v>123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313"/>
        <v>21:39:14.305</v>
      </c>
      <c r="T526" t="str">
        <f t="shared" si="314"/>
        <v>21:39:13.905</v>
      </c>
      <c r="U526" t="str">
        <f t="shared" si="309"/>
        <v>A54CFF</v>
      </c>
      <c r="V526">
        <v>0</v>
      </c>
      <c r="W526">
        <v>0</v>
      </c>
      <c r="X526">
        <v>2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303</v>
      </c>
      <c r="AJ526">
        <v>43.402132999999999</v>
      </c>
      <c r="AK526" t="s">
        <v>304</v>
      </c>
      <c r="AL526">
        <v>-88.707755000000006</v>
      </c>
      <c r="AM526">
        <v>25</v>
      </c>
      <c r="AN526">
        <v>1650</v>
      </c>
      <c r="AO526" t="s">
        <v>118</v>
      </c>
      <c r="AP526">
        <v>-11</v>
      </c>
      <c r="AQ526">
        <v>-67</v>
      </c>
      <c r="AR526">
        <v>256</v>
      </c>
      <c r="AZ526">
        <v>1200</v>
      </c>
      <c r="BA526">
        <v>1</v>
      </c>
      <c r="BB526" t="str">
        <f t="shared" si="298"/>
        <v xml:space="preserve">N4400K  </v>
      </c>
      <c r="BC526">
        <v>1</v>
      </c>
      <c r="BE526">
        <v>0</v>
      </c>
      <c r="BF526">
        <v>0</v>
      </c>
      <c r="BG526">
        <v>0</v>
      </c>
      <c r="BH526">
        <v>1575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 t="shared" si="315"/>
        <v>21:39:14.308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168</v>
      </c>
      <c r="CR526">
        <v>1</v>
      </c>
      <c r="CW526">
        <v>12898113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"07/22/2022 21:39:15.580"</f>
        <v>07/22/2022 21:39:15.580</v>
      </c>
      <c r="C527" t="str">
        <f t="shared" si="297"/>
        <v>FFDFD3C0</v>
      </c>
      <c r="D527" t="s">
        <v>121</v>
      </c>
      <c r="E527">
        <v>11</v>
      </c>
      <c r="F527">
        <v>1011</v>
      </c>
      <c r="G527" t="s">
        <v>125</v>
      </c>
      <c r="J527" t="s">
        <v>123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ref="S527:S532" si="316">"21:39:15.367"</f>
        <v>21:39:15.367</v>
      </c>
      <c r="T527" t="str">
        <f t="shared" ref="T527:T532" si="317">"21:39:14.867"</f>
        <v>21:39:14.867</v>
      </c>
      <c r="U527" t="str">
        <f t="shared" si="309"/>
        <v>A54CFF</v>
      </c>
      <c r="V527">
        <v>0</v>
      </c>
      <c r="W527">
        <v>0</v>
      </c>
      <c r="X527">
        <v>2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305</v>
      </c>
      <c r="AJ527">
        <v>43.401767999999997</v>
      </c>
      <c r="AK527" t="s">
        <v>306</v>
      </c>
      <c r="AL527">
        <v>-88.707862000000006</v>
      </c>
      <c r="AM527">
        <v>25</v>
      </c>
      <c r="AN527">
        <v>1650</v>
      </c>
      <c r="AO527" t="s">
        <v>118</v>
      </c>
      <c r="AP527">
        <v>-11</v>
      </c>
      <c r="AQ527">
        <v>-68</v>
      </c>
      <c r="AR527">
        <v>256</v>
      </c>
      <c r="AZ527">
        <v>1200</v>
      </c>
      <c r="BA527">
        <v>1</v>
      </c>
      <c r="BB527" t="str">
        <f t="shared" si="298"/>
        <v xml:space="preserve">N4400K  </v>
      </c>
      <c r="BC527">
        <v>1</v>
      </c>
      <c r="BE527">
        <v>0</v>
      </c>
      <c r="BF527">
        <v>0</v>
      </c>
      <c r="BG527">
        <v>0</v>
      </c>
      <c r="BH527">
        <v>1575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 t="shared" ref="BW527:BW532" si="318">"21:39:15.373"</f>
        <v>21:39:15.373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168</v>
      </c>
      <c r="CR527">
        <v>0</v>
      </c>
      <c r="CW527">
        <v>3913166</v>
      </c>
      <c r="CY527">
        <v>1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"07/22/2022 21:39:15.580"</f>
        <v>07/22/2022 21:39:15.580</v>
      </c>
      <c r="C528" t="str">
        <f t="shared" si="297"/>
        <v>FFDFD3C0</v>
      </c>
      <c r="D528" t="s">
        <v>124</v>
      </c>
      <c r="E528">
        <v>2</v>
      </c>
      <c r="H528">
        <v>156</v>
      </c>
      <c r="I528" t="s">
        <v>125</v>
      </c>
      <c r="J528" t="s">
        <v>126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316"/>
        <v>21:39:15.367</v>
      </c>
      <c r="T528" t="str">
        <f t="shared" si="317"/>
        <v>21:39:14.867</v>
      </c>
      <c r="U528" t="str">
        <f t="shared" si="309"/>
        <v>A54CFF</v>
      </c>
      <c r="V528">
        <v>0</v>
      </c>
      <c r="W528">
        <v>0</v>
      </c>
      <c r="X528">
        <v>2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305</v>
      </c>
      <c r="AJ528">
        <v>43.401767999999997</v>
      </c>
      <c r="AK528" t="s">
        <v>306</v>
      </c>
      <c r="AL528">
        <v>-88.707862000000006</v>
      </c>
      <c r="AM528">
        <v>25</v>
      </c>
      <c r="AN528">
        <v>1650</v>
      </c>
      <c r="AO528" t="s">
        <v>118</v>
      </c>
      <c r="AP528">
        <v>-11</v>
      </c>
      <c r="AQ528">
        <v>-68</v>
      </c>
      <c r="AR528">
        <v>256</v>
      </c>
      <c r="AZ528">
        <v>1200</v>
      </c>
      <c r="BA528">
        <v>1</v>
      </c>
      <c r="BB528" t="str">
        <f t="shared" si="298"/>
        <v xml:space="preserve">N4400K  </v>
      </c>
      <c r="BC528">
        <v>1</v>
      </c>
      <c r="BE528">
        <v>0</v>
      </c>
      <c r="BF528">
        <v>0</v>
      </c>
      <c r="BG528">
        <v>0</v>
      </c>
      <c r="BH528">
        <v>1575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 t="shared" si="318"/>
        <v>21:39:15.373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168</v>
      </c>
      <c r="CR528">
        <v>0</v>
      </c>
      <c r="CW528">
        <v>3913166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"07/22/2022 21:39:15.580"</f>
        <v>07/22/2022 21:39:15.580</v>
      </c>
      <c r="C529" t="str">
        <f t="shared" si="297"/>
        <v>FFDFD3C0</v>
      </c>
      <c r="D529" t="s">
        <v>127</v>
      </c>
      <c r="E529">
        <v>8</v>
      </c>
      <c r="F529">
        <v>2008</v>
      </c>
      <c r="G529" t="s">
        <v>128</v>
      </c>
      <c r="J529" t="s">
        <v>129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316"/>
        <v>21:39:15.367</v>
      </c>
      <c r="T529" t="str">
        <f t="shared" si="317"/>
        <v>21:39:14.867</v>
      </c>
      <c r="U529" t="str">
        <f t="shared" si="309"/>
        <v>A54CFF</v>
      </c>
      <c r="V529">
        <v>0</v>
      </c>
      <c r="W529">
        <v>0</v>
      </c>
      <c r="X529">
        <v>2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305</v>
      </c>
      <c r="AJ529">
        <v>43.401767999999997</v>
      </c>
      <c r="AK529" t="s">
        <v>306</v>
      </c>
      <c r="AL529">
        <v>-88.707862000000006</v>
      </c>
      <c r="AM529">
        <v>25</v>
      </c>
      <c r="AN529">
        <v>1650</v>
      </c>
      <c r="AO529" t="s">
        <v>118</v>
      </c>
      <c r="AP529">
        <v>-11</v>
      </c>
      <c r="AQ529">
        <v>-68</v>
      </c>
      <c r="AR529">
        <v>256</v>
      </c>
      <c r="AZ529">
        <v>1200</v>
      </c>
      <c r="BA529">
        <v>1</v>
      </c>
      <c r="BB529" t="str">
        <f t="shared" si="298"/>
        <v xml:space="preserve">N4400K  </v>
      </c>
      <c r="BC529">
        <v>1</v>
      </c>
      <c r="BE529">
        <v>0</v>
      </c>
      <c r="BF529">
        <v>0</v>
      </c>
      <c r="BG529">
        <v>0</v>
      </c>
      <c r="BH529">
        <v>1575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 t="shared" si="318"/>
        <v>21:39:15.373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168</v>
      </c>
      <c r="CR529">
        <v>0</v>
      </c>
      <c r="CW529">
        <v>3913166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"07/22/2022 21:39:15.580"</f>
        <v>07/22/2022 21:39:15.580</v>
      </c>
      <c r="C530" t="str">
        <f t="shared" si="297"/>
        <v>FFDFD3C0</v>
      </c>
      <c r="D530" t="s">
        <v>113</v>
      </c>
      <c r="E530">
        <v>44</v>
      </c>
      <c r="H530">
        <v>151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316"/>
        <v>21:39:15.367</v>
      </c>
      <c r="T530" t="str">
        <f t="shared" si="317"/>
        <v>21:39:14.867</v>
      </c>
      <c r="U530" t="str">
        <f t="shared" si="309"/>
        <v>A54CFF</v>
      </c>
      <c r="V530">
        <v>0</v>
      </c>
      <c r="W530">
        <v>0</v>
      </c>
      <c r="X530">
        <v>2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305</v>
      </c>
      <c r="AJ530">
        <v>43.401767999999997</v>
      </c>
      <c r="AK530" t="s">
        <v>306</v>
      </c>
      <c r="AL530">
        <v>-88.707862000000006</v>
      </c>
      <c r="AM530">
        <v>25</v>
      </c>
      <c r="AN530">
        <v>1650</v>
      </c>
      <c r="AO530" t="s">
        <v>118</v>
      </c>
      <c r="AP530">
        <v>-11</v>
      </c>
      <c r="AQ530">
        <v>-68</v>
      </c>
      <c r="AR530">
        <v>256</v>
      </c>
      <c r="AZ530">
        <v>1200</v>
      </c>
      <c r="BA530">
        <v>1</v>
      </c>
      <c r="BB530" t="str">
        <f t="shared" si="298"/>
        <v xml:space="preserve">N4400K  </v>
      </c>
      <c r="BC530">
        <v>1</v>
      </c>
      <c r="BE530">
        <v>0</v>
      </c>
      <c r="BF530">
        <v>0</v>
      </c>
      <c r="BG530">
        <v>0</v>
      </c>
      <c r="BH530">
        <v>1575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 t="shared" si="318"/>
        <v>21:39:15.373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168</v>
      </c>
      <c r="CR530">
        <v>0</v>
      </c>
      <c r="CW530">
        <v>3913166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"07/22/2022 21:39:15.580"</f>
        <v>07/22/2022 21:39:15.580</v>
      </c>
      <c r="C531" t="str">
        <f t="shared" si="297"/>
        <v>FFDFD3C0</v>
      </c>
      <c r="D531" t="s">
        <v>113</v>
      </c>
      <c r="E531">
        <v>45</v>
      </c>
      <c r="H531">
        <v>152</v>
      </c>
      <c r="I531" t="s">
        <v>120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316"/>
        <v>21:39:15.367</v>
      </c>
      <c r="T531" t="str">
        <f t="shared" si="317"/>
        <v>21:39:14.867</v>
      </c>
      <c r="U531" t="str">
        <f t="shared" si="309"/>
        <v>A54CFF</v>
      </c>
      <c r="V531">
        <v>0</v>
      </c>
      <c r="W531">
        <v>0</v>
      </c>
      <c r="X531">
        <v>2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305</v>
      </c>
      <c r="AJ531">
        <v>43.401767999999997</v>
      </c>
      <c r="AK531" t="s">
        <v>306</v>
      </c>
      <c r="AL531">
        <v>-88.707862000000006</v>
      </c>
      <c r="AM531">
        <v>25</v>
      </c>
      <c r="AN531">
        <v>1650</v>
      </c>
      <c r="AO531" t="s">
        <v>118</v>
      </c>
      <c r="AP531">
        <v>-11</v>
      </c>
      <c r="AQ531">
        <v>-68</v>
      </c>
      <c r="AR531">
        <v>256</v>
      </c>
      <c r="AZ531">
        <v>1200</v>
      </c>
      <c r="BA531">
        <v>1</v>
      </c>
      <c r="BB531" t="str">
        <f t="shared" si="298"/>
        <v xml:space="preserve">N4400K  </v>
      </c>
      <c r="BC531">
        <v>1</v>
      </c>
      <c r="BE531">
        <v>0</v>
      </c>
      <c r="BF531">
        <v>0</v>
      </c>
      <c r="BG531">
        <v>0</v>
      </c>
      <c r="BH531">
        <v>1575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 t="shared" si="318"/>
        <v>21:39:15.373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168</v>
      </c>
      <c r="CR531">
        <v>0</v>
      </c>
      <c r="CW531">
        <v>3913166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"07/22/2022 21:39:15.611"</f>
        <v>07/22/2022 21:39:15.611</v>
      </c>
      <c r="C532" t="str">
        <f t="shared" si="297"/>
        <v>FFDFD3C0</v>
      </c>
      <c r="D532" t="s">
        <v>121</v>
      </c>
      <c r="E532">
        <v>12</v>
      </c>
      <c r="F532">
        <v>1012</v>
      </c>
      <c r="G532" t="s">
        <v>122</v>
      </c>
      <c r="J532" t="s">
        <v>123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316"/>
        <v>21:39:15.367</v>
      </c>
      <c r="T532" t="str">
        <f t="shared" si="317"/>
        <v>21:39:14.867</v>
      </c>
      <c r="U532" t="str">
        <f t="shared" si="309"/>
        <v>A54CFF</v>
      </c>
      <c r="V532">
        <v>0</v>
      </c>
      <c r="W532">
        <v>0</v>
      </c>
      <c r="X532">
        <v>2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305</v>
      </c>
      <c r="AJ532">
        <v>43.401767999999997</v>
      </c>
      <c r="AK532" t="s">
        <v>306</v>
      </c>
      <c r="AL532">
        <v>-88.707862000000006</v>
      </c>
      <c r="AM532">
        <v>25</v>
      </c>
      <c r="AN532">
        <v>1650</v>
      </c>
      <c r="AO532" t="s">
        <v>118</v>
      </c>
      <c r="AP532">
        <v>-11</v>
      </c>
      <c r="AQ532">
        <v>-68</v>
      </c>
      <c r="AR532">
        <v>256</v>
      </c>
      <c r="AZ532">
        <v>1200</v>
      </c>
      <c r="BA532">
        <v>1</v>
      </c>
      <c r="BB532" t="str">
        <f t="shared" si="298"/>
        <v xml:space="preserve">N4400K  </v>
      </c>
      <c r="BC532">
        <v>1</v>
      </c>
      <c r="BE532">
        <v>0</v>
      </c>
      <c r="BF532">
        <v>0</v>
      </c>
      <c r="BG532">
        <v>0</v>
      </c>
      <c r="BH532">
        <v>1575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 t="shared" si="318"/>
        <v>21:39:15.373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168</v>
      </c>
      <c r="CR532">
        <v>0</v>
      </c>
      <c r="CW532">
        <v>3913166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 t="shared" ref="A533:A538" si="319">"07/22/2022 21:39:16.563"</f>
        <v>07/22/2022 21:39:16.563</v>
      </c>
      <c r="C533" t="str">
        <f t="shared" si="297"/>
        <v>FFDFD3C0</v>
      </c>
      <c r="D533" t="s">
        <v>113</v>
      </c>
      <c r="E533">
        <v>44</v>
      </c>
      <c r="H533">
        <v>151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ref="S533:S538" si="320">"21:39:16.352"</f>
        <v>21:39:16.352</v>
      </c>
      <c r="T533" t="str">
        <f t="shared" ref="T533:T538" si="321">"21:39:15.952"</f>
        <v>21:39:15.952</v>
      </c>
      <c r="U533" t="str">
        <f t="shared" si="309"/>
        <v>A54CFF</v>
      </c>
      <c r="V533">
        <v>0</v>
      </c>
      <c r="W533">
        <v>0</v>
      </c>
      <c r="X533">
        <v>2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307</v>
      </c>
      <c r="AJ533">
        <v>43.401446</v>
      </c>
      <c r="AK533" t="s">
        <v>308</v>
      </c>
      <c r="AL533">
        <v>-88.707926</v>
      </c>
      <c r="AM533">
        <v>25</v>
      </c>
      <c r="AN533">
        <v>1650</v>
      </c>
      <c r="AO533" t="s">
        <v>118</v>
      </c>
      <c r="AP533">
        <v>-11</v>
      </c>
      <c r="AQ533">
        <v>-68</v>
      </c>
      <c r="AR533">
        <v>320</v>
      </c>
      <c r="AZ533">
        <v>1200</v>
      </c>
      <c r="BA533">
        <v>1</v>
      </c>
      <c r="BB533" t="str">
        <f t="shared" si="298"/>
        <v xml:space="preserve">N4400K  </v>
      </c>
      <c r="BC533">
        <v>1</v>
      </c>
      <c r="BE533">
        <v>0</v>
      </c>
      <c r="BF533">
        <v>0</v>
      </c>
      <c r="BG533">
        <v>0</v>
      </c>
      <c r="BH533">
        <v>1575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 t="shared" ref="BW533:BW538" si="322">"21:39:16.359"</f>
        <v>21:39:16.359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168</v>
      </c>
      <c r="CR533">
        <v>1</v>
      </c>
      <c r="CW533">
        <v>12902037</v>
      </c>
      <c r="CY533">
        <v>1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 t="shared" si="319"/>
        <v>07/22/2022 21:39:16.563</v>
      </c>
      <c r="C534" t="str">
        <f t="shared" si="297"/>
        <v>FFDFD3C0</v>
      </c>
      <c r="D534" t="s">
        <v>127</v>
      </c>
      <c r="E534">
        <v>8</v>
      </c>
      <c r="F534">
        <v>2008</v>
      </c>
      <c r="G534" t="s">
        <v>128</v>
      </c>
      <c r="J534" t="s">
        <v>129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320"/>
        <v>21:39:16.352</v>
      </c>
      <c r="T534" t="str">
        <f t="shared" si="321"/>
        <v>21:39:15.952</v>
      </c>
      <c r="U534" t="str">
        <f t="shared" si="309"/>
        <v>A54CFF</v>
      </c>
      <c r="V534">
        <v>0</v>
      </c>
      <c r="W534">
        <v>0</v>
      </c>
      <c r="X534">
        <v>2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307</v>
      </c>
      <c r="AJ534">
        <v>43.401446</v>
      </c>
      <c r="AK534" t="s">
        <v>308</v>
      </c>
      <c r="AL534">
        <v>-88.707926</v>
      </c>
      <c r="AM534">
        <v>25</v>
      </c>
      <c r="AN534">
        <v>1650</v>
      </c>
      <c r="AO534" t="s">
        <v>118</v>
      </c>
      <c r="AP534">
        <v>-11</v>
      </c>
      <c r="AQ534">
        <v>-68</v>
      </c>
      <c r="AR534">
        <v>320</v>
      </c>
      <c r="AZ534">
        <v>1200</v>
      </c>
      <c r="BA534">
        <v>1</v>
      </c>
      <c r="BB534" t="str">
        <f t="shared" si="298"/>
        <v xml:space="preserve">N4400K  </v>
      </c>
      <c r="BC534">
        <v>1</v>
      </c>
      <c r="BE534">
        <v>0</v>
      </c>
      <c r="BF534">
        <v>0</v>
      </c>
      <c r="BG534">
        <v>0</v>
      </c>
      <c r="BH534">
        <v>1575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 t="shared" si="322"/>
        <v>21:39:16.359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168</v>
      </c>
      <c r="CR534">
        <v>1</v>
      </c>
      <c r="CW534">
        <v>12902037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 t="shared" si="319"/>
        <v>07/22/2022 21:39:16.563</v>
      </c>
      <c r="C535" t="str">
        <f t="shared" si="297"/>
        <v>FFDFD3C0</v>
      </c>
      <c r="D535" t="s">
        <v>113</v>
      </c>
      <c r="E535">
        <v>45</v>
      </c>
      <c r="H535">
        <v>152</v>
      </c>
      <c r="I535" t="s">
        <v>120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320"/>
        <v>21:39:16.352</v>
      </c>
      <c r="T535" t="str">
        <f t="shared" si="321"/>
        <v>21:39:15.952</v>
      </c>
      <c r="U535" t="str">
        <f t="shared" si="309"/>
        <v>A54CFF</v>
      </c>
      <c r="V535">
        <v>0</v>
      </c>
      <c r="W535">
        <v>0</v>
      </c>
      <c r="X535">
        <v>2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307</v>
      </c>
      <c r="AJ535">
        <v>43.401446</v>
      </c>
      <c r="AK535" t="s">
        <v>308</v>
      </c>
      <c r="AL535">
        <v>-88.707926</v>
      </c>
      <c r="AM535">
        <v>25</v>
      </c>
      <c r="AN535">
        <v>1650</v>
      </c>
      <c r="AO535" t="s">
        <v>118</v>
      </c>
      <c r="AP535">
        <v>-11</v>
      </c>
      <c r="AQ535">
        <v>-68</v>
      </c>
      <c r="AR535">
        <v>320</v>
      </c>
      <c r="AZ535">
        <v>1200</v>
      </c>
      <c r="BA535">
        <v>1</v>
      </c>
      <c r="BB535" t="str">
        <f t="shared" si="298"/>
        <v xml:space="preserve">N4400K  </v>
      </c>
      <c r="BC535">
        <v>1</v>
      </c>
      <c r="BE535">
        <v>0</v>
      </c>
      <c r="BF535">
        <v>0</v>
      </c>
      <c r="BG535">
        <v>0</v>
      </c>
      <c r="BH535">
        <v>1575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 t="shared" si="322"/>
        <v>21:39:16.359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168</v>
      </c>
      <c r="CR535">
        <v>1</v>
      </c>
      <c r="CW535">
        <v>12902037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 t="shared" si="319"/>
        <v>07/22/2022 21:39:16.563</v>
      </c>
      <c r="C536" t="str">
        <f t="shared" si="297"/>
        <v>FFDFD3C0</v>
      </c>
      <c r="D536" t="s">
        <v>121</v>
      </c>
      <c r="E536">
        <v>12</v>
      </c>
      <c r="F536">
        <v>1012</v>
      </c>
      <c r="G536" t="s">
        <v>122</v>
      </c>
      <c r="J536" t="s">
        <v>123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320"/>
        <v>21:39:16.352</v>
      </c>
      <c r="T536" t="str">
        <f t="shared" si="321"/>
        <v>21:39:15.952</v>
      </c>
      <c r="U536" t="str">
        <f t="shared" si="309"/>
        <v>A54CFF</v>
      </c>
      <c r="V536">
        <v>0</v>
      </c>
      <c r="W536">
        <v>0</v>
      </c>
      <c r="X536">
        <v>2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307</v>
      </c>
      <c r="AJ536">
        <v>43.401446</v>
      </c>
      <c r="AK536" t="s">
        <v>308</v>
      </c>
      <c r="AL536">
        <v>-88.707926</v>
      </c>
      <c r="AM536">
        <v>25</v>
      </c>
      <c r="AN536">
        <v>1650</v>
      </c>
      <c r="AO536" t="s">
        <v>118</v>
      </c>
      <c r="AP536">
        <v>-11</v>
      </c>
      <c r="AQ536">
        <v>-68</v>
      </c>
      <c r="AR536">
        <v>320</v>
      </c>
      <c r="AZ536">
        <v>1200</v>
      </c>
      <c r="BA536">
        <v>1</v>
      </c>
      <c r="BB536" t="str">
        <f t="shared" si="298"/>
        <v xml:space="preserve">N4400K  </v>
      </c>
      <c r="BC536">
        <v>1</v>
      </c>
      <c r="BE536">
        <v>0</v>
      </c>
      <c r="BF536">
        <v>0</v>
      </c>
      <c r="BG536">
        <v>0</v>
      </c>
      <c r="BH536">
        <v>1575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 t="shared" si="322"/>
        <v>21:39:16.359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168</v>
      </c>
      <c r="CR536">
        <v>1</v>
      </c>
      <c r="CW536">
        <v>12902037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 t="shared" si="319"/>
        <v>07/22/2022 21:39:16.563</v>
      </c>
      <c r="C537" t="str">
        <f t="shared" si="297"/>
        <v>FFDFD3C0</v>
      </c>
      <c r="D537" t="s">
        <v>121</v>
      </c>
      <c r="E537">
        <v>11</v>
      </c>
      <c r="F537">
        <v>1011</v>
      </c>
      <c r="G537" t="s">
        <v>125</v>
      </c>
      <c r="J537" t="s">
        <v>123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320"/>
        <v>21:39:16.352</v>
      </c>
      <c r="T537" t="str">
        <f t="shared" si="321"/>
        <v>21:39:15.952</v>
      </c>
      <c r="U537" t="str">
        <f t="shared" si="309"/>
        <v>A54CFF</v>
      </c>
      <c r="V537">
        <v>0</v>
      </c>
      <c r="W537">
        <v>0</v>
      </c>
      <c r="X537">
        <v>2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307</v>
      </c>
      <c r="AJ537">
        <v>43.401446</v>
      </c>
      <c r="AK537" t="s">
        <v>308</v>
      </c>
      <c r="AL537">
        <v>-88.707926</v>
      </c>
      <c r="AM537">
        <v>25</v>
      </c>
      <c r="AN537">
        <v>1650</v>
      </c>
      <c r="AO537" t="s">
        <v>118</v>
      </c>
      <c r="AP537">
        <v>-11</v>
      </c>
      <c r="AQ537">
        <v>-68</v>
      </c>
      <c r="AR537">
        <v>320</v>
      </c>
      <c r="AZ537">
        <v>1200</v>
      </c>
      <c r="BA537">
        <v>1</v>
      </c>
      <c r="BB537" t="str">
        <f t="shared" si="298"/>
        <v xml:space="preserve">N4400K  </v>
      </c>
      <c r="BC537">
        <v>1</v>
      </c>
      <c r="BE537">
        <v>0</v>
      </c>
      <c r="BF537">
        <v>0</v>
      </c>
      <c r="BG537">
        <v>0</v>
      </c>
      <c r="BH537">
        <v>1575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 t="shared" si="322"/>
        <v>21:39:16.359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168</v>
      </c>
      <c r="CR537">
        <v>1</v>
      </c>
      <c r="CW537">
        <v>12902037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 t="shared" si="319"/>
        <v>07/22/2022 21:39:16.563</v>
      </c>
      <c r="C538" t="str">
        <f t="shared" si="297"/>
        <v>FFDFD3C0</v>
      </c>
      <c r="D538" t="s">
        <v>124</v>
      </c>
      <c r="E538">
        <v>2</v>
      </c>
      <c r="H538">
        <v>156</v>
      </c>
      <c r="I538" t="s">
        <v>125</v>
      </c>
      <c r="J538" t="s">
        <v>126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320"/>
        <v>21:39:16.352</v>
      </c>
      <c r="T538" t="str">
        <f t="shared" si="321"/>
        <v>21:39:15.952</v>
      </c>
      <c r="U538" t="str">
        <f t="shared" si="309"/>
        <v>A54CFF</v>
      </c>
      <c r="V538">
        <v>0</v>
      </c>
      <c r="W538">
        <v>0</v>
      </c>
      <c r="X538">
        <v>2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307</v>
      </c>
      <c r="AJ538">
        <v>43.401446</v>
      </c>
      <c r="AK538" t="s">
        <v>308</v>
      </c>
      <c r="AL538">
        <v>-88.707926</v>
      </c>
      <c r="AM538">
        <v>25</v>
      </c>
      <c r="AN538">
        <v>1650</v>
      </c>
      <c r="AO538" t="s">
        <v>118</v>
      </c>
      <c r="AP538">
        <v>-11</v>
      </c>
      <c r="AQ538">
        <v>-68</v>
      </c>
      <c r="AR538">
        <v>320</v>
      </c>
      <c r="AZ538">
        <v>1200</v>
      </c>
      <c r="BA538">
        <v>1</v>
      </c>
      <c r="BB538" t="str">
        <f t="shared" si="298"/>
        <v xml:space="preserve">N4400K  </v>
      </c>
      <c r="BC538">
        <v>1</v>
      </c>
      <c r="BE538">
        <v>0</v>
      </c>
      <c r="BF538">
        <v>0</v>
      </c>
      <c r="BG538">
        <v>0</v>
      </c>
      <c r="BH538">
        <v>1575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 t="shared" si="322"/>
        <v>21:39:16.359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168</v>
      </c>
      <c r="CR538">
        <v>1</v>
      </c>
      <c r="CW538">
        <v>12902037</v>
      </c>
      <c r="CY538">
        <v>1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"07/22/2022 21:39:17.501"</f>
        <v>07/22/2022 21:39:17.501</v>
      </c>
      <c r="C539" t="str">
        <f t="shared" si="297"/>
        <v>FFDFD3C0</v>
      </c>
      <c r="D539" t="s">
        <v>113</v>
      </c>
      <c r="E539">
        <v>44</v>
      </c>
      <c r="H539">
        <v>151</v>
      </c>
      <c r="I539" t="s">
        <v>114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"21:39:16.898"</f>
        <v>21:39:16.898</v>
      </c>
      <c r="T539" t="str">
        <f>"21:39:16.398"</f>
        <v>21:39:16.398</v>
      </c>
      <c r="U539" t="str">
        <f t="shared" si="309"/>
        <v>A54CFF</v>
      </c>
      <c r="V539">
        <v>0</v>
      </c>
      <c r="W539">
        <v>0</v>
      </c>
      <c r="X539">
        <v>2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309</v>
      </c>
      <c r="AJ539">
        <v>43.401296000000002</v>
      </c>
      <c r="AK539" t="s">
        <v>310</v>
      </c>
      <c r="AL539">
        <v>-88.707948000000002</v>
      </c>
      <c r="AM539">
        <v>25</v>
      </c>
      <c r="AN539">
        <v>1650</v>
      </c>
      <c r="AO539" t="s">
        <v>118</v>
      </c>
      <c r="AP539">
        <v>-11</v>
      </c>
      <c r="AQ539">
        <v>-69</v>
      </c>
      <c r="AR539">
        <v>320</v>
      </c>
      <c r="AZ539">
        <v>1200</v>
      </c>
      <c r="BA539">
        <v>1</v>
      </c>
      <c r="BB539" t="str">
        <f t="shared" si="298"/>
        <v xml:space="preserve">N4400K  </v>
      </c>
      <c r="BC539">
        <v>1</v>
      </c>
      <c r="BE539">
        <v>0</v>
      </c>
      <c r="BF539">
        <v>0</v>
      </c>
      <c r="BG539">
        <v>0</v>
      </c>
      <c r="BH539">
        <v>1575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"21:39:16.900"</f>
        <v>21:39:16.900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2</v>
      </c>
      <c r="CP539" t="s">
        <v>119</v>
      </c>
      <c r="CQ539">
        <v>461</v>
      </c>
      <c r="CR539">
        <v>0</v>
      </c>
      <c r="CW539">
        <v>9737233</v>
      </c>
      <c r="CY539">
        <v>1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"07/22/2022 21:39:17.501"</f>
        <v>07/22/2022 21:39:17.501</v>
      </c>
      <c r="C540" t="str">
        <f t="shared" si="297"/>
        <v>FFDFD3C0</v>
      </c>
      <c r="D540" t="s">
        <v>127</v>
      </c>
      <c r="E540">
        <v>8</v>
      </c>
      <c r="F540">
        <v>2008</v>
      </c>
      <c r="G540" t="s">
        <v>128</v>
      </c>
      <c r="J540" t="s">
        <v>129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"21:39:16.898"</f>
        <v>21:39:16.898</v>
      </c>
      <c r="T540" t="str">
        <f>"21:39:16.398"</f>
        <v>21:39:16.398</v>
      </c>
      <c r="U540" t="str">
        <f t="shared" si="309"/>
        <v>A54CFF</v>
      </c>
      <c r="V540">
        <v>0</v>
      </c>
      <c r="W540">
        <v>0</v>
      </c>
      <c r="X540">
        <v>2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309</v>
      </c>
      <c r="AJ540">
        <v>43.401296000000002</v>
      </c>
      <c r="AK540" t="s">
        <v>310</v>
      </c>
      <c r="AL540">
        <v>-88.707948000000002</v>
      </c>
      <c r="AM540">
        <v>25</v>
      </c>
      <c r="AN540">
        <v>1650</v>
      </c>
      <c r="AO540" t="s">
        <v>118</v>
      </c>
      <c r="AP540">
        <v>-11</v>
      </c>
      <c r="AQ540">
        <v>-69</v>
      </c>
      <c r="AR540">
        <v>320</v>
      </c>
      <c r="AZ540">
        <v>1200</v>
      </c>
      <c r="BA540">
        <v>1</v>
      </c>
      <c r="BB540" t="str">
        <f t="shared" si="298"/>
        <v xml:space="preserve">N4400K  </v>
      </c>
      <c r="BC540">
        <v>1</v>
      </c>
      <c r="BE540">
        <v>0</v>
      </c>
      <c r="BF540">
        <v>0</v>
      </c>
      <c r="BG540">
        <v>0</v>
      </c>
      <c r="BH540">
        <v>1575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"21:39:16.900"</f>
        <v>21:39:16.900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2</v>
      </c>
      <c r="CP540" t="s">
        <v>119</v>
      </c>
      <c r="CQ540">
        <v>461</v>
      </c>
      <c r="CR540">
        <v>0</v>
      </c>
      <c r="CW540">
        <v>9737233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"07/22/2022 21:39:17.501"</f>
        <v>07/22/2022 21:39:17.501</v>
      </c>
      <c r="C541" t="str">
        <f t="shared" si="297"/>
        <v>FFDFD3C0</v>
      </c>
      <c r="D541" t="s">
        <v>121</v>
      </c>
      <c r="E541">
        <v>11</v>
      </c>
      <c r="F541">
        <v>1011</v>
      </c>
      <c r="G541" t="s">
        <v>125</v>
      </c>
      <c r="J541" t="s">
        <v>123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"21:39:16.898"</f>
        <v>21:39:16.898</v>
      </c>
      <c r="T541" t="str">
        <f>"21:39:16.398"</f>
        <v>21:39:16.398</v>
      </c>
      <c r="U541" t="str">
        <f t="shared" si="309"/>
        <v>A54CFF</v>
      </c>
      <c r="V541">
        <v>0</v>
      </c>
      <c r="W541">
        <v>0</v>
      </c>
      <c r="X541">
        <v>2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309</v>
      </c>
      <c r="AJ541">
        <v>43.401296000000002</v>
      </c>
      <c r="AK541" t="s">
        <v>310</v>
      </c>
      <c r="AL541">
        <v>-88.707948000000002</v>
      </c>
      <c r="AM541">
        <v>25</v>
      </c>
      <c r="AN541">
        <v>1650</v>
      </c>
      <c r="AO541" t="s">
        <v>118</v>
      </c>
      <c r="AP541">
        <v>-11</v>
      </c>
      <c r="AQ541">
        <v>-69</v>
      </c>
      <c r="AR541">
        <v>320</v>
      </c>
      <c r="AZ541">
        <v>1200</v>
      </c>
      <c r="BA541">
        <v>1</v>
      </c>
      <c r="BB541" t="str">
        <f t="shared" si="298"/>
        <v xml:space="preserve">N4400K  </v>
      </c>
      <c r="BC541">
        <v>1</v>
      </c>
      <c r="BE541">
        <v>0</v>
      </c>
      <c r="BF541">
        <v>0</v>
      </c>
      <c r="BG541">
        <v>0</v>
      </c>
      <c r="BH541">
        <v>1575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"21:39:16.900"</f>
        <v>21:39:16.900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2</v>
      </c>
      <c r="CP541" t="s">
        <v>119</v>
      </c>
      <c r="CQ541">
        <v>461</v>
      </c>
      <c r="CR541">
        <v>0</v>
      </c>
      <c r="CW541">
        <v>9737233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"07/22/2022 21:39:18.126"</f>
        <v>07/22/2022 21:39:18.126</v>
      </c>
      <c r="C542" t="str">
        <f t="shared" si="297"/>
        <v>FFDFD3C0</v>
      </c>
      <c r="D542" t="s">
        <v>113</v>
      </c>
      <c r="E542">
        <v>44</v>
      </c>
      <c r="H542">
        <v>151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ref="S542:S547" si="323">"21:39:17.898"</f>
        <v>21:39:17.898</v>
      </c>
      <c r="T542" t="str">
        <f t="shared" ref="T542:T547" si="324">"21:39:17.398"</f>
        <v>21:39:17.398</v>
      </c>
      <c r="U542" t="str">
        <f t="shared" si="309"/>
        <v>A54CFF</v>
      </c>
      <c r="V542">
        <v>0</v>
      </c>
      <c r="W542">
        <v>0</v>
      </c>
      <c r="X542">
        <v>2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311</v>
      </c>
      <c r="AJ542">
        <v>43.400995999999999</v>
      </c>
      <c r="AK542" t="s">
        <v>312</v>
      </c>
      <c r="AL542">
        <v>-88.708011999999997</v>
      </c>
      <c r="AM542">
        <v>25</v>
      </c>
      <c r="AN542">
        <v>1675</v>
      </c>
      <c r="AO542" t="s">
        <v>118</v>
      </c>
      <c r="AP542">
        <v>-11</v>
      </c>
      <c r="AQ542">
        <v>-69</v>
      </c>
      <c r="AR542">
        <v>384</v>
      </c>
      <c r="AZ542">
        <v>1200</v>
      </c>
      <c r="BA542">
        <v>1</v>
      </c>
      <c r="BB542" t="str">
        <f t="shared" si="298"/>
        <v xml:space="preserve">N4400K  </v>
      </c>
      <c r="BC542">
        <v>1</v>
      </c>
      <c r="BE542">
        <v>0</v>
      </c>
      <c r="BF542">
        <v>0</v>
      </c>
      <c r="BG542">
        <v>0</v>
      </c>
      <c r="BH542">
        <v>1575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 t="shared" ref="BW542:BW547" si="325">"21:39:17.903"</f>
        <v>21:39:17.903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5</v>
      </c>
      <c r="CP542" t="s">
        <v>119</v>
      </c>
      <c r="CQ542">
        <v>169</v>
      </c>
      <c r="CR542">
        <v>3</v>
      </c>
      <c r="CW542">
        <v>10308302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"07/22/2022 21:39:18.126"</f>
        <v>07/22/2022 21:39:18.126</v>
      </c>
      <c r="C543" t="str">
        <f t="shared" si="297"/>
        <v>FFDFD3C0</v>
      </c>
      <c r="D543" t="s">
        <v>127</v>
      </c>
      <c r="E543">
        <v>8</v>
      </c>
      <c r="F543">
        <v>2008</v>
      </c>
      <c r="G543" t="s">
        <v>128</v>
      </c>
      <c r="J543" t="s">
        <v>129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323"/>
        <v>21:39:17.898</v>
      </c>
      <c r="T543" t="str">
        <f t="shared" si="324"/>
        <v>21:39:17.398</v>
      </c>
      <c r="U543" t="str">
        <f t="shared" si="309"/>
        <v>A54CFF</v>
      </c>
      <c r="V543">
        <v>0</v>
      </c>
      <c r="W543">
        <v>0</v>
      </c>
      <c r="X543">
        <v>2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311</v>
      </c>
      <c r="AJ543">
        <v>43.400995999999999</v>
      </c>
      <c r="AK543" t="s">
        <v>312</v>
      </c>
      <c r="AL543">
        <v>-88.708011999999997</v>
      </c>
      <c r="AM543">
        <v>25</v>
      </c>
      <c r="AN543">
        <v>1675</v>
      </c>
      <c r="AO543" t="s">
        <v>118</v>
      </c>
      <c r="AP543">
        <v>-11</v>
      </c>
      <c r="AQ543">
        <v>-69</v>
      </c>
      <c r="AR543">
        <v>384</v>
      </c>
      <c r="AZ543">
        <v>1200</v>
      </c>
      <c r="BA543">
        <v>1</v>
      </c>
      <c r="BB543" t="str">
        <f t="shared" si="298"/>
        <v xml:space="preserve">N4400K  </v>
      </c>
      <c r="BC543">
        <v>1</v>
      </c>
      <c r="BE543">
        <v>0</v>
      </c>
      <c r="BF543">
        <v>0</v>
      </c>
      <c r="BG543">
        <v>0</v>
      </c>
      <c r="BH543">
        <v>1575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 t="shared" si="325"/>
        <v>21:39:17.903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5</v>
      </c>
      <c r="CP543" t="s">
        <v>119</v>
      </c>
      <c r="CQ543">
        <v>169</v>
      </c>
      <c r="CR543">
        <v>3</v>
      </c>
      <c r="CW543">
        <v>10308302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"07/22/2022 21:39:18.126"</f>
        <v>07/22/2022 21:39:18.126</v>
      </c>
      <c r="C544" t="str">
        <f t="shared" si="297"/>
        <v>FFDFD3C0</v>
      </c>
      <c r="D544" t="s">
        <v>121</v>
      </c>
      <c r="E544">
        <v>11</v>
      </c>
      <c r="F544">
        <v>1011</v>
      </c>
      <c r="G544" t="s">
        <v>125</v>
      </c>
      <c r="J544" t="s">
        <v>123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323"/>
        <v>21:39:17.898</v>
      </c>
      <c r="T544" t="str">
        <f t="shared" si="324"/>
        <v>21:39:17.398</v>
      </c>
      <c r="U544" t="str">
        <f t="shared" si="309"/>
        <v>A54CFF</v>
      </c>
      <c r="V544">
        <v>0</v>
      </c>
      <c r="W544">
        <v>0</v>
      </c>
      <c r="X544">
        <v>2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311</v>
      </c>
      <c r="AJ544">
        <v>43.400995999999999</v>
      </c>
      <c r="AK544" t="s">
        <v>312</v>
      </c>
      <c r="AL544">
        <v>-88.708011999999997</v>
      </c>
      <c r="AM544">
        <v>25</v>
      </c>
      <c r="AN544">
        <v>1675</v>
      </c>
      <c r="AO544" t="s">
        <v>118</v>
      </c>
      <c r="AP544">
        <v>-11</v>
      </c>
      <c r="AQ544">
        <v>-69</v>
      </c>
      <c r="AR544">
        <v>384</v>
      </c>
      <c r="AZ544">
        <v>1200</v>
      </c>
      <c r="BA544">
        <v>1</v>
      </c>
      <c r="BB544" t="str">
        <f t="shared" si="298"/>
        <v xml:space="preserve">N4400K  </v>
      </c>
      <c r="BC544">
        <v>1</v>
      </c>
      <c r="BE544">
        <v>0</v>
      </c>
      <c r="BF544">
        <v>0</v>
      </c>
      <c r="BG544">
        <v>0</v>
      </c>
      <c r="BH544">
        <v>1575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 t="shared" si="325"/>
        <v>21:39:17.903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5</v>
      </c>
      <c r="CP544" t="s">
        <v>119</v>
      </c>
      <c r="CQ544">
        <v>169</v>
      </c>
      <c r="CR544">
        <v>3</v>
      </c>
      <c r="CW544">
        <v>10308302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"07/22/2022 21:39:18.126"</f>
        <v>07/22/2022 21:39:18.126</v>
      </c>
      <c r="C545" t="str">
        <f t="shared" si="297"/>
        <v>FFDFD3C0</v>
      </c>
      <c r="D545" t="s">
        <v>113</v>
      </c>
      <c r="E545">
        <v>45</v>
      </c>
      <c r="H545">
        <v>152</v>
      </c>
      <c r="I545" t="s">
        <v>120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323"/>
        <v>21:39:17.898</v>
      </c>
      <c r="T545" t="str">
        <f t="shared" si="324"/>
        <v>21:39:17.398</v>
      </c>
      <c r="U545" t="str">
        <f t="shared" si="309"/>
        <v>A54CFF</v>
      </c>
      <c r="V545">
        <v>0</v>
      </c>
      <c r="W545">
        <v>0</v>
      </c>
      <c r="X545">
        <v>2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311</v>
      </c>
      <c r="AJ545">
        <v>43.400995999999999</v>
      </c>
      <c r="AK545" t="s">
        <v>312</v>
      </c>
      <c r="AL545">
        <v>-88.708011999999997</v>
      </c>
      <c r="AM545">
        <v>25</v>
      </c>
      <c r="AN545">
        <v>1675</v>
      </c>
      <c r="AO545" t="s">
        <v>118</v>
      </c>
      <c r="AP545">
        <v>-11</v>
      </c>
      <c r="AQ545">
        <v>-69</v>
      </c>
      <c r="AR545">
        <v>384</v>
      </c>
      <c r="AZ545">
        <v>1200</v>
      </c>
      <c r="BA545">
        <v>1</v>
      </c>
      <c r="BB545" t="str">
        <f t="shared" si="298"/>
        <v xml:space="preserve">N4400K  </v>
      </c>
      <c r="BC545">
        <v>1</v>
      </c>
      <c r="BE545">
        <v>0</v>
      </c>
      <c r="BF545">
        <v>0</v>
      </c>
      <c r="BG545">
        <v>0</v>
      </c>
      <c r="BH545">
        <v>1575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 t="shared" si="325"/>
        <v>21:39:17.903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5</v>
      </c>
      <c r="CP545" t="s">
        <v>119</v>
      </c>
      <c r="CQ545">
        <v>169</v>
      </c>
      <c r="CR545">
        <v>3</v>
      </c>
      <c r="CW545">
        <v>10308302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"07/22/2022 21:39:18.157"</f>
        <v>07/22/2022 21:39:18.157</v>
      </c>
      <c r="C546" t="str">
        <f t="shared" si="297"/>
        <v>FFDFD3C0</v>
      </c>
      <c r="D546" t="s">
        <v>121</v>
      </c>
      <c r="E546">
        <v>12</v>
      </c>
      <c r="F546">
        <v>1012</v>
      </c>
      <c r="G546" t="s">
        <v>122</v>
      </c>
      <c r="J546" t="s">
        <v>123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323"/>
        <v>21:39:17.898</v>
      </c>
      <c r="T546" t="str">
        <f t="shared" si="324"/>
        <v>21:39:17.398</v>
      </c>
      <c r="U546" t="str">
        <f t="shared" si="309"/>
        <v>A54CFF</v>
      </c>
      <c r="V546">
        <v>0</v>
      </c>
      <c r="W546">
        <v>0</v>
      </c>
      <c r="X546">
        <v>2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311</v>
      </c>
      <c r="AJ546">
        <v>43.400995999999999</v>
      </c>
      <c r="AK546" t="s">
        <v>312</v>
      </c>
      <c r="AL546">
        <v>-88.708011999999997</v>
      </c>
      <c r="AM546">
        <v>25</v>
      </c>
      <c r="AN546">
        <v>1675</v>
      </c>
      <c r="AO546" t="s">
        <v>118</v>
      </c>
      <c r="AP546">
        <v>-11</v>
      </c>
      <c r="AQ546">
        <v>-69</v>
      </c>
      <c r="AR546">
        <v>384</v>
      </c>
      <c r="AZ546">
        <v>1200</v>
      </c>
      <c r="BA546">
        <v>1</v>
      </c>
      <c r="BB546" t="str">
        <f t="shared" si="298"/>
        <v xml:space="preserve">N4400K  </v>
      </c>
      <c r="BC546">
        <v>1</v>
      </c>
      <c r="BE546">
        <v>0</v>
      </c>
      <c r="BF546">
        <v>0</v>
      </c>
      <c r="BG546">
        <v>0</v>
      </c>
      <c r="BH546">
        <v>1575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 t="shared" si="325"/>
        <v>21:39:17.903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5</v>
      </c>
      <c r="CP546" t="s">
        <v>119</v>
      </c>
      <c r="CQ546">
        <v>169</v>
      </c>
      <c r="CR546">
        <v>3</v>
      </c>
      <c r="CW546">
        <v>10308302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"07/22/2022 21:39:18.157"</f>
        <v>07/22/2022 21:39:18.157</v>
      </c>
      <c r="C547" t="str">
        <f t="shared" si="297"/>
        <v>FFDFD3C0</v>
      </c>
      <c r="D547" t="s">
        <v>124</v>
      </c>
      <c r="E547">
        <v>2</v>
      </c>
      <c r="H547">
        <v>156</v>
      </c>
      <c r="I547" t="s">
        <v>125</v>
      </c>
      <c r="J547" t="s">
        <v>126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323"/>
        <v>21:39:17.898</v>
      </c>
      <c r="T547" t="str">
        <f t="shared" si="324"/>
        <v>21:39:17.398</v>
      </c>
      <c r="U547" t="str">
        <f t="shared" si="309"/>
        <v>A54CFF</v>
      </c>
      <c r="V547">
        <v>0</v>
      </c>
      <c r="W547">
        <v>0</v>
      </c>
      <c r="X547">
        <v>2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311</v>
      </c>
      <c r="AJ547">
        <v>43.400995999999999</v>
      </c>
      <c r="AK547" t="s">
        <v>312</v>
      </c>
      <c r="AL547">
        <v>-88.708011999999997</v>
      </c>
      <c r="AM547">
        <v>25</v>
      </c>
      <c r="AN547">
        <v>1675</v>
      </c>
      <c r="AO547" t="s">
        <v>118</v>
      </c>
      <c r="AP547">
        <v>-11</v>
      </c>
      <c r="AQ547">
        <v>-69</v>
      </c>
      <c r="AR547">
        <v>384</v>
      </c>
      <c r="AZ547">
        <v>1200</v>
      </c>
      <c r="BA547">
        <v>1</v>
      </c>
      <c r="BB547" t="str">
        <f t="shared" si="298"/>
        <v xml:space="preserve">N4400K  </v>
      </c>
      <c r="BC547">
        <v>1</v>
      </c>
      <c r="BE547">
        <v>0</v>
      </c>
      <c r="BF547">
        <v>0</v>
      </c>
      <c r="BG547">
        <v>0</v>
      </c>
      <c r="BH547">
        <v>1575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 t="shared" si="325"/>
        <v>21:39:17.903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5</v>
      </c>
      <c r="CP547" t="s">
        <v>119</v>
      </c>
      <c r="CQ547">
        <v>169</v>
      </c>
      <c r="CR547">
        <v>3</v>
      </c>
      <c r="CW547">
        <v>10308302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"07/22/2022 21:39:19.095"</f>
        <v>07/22/2022 21:39:19.095</v>
      </c>
      <c r="C548" t="str">
        <f t="shared" si="297"/>
        <v>FFDFD3C0</v>
      </c>
      <c r="D548" t="s">
        <v>113</v>
      </c>
      <c r="E548">
        <v>45</v>
      </c>
      <c r="H548">
        <v>152</v>
      </c>
      <c r="I548" t="s">
        <v>120</v>
      </c>
      <c r="J548" t="s">
        <v>115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ref="S548:S553" si="326">"21:39:18.859"</f>
        <v>21:39:18.859</v>
      </c>
      <c r="T548" t="str">
        <f t="shared" ref="T548:T553" si="327">"21:39:18.459"</f>
        <v>21:39:18.459</v>
      </c>
      <c r="U548" t="str">
        <f t="shared" si="309"/>
        <v>A54CFF</v>
      </c>
      <c r="V548">
        <v>0</v>
      </c>
      <c r="W548">
        <v>0</v>
      </c>
      <c r="X548">
        <v>2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313</v>
      </c>
      <c r="AJ548">
        <v>43.400674000000002</v>
      </c>
      <c r="AK548" t="s">
        <v>314</v>
      </c>
      <c r="AL548">
        <v>-88.708140999999998</v>
      </c>
      <c r="AM548">
        <v>25</v>
      </c>
      <c r="AN548">
        <v>1675</v>
      </c>
      <c r="AO548" t="s">
        <v>118</v>
      </c>
      <c r="AP548">
        <v>-11</v>
      </c>
      <c r="AQ548">
        <v>-69</v>
      </c>
      <c r="AR548">
        <v>320</v>
      </c>
      <c r="AZ548">
        <v>1200</v>
      </c>
      <c r="BA548">
        <v>1</v>
      </c>
      <c r="BB548" t="str">
        <f t="shared" si="298"/>
        <v xml:space="preserve">N4400K  </v>
      </c>
      <c r="BC548">
        <v>1</v>
      </c>
      <c r="BE548">
        <v>0</v>
      </c>
      <c r="BF548">
        <v>0</v>
      </c>
      <c r="BG548">
        <v>0</v>
      </c>
      <c r="BH548">
        <v>1600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 t="shared" ref="BW548:BW553" si="328">"21:39:18.866"</f>
        <v>21:39:18.866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5</v>
      </c>
      <c r="CP548" t="s">
        <v>119</v>
      </c>
      <c r="CQ548">
        <v>169</v>
      </c>
      <c r="CR548">
        <v>3</v>
      </c>
      <c r="CW548">
        <v>10309891</v>
      </c>
      <c r="CY548">
        <v>1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"07/22/2022 21:39:19.095"</f>
        <v>07/22/2022 21:39:19.095</v>
      </c>
      <c r="C549" t="str">
        <f t="shared" si="297"/>
        <v>FFDFD3C0</v>
      </c>
      <c r="D549" t="s">
        <v>121</v>
      </c>
      <c r="E549">
        <v>12</v>
      </c>
      <c r="F549">
        <v>1012</v>
      </c>
      <c r="G549" t="s">
        <v>122</v>
      </c>
      <c r="J549" t="s">
        <v>123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326"/>
        <v>21:39:18.859</v>
      </c>
      <c r="T549" t="str">
        <f t="shared" si="327"/>
        <v>21:39:18.459</v>
      </c>
      <c r="U549" t="str">
        <f t="shared" si="309"/>
        <v>A54CFF</v>
      </c>
      <c r="V549">
        <v>0</v>
      </c>
      <c r="W549">
        <v>0</v>
      </c>
      <c r="X549">
        <v>2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313</v>
      </c>
      <c r="AJ549">
        <v>43.400674000000002</v>
      </c>
      <c r="AK549" t="s">
        <v>314</v>
      </c>
      <c r="AL549">
        <v>-88.708140999999998</v>
      </c>
      <c r="AM549">
        <v>25</v>
      </c>
      <c r="AN549">
        <v>1675</v>
      </c>
      <c r="AO549" t="s">
        <v>118</v>
      </c>
      <c r="AP549">
        <v>-11</v>
      </c>
      <c r="AQ549">
        <v>-69</v>
      </c>
      <c r="AR549">
        <v>320</v>
      </c>
      <c r="AZ549">
        <v>1200</v>
      </c>
      <c r="BA549">
        <v>1</v>
      </c>
      <c r="BB549" t="str">
        <f t="shared" si="298"/>
        <v xml:space="preserve">N4400K  </v>
      </c>
      <c r="BC549">
        <v>1</v>
      </c>
      <c r="BE549">
        <v>0</v>
      </c>
      <c r="BF549">
        <v>0</v>
      </c>
      <c r="BG549">
        <v>0</v>
      </c>
      <c r="BH549">
        <v>1600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 t="shared" si="328"/>
        <v>21:39:18.866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5</v>
      </c>
      <c r="CP549" t="s">
        <v>119</v>
      </c>
      <c r="CQ549">
        <v>169</v>
      </c>
      <c r="CR549">
        <v>3</v>
      </c>
      <c r="CW549">
        <v>10309891</v>
      </c>
      <c r="CY549">
        <v>1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"07/22/2022 21:39:19.095"</f>
        <v>07/22/2022 21:39:19.095</v>
      </c>
      <c r="C550" t="str">
        <f t="shared" si="297"/>
        <v>FFDFD3C0</v>
      </c>
      <c r="D550" t="s">
        <v>124</v>
      </c>
      <c r="E550">
        <v>2</v>
      </c>
      <c r="H550">
        <v>156</v>
      </c>
      <c r="I550" t="s">
        <v>125</v>
      </c>
      <c r="J550" t="s">
        <v>126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326"/>
        <v>21:39:18.859</v>
      </c>
      <c r="T550" t="str">
        <f t="shared" si="327"/>
        <v>21:39:18.459</v>
      </c>
      <c r="U550" t="str">
        <f t="shared" si="309"/>
        <v>A54CFF</v>
      </c>
      <c r="V550">
        <v>0</v>
      </c>
      <c r="W550">
        <v>0</v>
      </c>
      <c r="X550">
        <v>2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313</v>
      </c>
      <c r="AJ550">
        <v>43.400674000000002</v>
      </c>
      <c r="AK550" t="s">
        <v>314</v>
      </c>
      <c r="AL550">
        <v>-88.708140999999998</v>
      </c>
      <c r="AM550">
        <v>25</v>
      </c>
      <c r="AN550">
        <v>1675</v>
      </c>
      <c r="AO550" t="s">
        <v>118</v>
      </c>
      <c r="AP550">
        <v>-11</v>
      </c>
      <c r="AQ550">
        <v>-69</v>
      </c>
      <c r="AR550">
        <v>320</v>
      </c>
      <c r="AZ550">
        <v>1200</v>
      </c>
      <c r="BA550">
        <v>1</v>
      </c>
      <c r="BB550" t="str">
        <f t="shared" si="298"/>
        <v xml:space="preserve">N4400K  </v>
      </c>
      <c r="BC550">
        <v>1</v>
      </c>
      <c r="BE550">
        <v>0</v>
      </c>
      <c r="BF550">
        <v>0</v>
      </c>
      <c r="BG550">
        <v>0</v>
      </c>
      <c r="BH550">
        <v>1600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 t="shared" si="328"/>
        <v>21:39:18.866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5</v>
      </c>
      <c r="CP550" t="s">
        <v>119</v>
      </c>
      <c r="CQ550">
        <v>169</v>
      </c>
      <c r="CR550">
        <v>3</v>
      </c>
      <c r="CW550">
        <v>10309891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"07/22/2022 21:39:19.157"</f>
        <v>07/22/2022 21:39:19.157</v>
      </c>
      <c r="C551" t="str">
        <f t="shared" si="297"/>
        <v>FFDFD3C0</v>
      </c>
      <c r="D551" t="s">
        <v>113</v>
      </c>
      <c r="E551">
        <v>44</v>
      </c>
      <c r="H551">
        <v>151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326"/>
        <v>21:39:18.859</v>
      </c>
      <c r="T551" t="str">
        <f t="shared" si="327"/>
        <v>21:39:18.459</v>
      </c>
      <c r="U551" t="str">
        <f t="shared" si="309"/>
        <v>A54CFF</v>
      </c>
      <c r="V551">
        <v>0</v>
      </c>
      <c r="W551">
        <v>0</v>
      </c>
      <c r="X551">
        <v>2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313</v>
      </c>
      <c r="AJ551">
        <v>43.400674000000002</v>
      </c>
      <c r="AK551" t="s">
        <v>314</v>
      </c>
      <c r="AL551">
        <v>-88.708140999999998</v>
      </c>
      <c r="AM551">
        <v>25</v>
      </c>
      <c r="AN551">
        <v>1675</v>
      </c>
      <c r="AO551" t="s">
        <v>118</v>
      </c>
      <c r="AP551">
        <v>-11</v>
      </c>
      <c r="AQ551">
        <v>-69</v>
      </c>
      <c r="AR551">
        <v>320</v>
      </c>
      <c r="AZ551">
        <v>1200</v>
      </c>
      <c r="BA551">
        <v>1</v>
      </c>
      <c r="BB551" t="str">
        <f t="shared" si="298"/>
        <v xml:space="preserve">N4400K  </v>
      </c>
      <c r="BC551">
        <v>1</v>
      </c>
      <c r="BE551">
        <v>0</v>
      </c>
      <c r="BF551">
        <v>0</v>
      </c>
      <c r="BG551">
        <v>0</v>
      </c>
      <c r="BH551">
        <v>1600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 t="shared" si="328"/>
        <v>21:39:18.866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5</v>
      </c>
      <c r="CP551" t="s">
        <v>119</v>
      </c>
      <c r="CQ551">
        <v>169</v>
      </c>
      <c r="CR551">
        <v>3</v>
      </c>
      <c r="CW551">
        <v>10309891</v>
      </c>
      <c r="CY551">
        <v>1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"07/22/2022 21:39:19.157"</f>
        <v>07/22/2022 21:39:19.157</v>
      </c>
      <c r="C552" t="str">
        <f t="shared" si="297"/>
        <v>FFDFD3C0</v>
      </c>
      <c r="D552" t="s">
        <v>127</v>
      </c>
      <c r="E552">
        <v>8</v>
      </c>
      <c r="F552">
        <v>2008</v>
      </c>
      <c r="G552" t="s">
        <v>128</v>
      </c>
      <c r="J552" t="s">
        <v>129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326"/>
        <v>21:39:18.859</v>
      </c>
      <c r="T552" t="str">
        <f t="shared" si="327"/>
        <v>21:39:18.459</v>
      </c>
      <c r="U552" t="str">
        <f t="shared" si="309"/>
        <v>A54CFF</v>
      </c>
      <c r="V552">
        <v>0</v>
      </c>
      <c r="W552">
        <v>0</v>
      </c>
      <c r="X552">
        <v>2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313</v>
      </c>
      <c r="AJ552">
        <v>43.400674000000002</v>
      </c>
      <c r="AK552" t="s">
        <v>314</v>
      </c>
      <c r="AL552">
        <v>-88.708140999999998</v>
      </c>
      <c r="AM552">
        <v>25</v>
      </c>
      <c r="AN552">
        <v>1675</v>
      </c>
      <c r="AO552" t="s">
        <v>118</v>
      </c>
      <c r="AP552">
        <v>-11</v>
      </c>
      <c r="AQ552">
        <v>-69</v>
      </c>
      <c r="AR552">
        <v>320</v>
      </c>
      <c r="AZ552">
        <v>1200</v>
      </c>
      <c r="BA552">
        <v>1</v>
      </c>
      <c r="BB552" t="str">
        <f t="shared" si="298"/>
        <v xml:space="preserve">N4400K  </v>
      </c>
      <c r="BC552">
        <v>1</v>
      </c>
      <c r="BE552">
        <v>0</v>
      </c>
      <c r="BF552">
        <v>0</v>
      </c>
      <c r="BG552">
        <v>0</v>
      </c>
      <c r="BH552">
        <v>1600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 t="shared" si="328"/>
        <v>21:39:18.866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5</v>
      </c>
      <c r="CP552" t="s">
        <v>119</v>
      </c>
      <c r="CQ552">
        <v>169</v>
      </c>
      <c r="CR552">
        <v>3</v>
      </c>
      <c r="CW552">
        <v>10309891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"07/22/2022 21:39:19.157"</f>
        <v>07/22/2022 21:39:19.157</v>
      </c>
      <c r="C553" t="str">
        <f t="shared" si="297"/>
        <v>FFDFD3C0</v>
      </c>
      <c r="D553" t="s">
        <v>121</v>
      </c>
      <c r="E553">
        <v>11</v>
      </c>
      <c r="F553">
        <v>1011</v>
      </c>
      <c r="G553" t="s">
        <v>125</v>
      </c>
      <c r="J553" t="s">
        <v>123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326"/>
        <v>21:39:18.859</v>
      </c>
      <c r="T553" t="str">
        <f t="shared" si="327"/>
        <v>21:39:18.459</v>
      </c>
      <c r="U553" t="str">
        <f t="shared" si="309"/>
        <v>A54CFF</v>
      </c>
      <c r="V553">
        <v>0</v>
      </c>
      <c r="W553">
        <v>0</v>
      </c>
      <c r="X553">
        <v>2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313</v>
      </c>
      <c r="AJ553">
        <v>43.400674000000002</v>
      </c>
      <c r="AK553" t="s">
        <v>314</v>
      </c>
      <c r="AL553">
        <v>-88.708140999999998</v>
      </c>
      <c r="AM553">
        <v>25</v>
      </c>
      <c r="AN553">
        <v>1675</v>
      </c>
      <c r="AO553" t="s">
        <v>118</v>
      </c>
      <c r="AP553">
        <v>-11</v>
      </c>
      <c r="AQ553">
        <v>-69</v>
      </c>
      <c r="AR553">
        <v>320</v>
      </c>
      <c r="AZ553">
        <v>1200</v>
      </c>
      <c r="BA553">
        <v>1</v>
      </c>
      <c r="BB553" t="str">
        <f t="shared" si="298"/>
        <v xml:space="preserve">N4400K  </v>
      </c>
      <c r="BC553">
        <v>1</v>
      </c>
      <c r="BE553">
        <v>0</v>
      </c>
      <c r="BF553">
        <v>0</v>
      </c>
      <c r="BG553">
        <v>0</v>
      </c>
      <c r="BH553">
        <v>1600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 t="shared" si="328"/>
        <v>21:39:18.866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5</v>
      </c>
      <c r="CP553" t="s">
        <v>119</v>
      </c>
      <c r="CQ553">
        <v>169</v>
      </c>
      <c r="CR553">
        <v>3</v>
      </c>
      <c r="CW553">
        <v>10309891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 t="shared" ref="A554:A559" si="329">"07/22/2022 21:39:20.079"</f>
        <v>07/22/2022 21:39:20.079</v>
      </c>
      <c r="C554" t="str">
        <f t="shared" si="297"/>
        <v>FFDFD3C0</v>
      </c>
      <c r="D554" t="s">
        <v>113</v>
      </c>
      <c r="E554">
        <v>44</v>
      </c>
      <c r="H554">
        <v>151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ref="S554:S559" si="330">"21:39:19.844"</f>
        <v>21:39:19.844</v>
      </c>
      <c r="T554" t="str">
        <f t="shared" ref="T554:T559" si="331">"21:39:19.444"</f>
        <v>21:39:19.444</v>
      </c>
      <c r="U554" t="str">
        <f t="shared" si="309"/>
        <v>A54CFF</v>
      </c>
      <c r="V554">
        <v>0</v>
      </c>
      <c r="W554">
        <v>0</v>
      </c>
      <c r="X554">
        <v>2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315</v>
      </c>
      <c r="AJ554">
        <v>43.400351999999998</v>
      </c>
      <c r="AK554" t="s">
        <v>316</v>
      </c>
      <c r="AL554">
        <v>-88.708205000000007</v>
      </c>
      <c r="AM554">
        <v>25</v>
      </c>
      <c r="AN554">
        <v>1675</v>
      </c>
      <c r="AO554" t="s">
        <v>118</v>
      </c>
      <c r="AP554">
        <v>-10</v>
      </c>
      <c r="AQ554">
        <v>-70</v>
      </c>
      <c r="AR554">
        <v>320</v>
      </c>
      <c r="AZ554">
        <v>1200</v>
      </c>
      <c r="BA554">
        <v>1</v>
      </c>
      <c r="BB554" t="str">
        <f t="shared" si="298"/>
        <v xml:space="preserve">N4400K  </v>
      </c>
      <c r="BC554">
        <v>1</v>
      </c>
      <c r="BE554">
        <v>0</v>
      </c>
      <c r="BF554">
        <v>0</v>
      </c>
      <c r="BG554">
        <v>0</v>
      </c>
      <c r="BH554">
        <v>1600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 t="shared" ref="BW554:BW559" si="332">"21:39:19.844"</f>
        <v>21:39:19.844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5</v>
      </c>
      <c r="CP554" t="s">
        <v>119</v>
      </c>
      <c r="CQ554">
        <v>169</v>
      </c>
      <c r="CR554">
        <v>3</v>
      </c>
      <c r="CW554">
        <v>10311514</v>
      </c>
      <c r="CY554">
        <v>1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 t="shared" si="329"/>
        <v>07/22/2022 21:39:20.079</v>
      </c>
      <c r="C555" t="str">
        <f t="shared" ref="C555:C618" si="333">"FFDFD3C0"</f>
        <v>FFDFD3C0</v>
      </c>
      <c r="D555" t="s">
        <v>127</v>
      </c>
      <c r="E555">
        <v>8</v>
      </c>
      <c r="F555">
        <v>2008</v>
      </c>
      <c r="G555" t="s">
        <v>128</v>
      </c>
      <c r="J555" t="s">
        <v>129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330"/>
        <v>21:39:19.844</v>
      </c>
      <c r="T555" t="str">
        <f t="shared" si="331"/>
        <v>21:39:19.444</v>
      </c>
      <c r="U555" t="str">
        <f t="shared" si="309"/>
        <v>A54CFF</v>
      </c>
      <c r="V555">
        <v>0</v>
      </c>
      <c r="W555">
        <v>0</v>
      </c>
      <c r="X555">
        <v>2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315</v>
      </c>
      <c r="AJ555">
        <v>43.400351999999998</v>
      </c>
      <c r="AK555" t="s">
        <v>316</v>
      </c>
      <c r="AL555">
        <v>-88.708205000000007</v>
      </c>
      <c r="AM555">
        <v>25</v>
      </c>
      <c r="AN555">
        <v>1675</v>
      </c>
      <c r="AO555" t="s">
        <v>118</v>
      </c>
      <c r="AP555">
        <v>-10</v>
      </c>
      <c r="AQ555">
        <v>-70</v>
      </c>
      <c r="AR555">
        <v>320</v>
      </c>
      <c r="AZ555">
        <v>1200</v>
      </c>
      <c r="BA555">
        <v>1</v>
      </c>
      <c r="BB555" t="str">
        <f t="shared" ref="BB555:BB618" si="334">"N4400K  "</f>
        <v xml:space="preserve">N4400K  </v>
      </c>
      <c r="BC555">
        <v>1</v>
      </c>
      <c r="BE555">
        <v>0</v>
      </c>
      <c r="BF555">
        <v>0</v>
      </c>
      <c r="BG555">
        <v>0</v>
      </c>
      <c r="BH555">
        <v>1600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 t="shared" si="332"/>
        <v>21:39:19.844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5</v>
      </c>
      <c r="CP555" t="s">
        <v>119</v>
      </c>
      <c r="CQ555">
        <v>169</v>
      </c>
      <c r="CR555">
        <v>3</v>
      </c>
      <c r="CW555">
        <v>10311514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 t="shared" si="329"/>
        <v>07/22/2022 21:39:20.079</v>
      </c>
      <c r="C556" t="str">
        <f t="shared" si="333"/>
        <v>FFDFD3C0</v>
      </c>
      <c r="D556" t="s">
        <v>113</v>
      </c>
      <c r="E556">
        <v>45</v>
      </c>
      <c r="H556">
        <v>152</v>
      </c>
      <c r="I556" t="s">
        <v>120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330"/>
        <v>21:39:19.844</v>
      </c>
      <c r="T556" t="str">
        <f t="shared" si="331"/>
        <v>21:39:19.444</v>
      </c>
      <c r="U556" t="str">
        <f t="shared" si="309"/>
        <v>A54CFF</v>
      </c>
      <c r="V556">
        <v>0</v>
      </c>
      <c r="W556">
        <v>0</v>
      </c>
      <c r="X556">
        <v>2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315</v>
      </c>
      <c r="AJ556">
        <v>43.400351999999998</v>
      </c>
      <c r="AK556" t="s">
        <v>316</v>
      </c>
      <c r="AL556">
        <v>-88.708205000000007</v>
      </c>
      <c r="AM556">
        <v>25</v>
      </c>
      <c r="AN556">
        <v>1675</v>
      </c>
      <c r="AO556" t="s">
        <v>118</v>
      </c>
      <c r="AP556">
        <v>-10</v>
      </c>
      <c r="AQ556">
        <v>-70</v>
      </c>
      <c r="AR556">
        <v>320</v>
      </c>
      <c r="AZ556">
        <v>1200</v>
      </c>
      <c r="BA556">
        <v>1</v>
      </c>
      <c r="BB556" t="str">
        <f t="shared" si="334"/>
        <v xml:space="preserve">N4400K  </v>
      </c>
      <c r="BC556">
        <v>1</v>
      </c>
      <c r="BE556">
        <v>0</v>
      </c>
      <c r="BF556">
        <v>0</v>
      </c>
      <c r="BG556">
        <v>0</v>
      </c>
      <c r="BH556">
        <v>1600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 t="shared" si="332"/>
        <v>21:39:19.844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5</v>
      </c>
      <c r="CP556" t="s">
        <v>119</v>
      </c>
      <c r="CQ556">
        <v>169</v>
      </c>
      <c r="CR556">
        <v>3</v>
      </c>
      <c r="CW556">
        <v>10311514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 t="shared" si="329"/>
        <v>07/22/2022 21:39:20.079</v>
      </c>
      <c r="C557" t="str">
        <f t="shared" si="333"/>
        <v>FFDFD3C0</v>
      </c>
      <c r="D557" t="s">
        <v>121</v>
      </c>
      <c r="E557">
        <v>11</v>
      </c>
      <c r="F557">
        <v>1011</v>
      </c>
      <c r="G557" t="s">
        <v>125</v>
      </c>
      <c r="J557" t="s">
        <v>123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330"/>
        <v>21:39:19.844</v>
      </c>
      <c r="T557" t="str">
        <f t="shared" si="331"/>
        <v>21:39:19.444</v>
      </c>
      <c r="U557" t="str">
        <f t="shared" si="309"/>
        <v>A54CFF</v>
      </c>
      <c r="V557">
        <v>0</v>
      </c>
      <c r="W557">
        <v>0</v>
      </c>
      <c r="X557">
        <v>2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315</v>
      </c>
      <c r="AJ557">
        <v>43.400351999999998</v>
      </c>
      <c r="AK557" t="s">
        <v>316</v>
      </c>
      <c r="AL557">
        <v>-88.708205000000007</v>
      </c>
      <c r="AM557">
        <v>25</v>
      </c>
      <c r="AN557">
        <v>1675</v>
      </c>
      <c r="AO557" t="s">
        <v>118</v>
      </c>
      <c r="AP557">
        <v>-10</v>
      </c>
      <c r="AQ557">
        <v>-70</v>
      </c>
      <c r="AR557">
        <v>320</v>
      </c>
      <c r="AZ557">
        <v>1200</v>
      </c>
      <c r="BA557">
        <v>1</v>
      </c>
      <c r="BB557" t="str">
        <f t="shared" si="334"/>
        <v xml:space="preserve">N4400K  </v>
      </c>
      <c r="BC557">
        <v>1</v>
      </c>
      <c r="BE557">
        <v>0</v>
      </c>
      <c r="BF557">
        <v>0</v>
      </c>
      <c r="BG557">
        <v>0</v>
      </c>
      <c r="BH557">
        <v>1600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 t="shared" si="332"/>
        <v>21:39:19.844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5</v>
      </c>
      <c r="CP557" t="s">
        <v>119</v>
      </c>
      <c r="CQ557">
        <v>169</v>
      </c>
      <c r="CR557">
        <v>3</v>
      </c>
      <c r="CW557">
        <v>10311514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 t="shared" si="329"/>
        <v>07/22/2022 21:39:20.079</v>
      </c>
      <c r="C558" t="str">
        <f t="shared" si="333"/>
        <v>FFDFD3C0</v>
      </c>
      <c r="D558" t="s">
        <v>121</v>
      </c>
      <c r="E558">
        <v>12</v>
      </c>
      <c r="F558">
        <v>1012</v>
      </c>
      <c r="G558" t="s">
        <v>122</v>
      </c>
      <c r="J558" t="s">
        <v>123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330"/>
        <v>21:39:19.844</v>
      </c>
      <c r="T558" t="str">
        <f t="shared" si="331"/>
        <v>21:39:19.444</v>
      </c>
      <c r="U558" t="str">
        <f t="shared" si="309"/>
        <v>A54CFF</v>
      </c>
      <c r="V558">
        <v>0</v>
      </c>
      <c r="W558">
        <v>0</v>
      </c>
      <c r="X558">
        <v>2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315</v>
      </c>
      <c r="AJ558">
        <v>43.400351999999998</v>
      </c>
      <c r="AK558" t="s">
        <v>316</v>
      </c>
      <c r="AL558">
        <v>-88.708205000000007</v>
      </c>
      <c r="AM558">
        <v>25</v>
      </c>
      <c r="AN558">
        <v>1675</v>
      </c>
      <c r="AO558" t="s">
        <v>118</v>
      </c>
      <c r="AP558">
        <v>-10</v>
      </c>
      <c r="AQ558">
        <v>-70</v>
      </c>
      <c r="AR558">
        <v>320</v>
      </c>
      <c r="AZ558">
        <v>1200</v>
      </c>
      <c r="BA558">
        <v>1</v>
      </c>
      <c r="BB558" t="str">
        <f t="shared" si="334"/>
        <v xml:space="preserve">N4400K  </v>
      </c>
      <c r="BC558">
        <v>1</v>
      </c>
      <c r="BE558">
        <v>0</v>
      </c>
      <c r="BF558">
        <v>0</v>
      </c>
      <c r="BG558">
        <v>0</v>
      </c>
      <c r="BH558">
        <v>1600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 t="shared" si="332"/>
        <v>21:39:19.844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5</v>
      </c>
      <c r="CP558" t="s">
        <v>119</v>
      </c>
      <c r="CQ558">
        <v>169</v>
      </c>
      <c r="CR558">
        <v>3</v>
      </c>
      <c r="CW558">
        <v>10311514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 t="shared" si="329"/>
        <v>07/22/2022 21:39:20.079</v>
      </c>
      <c r="C559" t="str">
        <f t="shared" si="333"/>
        <v>FFDFD3C0</v>
      </c>
      <c r="D559" t="s">
        <v>124</v>
      </c>
      <c r="E559">
        <v>2</v>
      </c>
      <c r="H559">
        <v>156</v>
      </c>
      <c r="I559" t="s">
        <v>125</v>
      </c>
      <c r="J559" t="s">
        <v>126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330"/>
        <v>21:39:19.844</v>
      </c>
      <c r="T559" t="str">
        <f t="shared" si="331"/>
        <v>21:39:19.444</v>
      </c>
      <c r="U559" t="str">
        <f t="shared" si="309"/>
        <v>A54CFF</v>
      </c>
      <c r="V559">
        <v>0</v>
      </c>
      <c r="W559">
        <v>0</v>
      </c>
      <c r="X559">
        <v>2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315</v>
      </c>
      <c r="AJ559">
        <v>43.400351999999998</v>
      </c>
      <c r="AK559" t="s">
        <v>316</v>
      </c>
      <c r="AL559">
        <v>-88.708205000000007</v>
      </c>
      <c r="AM559">
        <v>25</v>
      </c>
      <c r="AN559">
        <v>1675</v>
      </c>
      <c r="AO559" t="s">
        <v>118</v>
      </c>
      <c r="AP559">
        <v>-10</v>
      </c>
      <c r="AQ559">
        <v>-70</v>
      </c>
      <c r="AR559">
        <v>320</v>
      </c>
      <c r="AZ559">
        <v>1200</v>
      </c>
      <c r="BA559">
        <v>1</v>
      </c>
      <c r="BB559" t="str">
        <f t="shared" si="334"/>
        <v xml:space="preserve">N4400K  </v>
      </c>
      <c r="BC559">
        <v>1</v>
      </c>
      <c r="BE559">
        <v>0</v>
      </c>
      <c r="BF559">
        <v>0</v>
      </c>
      <c r="BG559">
        <v>0</v>
      </c>
      <c r="BH559">
        <v>1600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 t="shared" si="332"/>
        <v>21:39:19.844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5</v>
      </c>
      <c r="CP559" t="s">
        <v>119</v>
      </c>
      <c r="CQ559">
        <v>169</v>
      </c>
      <c r="CR559">
        <v>3</v>
      </c>
      <c r="CW559">
        <v>10311514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"07/22/2022 21:39:21.032"</f>
        <v>07/22/2022 21:39:21.032</v>
      </c>
      <c r="C560" t="str">
        <f t="shared" si="333"/>
        <v>FFDFD3C0</v>
      </c>
      <c r="D560" t="s">
        <v>113</v>
      </c>
      <c r="E560">
        <v>44</v>
      </c>
      <c r="H560">
        <v>151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"21:39:20.844"</f>
        <v>21:39:20.844</v>
      </c>
      <c r="T560" t="str">
        <f>"21:39:20.344"</f>
        <v>21:39:20.344</v>
      </c>
      <c r="U560" t="str">
        <f t="shared" si="309"/>
        <v>A54CFF</v>
      </c>
      <c r="V560">
        <v>0</v>
      </c>
      <c r="W560">
        <v>0</v>
      </c>
      <c r="X560">
        <v>2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317</v>
      </c>
      <c r="AJ560">
        <v>43.400030000000001</v>
      </c>
      <c r="AK560" t="s">
        <v>318</v>
      </c>
      <c r="AL560">
        <v>-88.708269999999999</v>
      </c>
      <c r="AM560">
        <v>25</v>
      </c>
      <c r="AN560">
        <v>1675</v>
      </c>
      <c r="AO560" t="s">
        <v>118</v>
      </c>
      <c r="AP560">
        <v>-11</v>
      </c>
      <c r="AQ560">
        <v>-71</v>
      </c>
      <c r="AR560">
        <v>384</v>
      </c>
      <c r="AZ560">
        <v>1200</v>
      </c>
      <c r="BA560">
        <v>1</v>
      </c>
      <c r="BB560" t="str">
        <f t="shared" si="334"/>
        <v xml:space="preserve">N4400K  </v>
      </c>
      <c r="BC560">
        <v>1</v>
      </c>
      <c r="BE560">
        <v>0</v>
      </c>
      <c r="BF560">
        <v>0</v>
      </c>
      <c r="BG560">
        <v>0</v>
      </c>
      <c r="BH560">
        <v>1600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"21:39:20.846"</f>
        <v>21:39:20.846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3</v>
      </c>
      <c r="CP560" t="s">
        <v>119</v>
      </c>
      <c r="CQ560">
        <v>461</v>
      </c>
      <c r="CR560">
        <v>0</v>
      </c>
      <c r="CW560">
        <v>9742130</v>
      </c>
      <c r="CY560">
        <v>1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"07/22/2022 21:39:21.032"</f>
        <v>07/22/2022 21:39:21.032</v>
      </c>
      <c r="C561" t="str">
        <f t="shared" si="333"/>
        <v>FFDFD3C0</v>
      </c>
      <c r="D561" t="s">
        <v>121</v>
      </c>
      <c r="E561">
        <v>11</v>
      </c>
      <c r="F561">
        <v>1011</v>
      </c>
      <c r="G561" t="s">
        <v>125</v>
      </c>
      <c r="J561" t="s">
        <v>123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"21:39:20.844"</f>
        <v>21:39:20.844</v>
      </c>
      <c r="T561" t="str">
        <f>"21:39:20.344"</f>
        <v>21:39:20.344</v>
      </c>
      <c r="U561" t="str">
        <f t="shared" si="309"/>
        <v>A54CFF</v>
      </c>
      <c r="V561">
        <v>0</v>
      </c>
      <c r="W561">
        <v>0</v>
      </c>
      <c r="X561">
        <v>2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317</v>
      </c>
      <c r="AJ561">
        <v>43.400030000000001</v>
      </c>
      <c r="AK561" t="s">
        <v>318</v>
      </c>
      <c r="AL561">
        <v>-88.708269999999999</v>
      </c>
      <c r="AM561">
        <v>25</v>
      </c>
      <c r="AN561">
        <v>1675</v>
      </c>
      <c r="AO561" t="s">
        <v>118</v>
      </c>
      <c r="AP561">
        <v>-11</v>
      </c>
      <c r="AQ561">
        <v>-71</v>
      </c>
      <c r="AR561">
        <v>384</v>
      </c>
      <c r="AZ561">
        <v>1200</v>
      </c>
      <c r="BA561">
        <v>1</v>
      </c>
      <c r="BB561" t="str">
        <f t="shared" si="334"/>
        <v xml:space="preserve">N4400K  </v>
      </c>
      <c r="BC561">
        <v>1</v>
      </c>
      <c r="BE561">
        <v>0</v>
      </c>
      <c r="BF561">
        <v>0</v>
      </c>
      <c r="BG561">
        <v>0</v>
      </c>
      <c r="BH561">
        <v>1600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"21:39:20.846"</f>
        <v>21:39:20.846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3</v>
      </c>
      <c r="CP561" t="s">
        <v>119</v>
      </c>
      <c r="CQ561">
        <v>461</v>
      </c>
      <c r="CR561">
        <v>0</v>
      </c>
      <c r="CW561">
        <v>9742130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"07/22/2022 21:39:21.064"</f>
        <v>07/22/2022 21:39:21.064</v>
      </c>
      <c r="C562" t="str">
        <f t="shared" si="333"/>
        <v>FFDFD3C0</v>
      </c>
      <c r="D562" t="s">
        <v>127</v>
      </c>
      <c r="E562">
        <v>8</v>
      </c>
      <c r="F562">
        <v>2008</v>
      </c>
      <c r="G562" t="s">
        <v>128</v>
      </c>
      <c r="J562" t="s">
        <v>129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"21:39:20.844"</f>
        <v>21:39:20.844</v>
      </c>
      <c r="T562" t="str">
        <f>"21:39:20.344"</f>
        <v>21:39:20.344</v>
      </c>
      <c r="U562" t="str">
        <f t="shared" si="309"/>
        <v>A54CFF</v>
      </c>
      <c r="V562">
        <v>0</v>
      </c>
      <c r="W562">
        <v>0</v>
      </c>
      <c r="X562">
        <v>2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317</v>
      </c>
      <c r="AJ562">
        <v>43.400030000000001</v>
      </c>
      <c r="AK562" t="s">
        <v>318</v>
      </c>
      <c r="AL562">
        <v>-88.708269999999999</v>
      </c>
      <c r="AM562">
        <v>25</v>
      </c>
      <c r="AN562">
        <v>1675</v>
      </c>
      <c r="AO562" t="s">
        <v>118</v>
      </c>
      <c r="AP562">
        <v>-11</v>
      </c>
      <c r="AQ562">
        <v>-71</v>
      </c>
      <c r="AR562">
        <v>384</v>
      </c>
      <c r="AZ562">
        <v>1200</v>
      </c>
      <c r="BA562">
        <v>1</v>
      </c>
      <c r="BB562" t="str">
        <f t="shared" si="334"/>
        <v xml:space="preserve">N4400K  </v>
      </c>
      <c r="BC562">
        <v>1</v>
      </c>
      <c r="BE562">
        <v>0</v>
      </c>
      <c r="BF562">
        <v>0</v>
      </c>
      <c r="BG562">
        <v>0</v>
      </c>
      <c r="BH562">
        <v>1600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"21:39:20.846"</f>
        <v>21:39:20.846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3</v>
      </c>
      <c r="CP562" t="s">
        <v>119</v>
      </c>
      <c r="CQ562">
        <v>461</v>
      </c>
      <c r="CR562">
        <v>0</v>
      </c>
      <c r="CW562">
        <v>9742130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"07/22/2022 21:39:22.251"</f>
        <v>07/22/2022 21:39:22.251</v>
      </c>
      <c r="C563" t="str">
        <f t="shared" si="333"/>
        <v>FFDFD3C0</v>
      </c>
      <c r="D563" t="s">
        <v>127</v>
      </c>
      <c r="E563">
        <v>8</v>
      </c>
      <c r="F563">
        <v>2008</v>
      </c>
      <c r="G563" t="s">
        <v>128</v>
      </c>
      <c r="J563" t="s">
        <v>129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"21:39:22.000"</f>
        <v>21:39:22.000</v>
      </c>
      <c r="T563" t="str">
        <f>"21:39:21.500"</f>
        <v>21:39:21.500</v>
      </c>
      <c r="U563" t="str">
        <f t="shared" si="309"/>
        <v>A54CFF</v>
      </c>
      <c r="V563">
        <v>0</v>
      </c>
      <c r="W563">
        <v>0</v>
      </c>
      <c r="X563">
        <v>2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319</v>
      </c>
      <c r="AJ563">
        <v>43.399622000000001</v>
      </c>
      <c r="AK563" t="s">
        <v>320</v>
      </c>
      <c r="AL563">
        <v>-88.708313000000004</v>
      </c>
      <c r="AM563">
        <v>25</v>
      </c>
      <c r="AN563">
        <v>1700</v>
      </c>
      <c r="AO563" t="s">
        <v>118</v>
      </c>
      <c r="AP563">
        <v>-10</v>
      </c>
      <c r="AQ563">
        <v>-71</v>
      </c>
      <c r="AR563">
        <v>448</v>
      </c>
      <c r="AZ563">
        <v>1200</v>
      </c>
      <c r="BA563">
        <v>1</v>
      </c>
      <c r="BB563" t="str">
        <f t="shared" si="334"/>
        <v xml:space="preserve">N4400K  </v>
      </c>
      <c r="BC563">
        <v>1</v>
      </c>
      <c r="BE563">
        <v>0</v>
      </c>
      <c r="BF563">
        <v>0</v>
      </c>
      <c r="BG563">
        <v>0</v>
      </c>
      <c r="BH563">
        <v>1625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"21:39:22.004"</f>
        <v>21:39:22.004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3</v>
      </c>
      <c r="CP563" t="s">
        <v>119</v>
      </c>
      <c r="CQ563">
        <v>461</v>
      </c>
      <c r="CR563">
        <v>0</v>
      </c>
      <c r="CW563">
        <v>9743529</v>
      </c>
      <c r="CY563">
        <v>1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"07/22/2022 21:39:22.251"</f>
        <v>07/22/2022 21:39:22.251</v>
      </c>
      <c r="C564" t="str">
        <f t="shared" si="333"/>
        <v>FFDFD3C0</v>
      </c>
      <c r="D564" t="s">
        <v>121</v>
      </c>
      <c r="E564">
        <v>11</v>
      </c>
      <c r="F564">
        <v>1011</v>
      </c>
      <c r="G564" t="s">
        <v>125</v>
      </c>
      <c r="J564" t="s">
        <v>123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"21:39:22.000"</f>
        <v>21:39:22.000</v>
      </c>
      <c r="T564" t="str">
        <f>"21:39:21.500"</f>
        <v>21:39:21.500</v>
      </c>
      <c r="U564" t="str">
        <f t="shared" si="309"/>
        <v>A54CFF</v>
      </c>
      <c r="V564">
        <v>0</v>
      </c>
      <c r="W564">
        <v>0</v>
      </c>
      <c r="X564">
        <v>2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319</v>
      </c>
      <c r="AJ564">
        <v>43.399622000000001</v>
      </c>
      <c r="AK564" t="s">
        <v>320</v>
      </c>
      <c r="AL564">
        <v>-88.708313000000004</v>
      </c>
      <c r="AM564">
        <v>25</v>
      </c>
      <c r="AN564">
        <v>1700</v>
      </c>
      <c r="AO564" t="s">
        <v>118</v>
      </c>
      <c r="AP564">
        <v>-10</v>
      </c>
      <c r="AQ564">
        <v>-71</v>
      </c>
      <c r="AR564">
        <v>448</v>
      </c>
      <c r="AZ564">
        <v>1200</v>
      </c>
      <c r="BA564">
        <v>1</v>
      </c>
      <c r="BB564" t="str">
        <f t="shared" si="334"/>
        <v xml:space="preserve">N4400K  </v>
      </c>
      <c r="BC564">
        <v>1</v>
      </c>
      <c r="BE564">
        <v>0</v>
      </c>
      <c r="BF564">
        <v>0</v>
      </c>
      <c r="BG564">
        <v>0</v>
      </c>
      <c r="BH564">
        <v>1625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"21:39:22.004"</f>
        <v>21:39:22.004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3</v>
      </c>
      <c r="CP564" t="s">
        <v>119</v>
      </c>
      <c r="CQ564">
        <v>461</v>
      </c>
      <c r="CR564">
        <v>0</v>
      </c>
      <c r="CW564">
        <v>9743529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"07/22/2022 21:39:22.251"</f>
        <v>07/22/2022 21:39:22.251</v>
      </c>
      <c r="C565" t="str">
        <f t="shared" si="333"/>
        <v>FFDFD3C0</v>
      </c>
      <c r="D565" t="s">
        <v>113</v>
      </c>
      <c r="E565">
        <v>44</v>
      </c>
      <c r="H565">
        <v>151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"21:39:22.000"</f>
        <v>21:39:22.000</v>
      </c>
      <c r="T565" t="str">
        <f>"21:39:21.500"</f>
        <v>21:39:21.500</v>
      </c>
      <c r="U565" t="str">
        <f t="shared" si="309"/>
        <v>A54CFF</v>
      </c>
      <c r="V565">
        <v>0</v>
      </c>
      <c r="W565">
        <v>0</v>
      </c>
      <c r="X565">
        <v>2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319</v>
      </c>
      <c r="AJ565">
        <v>43.399622000000001</v>
      </c>
      <c r="AK565" t="s">
        <v>320</v>
      </c>
      <c r="AL565">
        <v>-88.708313000000004</v>
      </c>
      <c r="AM565">
        <v>25</v>
      </c>
      <c r="AN565">
        <v>1700</v>
      </c>
      <c r="AO565" t="s">
        <v>118</v>
      </c>
      <c r="AP565">
        <v>-10</v>
      </c>
      <c r="AQ565">
        <v>-71</v>
      </c>
      <c r="AR565">
        <v>448</v>
      </c>
      <c r="AZ565">
        <v>1200</v>
      </c>
      <c r="BA565">
        <v>1</v>
      </c>
      <c r="BB565" t="str">
        <f t="shared" si="334"/>
        <v xml:space="preserve">N4400K  </v>
      </c>
      <c r="BC565">
        <v>1</v>
      </c>
      <c r="BE565">
        <v>0</v>
      </c>
      <c r="BF565">
        <v>0</v>
      </c>
      <c r="BG565">
        <v>0</v>
      </c>
      <c r="BH565">
        <v>1625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"21:39:22.004"</f>
        <v>21:39:22.004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3</v>
      </c>
      <c r="CP565" t="s">
        <v>119</v>
      </c>
      <c r="CQ565">
        <v>461</v>
      </c>
      <c r="CR565">
        <v>0</v>
      </c>
      <c r="CW565">
        <v>9743529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"07/22/2022 21:39:23.611"</f>
        <v>07/22/2022 21:39:23.611</v>
      </c>
      <c r="C566" t="str">
        <f t="shared" si="333"/>
        <v>FFDFD3C0</v>
      </c>
      <c r="D566" t="s">
        <v>121</v>
      </c>
      <c r="E566">
        <v>11</v>
      </c>
      <c r="F566">
        <v>1011</v>
      </c>
      <c r="G566" t="s">
        <v>125</v>
      </c>
      <c r="J566" t="s">
        <v>123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ref="S566:S571" si="335">"21:39:23.414"</f>
        <v>21:39:23.414</v>
      </c>
      <c r="T566" t="str">
        <f t="shared" ref="T566:T571" si="336">"21:39:23.014"</f>
        <v>21:39:23.014</v>
      </c>
      <c r="U566" t="str">
        <f t="shared" si="309"/>
        <v>A54CFF</v>
      </c>
      <c r="V566">
        <v>0</v>
      </c>
      <c r="W566">
        <v>0</v>
      </c>
      <c r="X566">
        <v>2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321</v>
      </c>
      <c r="AJ566">
        <v>43.399172</v>
      </c>
      <c r="AK566" t="s">
        <v>322</v>
      </c>
      <c r="AL566">
        <v>-88.708376999999999</v>
      </c>
      <c r="AM566">
        <v>25</v>
      </c>
      <c r="AN566">
        <v>1700</v>
      </c>
      <c r="AO566" t="s">
        <v>118</v>
      </c>
      <c r="AP566">
        <v>-10</v>
      </c>
      <c r="AQ566">
        <v>-72</v>
      </c>
      <c r="AR566">
        <v>576</v>
      </c>
      <c r="AZ566">
        <v>1200</v>
      </c>
      <c r="BA566">
        <v>1</v>
      </c>
      <c r="BB566" t="str">
        <f t="shared" si="334"/>
        <v xml:space="preserve">N4400K  </v>
      </c>
      <c r="BC566">
        <v>1</v>
      </c>
      <c r="BE566">
        <v>0</v>
      </c>
      <c r="BF566">
        <v>0</v>
      </c>
      <c r="BG566">
        <v>0</v>
      </c>
      <c r="BH566">
        <v>1625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 t="shared" ref="BW566:BW571" si="337">"21:39:23.421"</f>
        <v>21:39:23.421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168</v>
      </c>
      <c r="CR566">
        <v>1</v>
      </c>
      <c r="CW566">
        <v>12915131</v>
      </c>
      <c r="CY566">
        <v>1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"07/22/2022 21:39:23.689"</f>
        <v>07/22/2022 21:39:23.689</v>
      </c>
      <c r="C567" t="str">
        <f t="shared" si="333"/>
        <v>FFDFD3C0</v>
      </c>
      <c r="D567" t="s">
        <v>113</v>
      </c>
      <c r="E567">
        <v>44</v>
      </c>
      <c r="H567">
        <v>151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335"/>
        <v>21:39:23.414</v>
      </c>
      <c r="T567" t="str">
        <f t="shared" si="336"/>
        <v>21:39:23.014</v>
      </c>
      <c r="U567" t="str">
        <f t="shared" si="309"/>
        <v>A54CFF</v>
      </c>
      <c r="V567">
        <v>0</v>
      </c>
      <c r="W567">
        <v>0</v>
      </c>
      <c r="X567">
        <v>2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321</v>
      </c>
      <c r="AJ567">
        <v>43.399172</v>
      </c>
      <c r="AK567" t="s">
        <v>322</v>
      </c>
      <c r="AL567">
        <v>-88.708376999999999</v>
      </c>
      <c r="AM567">
        <v>25</v>
      </c>
      <c r="AN567">
        <v>1700</v>
      </c>
      <c r="AO567" t="s">
        <v>118</v>
      </c>
      <c r="AP567">
        <v>-10</v>
      </c>
      <c r="AQ567">
        <v>-72</v>
      </c>
      <c r="AR567">
        <v>576</v>
      </c>
      <c r="AZ567">
        <v>1200</v>
      </c>
      <c r="BA567">
        <v>1</v>
      </c>
      <c r="BB567" t="str">
        <f t="shared" si="334"/>
        <v xml:space="preserve">N4400K  </v>
      </c>
      <c r="BC567">
        <v>1</v>
      </c>
      <c r="BE567">
        <v>0</v>
      </c>
      <c r="BF567">
        <v>0</v>
      </c>
      <c r="BG567">
        <v>0</v>
      </c>
      <c r="BH567">
        <v>1625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 t="shared" si="337"/>
        <v>21:39:23.421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168</v>
      </c>
      <c r="CR567">
        <v>1</v>
      </c>
      <c r="CW567">
        <v>12915131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"07/22/2022 21:39:23.689"</f>
        <v>07/22/2022 21:39:23.689</v>
      </c>
      <c r="C568" t="str">
        <f t="shared" si="333"/>
        <v>FFDFD3C0</v>
      </c>
      <c r="D568" t="s">
        <v>113</v>
      </c>
      <c r="E568">
        <v>45</v>
      </c>
      <c r="H568">
        <v>152</v>
      </c>
      <c r="I568" t="s">
        <v>120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335"/>
        <v>21:39:23.414</v>
      </c>
      <c r="T568" t="str">
        <f t="shared" si="336"/>
        <v>21:39:23.014</v>
      </c>
      <c r="U568" t="str">
        <f t="shared" si="309"/>
        <v>A54CFF</v>
      </c>
      <c r="V568">
        <v>0</v>
      </c>
      <c r="W568">
        <v>0</v>
      </c>
      <c r="X568">
        <v>2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321</v>
      </c>
      <c r="AJ568">
        <v>43.399172</v>
      </c>
      <c r="AK568" t="s">
        <v>322</v>
      </c>
      <c r="AL568">
        <v>-88.708376999999999</v>
      </c>
      <c r="AM568">
        <v>25</v>
      </c>
      <c r="AN568">
        <v>1700</v>
      </c>
      <c r="AO568" t="s">
        <v>118</v>
      </c>
      <c r="AP568">
        <v>-10</v>
      </c>
      <c r="AQ568">
        <v>-72</v>
      </c>
      <c r="AR568">
        <v>576</v>
      </c>
      <c r="AZ568">
        <v>1200</v>
      </c>
      <c r="BA568">
        <v>1</v>
      </c>
      <c r="BB568" t="str">
        <f t="shared" si="334"/>
        <v xml:space="preserve">N4400K  </v>
      </c>
      <c r="BC568">
        <v>1</v>
      </c>
      <c r="BE568">
        <v>0</v>
      </c>
      <c r="BF568">
        <v>0</v>
      </c>
      <c r="BG568">
        <v>0</v>
      </c>
      <c r="BH568">
        <v>1625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 t="shared" si="337"/>
        <v>21:39:23.421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168</v>
      </c>
      <c r="CR568">
        <v>1</v>
      </c>
      <c r="CW568">
        <v>12915131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"07/22/2022 21:39:23.689"</f>
        <v>07/22/2022 21:39:23.689</v>
      </c>
      <c r="C569" t="str">
        <f t="shared" si="333"/>
        <v>FFDFD3C0</v>
      </c>
      <c r="D569" t="s">
        <v>127</v>
      </c>
      <c r="E569">
        <v>8</v>
      </c>
      <c r="F569">
        <v>2008</v>
      </c>
      <c r="G569" t="s">
        <v>128</v>
      </c>
      <c r="J569" t="s">
        <v>129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335"/>
        <v>21:39:23.414</v>
      </c>
      <c r="T569" t="str">
        <f t="shared" si="336"/>
        <v>21:39:23.014</v>
      </c>
      <c r="U569" t="str">
        <f t="shared" si="309"/>
        <v>A54CFF</v>
      </c>
      <c r="V569">
        <v>0</v>
      </c>
      <c r="W569">
        <v>0</v>
      </c>
      <c r="X569">
        <v>2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321</v>
      </c>
      <c r="AJ569">
        <v>43.399172</v>
      </c>
      <c r="AK569" t="s">
        <v>322</v>
      </c>
      <c r="AL569">
        <v>-88.708376999999999</v>
      </c>
      <c r="AM569">
        <v>25</v>
      </c>
      <c r="AN569">
        <v>1700</v>
      </c>
      <c r="AO569" t="s">
        <v>118</v>
      </c>
      <c r="AP569">
        <v>-10</v>
      </c>
      <c r="AQ569">
        <v>-72</v>
      </c>
      <c r="AR569">
        <v>576</v>
      </c>
      <c r="AZ569">
        <v>1200</v>
      </c>
      <c r="BA569">
        <v>1</v>
      </c>
      <c r="BB569" t="str">
        <f t="shared" si="334"/>
        <v xml:space="preserve">N4400K  </v>
      </c>
      <c r="BC569">
        <v>1</v>
      </c>
      <c r="BE569">
        <v>0</v>
      </c>
      <c r="BF569">
        <v>0</v>
      </c>
      <c r="BG569">
        <v>0</v>
      </c>
      <c r="BH569">
        <v>1625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 t="shared" si="337"/>
        <v>21:39:23.421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168</v>
      </c>
      <c r="CR569">
        <v>1</v>
      </c>
      <c r="CW569">
        <v>12915131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"07/22/2022 21:39:23.689"</f>
        <v>07/22/2022 21:39:23.689</v>
      </c>
      <c r="C570" t="str">
        <f t="shared" si="333"/>
        <v>FFDFD3C0</v>
      </c>
      <c r="D570" t="s">
        <v>124</v>
      </c>
      <c r="E570">
        <v>2</v>
      </c>
      <c r="H570">
        <v>156</v>
      </c>
      <c r="I570" t="s">
        <v>125</v>
      </c>
      <c r="J570" t="s">
        <v>126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335"/>
        <v>21:39:23.414</v>
      </c>
      <c r="T570" t="str">
        <f t="shared" si="336"/>
        <v>21:39:23.014</v>
      </c>
      <c r="U570" t="str">
        <f t="shared" si="309"/>
        <v>A54CFF</v>
      </c>
      <c r="V570">
        <v>0</v>
      </c>
      <c r="W570">
        <v>0</v>
      </c>
      <c r="X570">
        <v>2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321</v>
      </c>
      <c r="AJ570">
        <v>43.399172</v>
      </c>
      <c r="AK570" t="s">
        <v>322</v>
      </c>
      <c r="AL570">
        <v>-88.708376999999999</v>
      </c>
      <c r="AM570">
        <v>25</v>
      </c>
      <c r="AN570">
        <v>1700</v>
      </c>
      <c r="AO570" t="s">
        <v>118</v>
      </c>
      <c r="AP570">
        <v>-10</v>
      </c>
      <c r="AQ570">
        <v>-72</v>
      </c>
      <c r="AR570">
        <v>576</v>
      </c>
      <c r="AZ570">
        <v>1200</v>
      </c>
      <c r="BA570">
        <v>1</v>
      </c>
      <c r="BB570" t="str">
        <f t="shared" si="334"/>
        <v xml:space="preserve">N4400K  </v>
      </c>
      <c r="BC570">
        <v>1</v>
      </c>
      <c r="BE570">
        <v>0</v>
      </c>
      <c r="BF570">
        <v>0</v>
      </c>
      <c r="BG570">
        <v>0</v>
      </c>
      <c r="BH570">
        <v>1625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 t="shared" si="337"/>
        <v>21:39:23.421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168</v>
      </c>
      <c r="CR570">
        <v>1</v>
      </c>
      <c r="CW570">
        <v>12915131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"07/22/2022 21:39:23.689"</f>
        <v>07/22/2022 21:39:23.689</v>
      </c>
      <c r="C571" t="str">
        <f t="shared" si="333"/>
        <v>FFDFD3C0</v>
      </c>
      <c r="D571" t="s">
        <v>121</v>
      </c>
      <c r="E571">
        <v>12</v>
      </c>
      <c r="F571">
        <v>1012</v>
      </c>
      <c r="G571" t="s">
        <v>122</v>
      </c>
      <c r="J571" t="s">
        <v>123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335"/>
        <v>21:39:23.414</v>
      </c>
      <c r="T571" t="str">
        <f t="shared" si="336"/>
        <v>21:39:23.014</v>
      </c>
      <c r="U571" t="str">
        <f t="shared" si="309"/>
        <v>A54CFF</v>
      </c>
      <c r="V571">
        <v>0</v>
      </c>
      <c r="W571">
        <v>0</v>
      </c>
      <c r="X571">
        <v>2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321</v>
      </c>
      <c r="AJ571">
        <v>43.399172</v>
      </c>
      <c r="AK571" t="s">
        <v>322</v>
      </c>
      <c r="AL571">
        <v>-88.708376999999999</v>
      </c>
      <c r="AM571">
        <v>25</v>
      </c>
      <c r="AN571">
        <v>1700</v>
      </c>
      <c r="AO571" t="s">
        <v>118</v>
      </c>
      <c r="AP571">
        <v>-10</v>
      </c>
      <c r="AQ571">
        <v>-72</v>
      </c>
      <c r="AR571">
        <v>576</v>
      </c>
      <c r="AZ571">
        <v>1200</v>
      </c>
      <c r="BA571">
        <v>1</v>
      </c>
      <c r="BB571" t="str">
        <f t="shared" si="334"/>
        <v xml:space="preserve">N4400K  </v>
      </c>
      <c r="BC571">
        <v>1</v>
      </c>
      <c r="BE571">
        <v>0</v>
      </c>
      <c r="BF571">
        <v>0</v>
      </c>
      <c r="BG571">
        <v>0</v>
      </c>
      <c r="BH571">
        <v>1625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 t="shared" si="337"/>
        <v>21:39:23.421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168</v>
      </c>
      <c r="CR571">
        <v>1</v>
      </c>
      <c r="CW571">
        <v>12915131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"07/22/2022 21:39:24.783"</f>
        <v>07/22/2022 21:39:24.783</v>
      </c>
      <c r="C572" t="str">
        <f t="shared" si="333"/>
        <v>FFDFD3C0</v>
      </c>
      <c r="D572" t="s">
        <v>113</v>
      </c>
      <c r="E572">
        <v>44</v>
      </c>
      <c r="H572">
        <v>151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ref="S572:S577" si="338">"21:39:24.461"</f>
        <v>21:39:24.461</v>
      </c>
      <c r="T572" t="str">
        <f t="shared" ref="T572:T577" si="339">"21:39:23.961"</f>
        <v>21:39:23.961</v>
      </c>
      <c r="U572" t="str">
        <f t="shared" si="309"/>
        <v>A54CFF</v>
      </c>
      <c r="V572">
        <v>0</v>
      </c>
      <c r="W572">
        <v>0</v>
      </c>
      <c r="X572">
        <v>2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323</v>
      </c>
      <c r="AJ572">
        <v>43.398786000000001</v>
      </c>
      <c r="AK572" t="s">
        <v>324</v>
      </c>
      <c r="AL572">
        <v>-88.708462999999995</v>
      </c>
      <c r="AM572">
        <v>25</v>
      </c>
      <c r="AN572">
        <v>1725</v>
      </c>
      <c r="AO572" t="s">
        <v>118</v>
      </c>
      <c r="AP572">
        <v>-11</v>
      </c>
      <c r="AQ572">
        <v>-73</v>
      </c>
      <c r="AR572">
        <v>704</v>
      </c>
      <c r="AZ572">
        <v>1200</v>
      </c>
      <c r="BA572">
        <v>1</v>
      </c>
      <c r="BB572" t="str">
        <f t="shared" si="334"/>
        <v xml:space="preserve">N4400K  </v>
      </c>
      <c r="BC572">
        <v>1</v>
      </c>
      <c r="BE572">
        <v>0</v>
      </c>
      <c r="BF572">
        <v>0</v>
      </c>
      <c r="BG572">
        <v>0</v>
      </c>
      <c r="BH572">
        <v>1650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 t="shared" ref="BW572:BW577" si="340">"21:39:24.463"</f>
        <v>21:39:24.463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168</v>
      </c>
      <c r="CR572">
        <v>1</v>
      </c>
      <c r="CW572">
        <v>12917004</v>
      </c>
      <c r="CY572">
        <v>1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"07/22/2022 21:39:24.783"</f>
        <v>07/22/2022 21:39:24.783</v>
      </c>
      <c r="C573" t="str">
        <f t="shared" si="333"/>
        <v>FFDFD3C0</v>
      </c>
      <c r="D573" t="s">
        <v>113</v>
      </c>
      <c r="E573">
        <v>45</v>
      </c>
      <c r="H573">
        <v>152</v>
      </c>
      <c r="I573" t="s">
        <v>120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338"/>
        <v>21:39:24.461</v>
      </c>
      <c r="T573" t="str">
        <f t="shared" si="339"/>
        <v>21:39:23.961</v>
      </c>
      <c r="U573" t="str">
        <f t="shared" si="309"/>
        <v>A54CFF</v>
      </c>
      <c r="V573">
        <v>0</v>
      </c>
      <c r="W573">
        <v>0</v>
      </c>
      <c r="X573">
        <v>2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323</v>
      </c>
      <c r="AJ573">
        <v>43.398786000000001</v>
      </c>
      <c r="AK573" t="s">
        <v>324</v>
      </c>
      <c r="AL573">
        <v>-88.708462999999995</v>
      </c>
      <c r="AM573">
        <v>25</v>
      </c>
      <c r="AN573">
        <v>1725</v>
      </c>
      <c r="AO573" t="s">
        <v>118</v>
      </c>
      <c r="AP573">
        <v>-11</v>
      </c>
      <c r="AQ573">
        <v>-73</v>
      </c>
      <c r="AR573">
        <v>704</v>
      </c>
      <c r="AZ573">
        <v>1200</v>
      </c>
      <c r="BA573">
        <v>1</v>
      </c>
      <c r="BB573" t="str">
        <f t="shared" si="334"/>
        <v xml:space="preserve">N4400K  </v>
      </c>
      <c r="BC573">
        <v>1</v>
      </c>
      <c r="BE573">
        <v>0</v>
      </c>
      <c r="BF573">
        <v>0</v>
      </c>
      <c r="BG573">
        <v>0</v>
      </c>
      <c r="BH573">
        <v>1650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 t="shared" si="340"/>
        <v>21:39:24.463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168</v>
      </c>
      <c r="CR573">
        <v>1</v>
      </c>
      <c r="CW573">
        <v>12917004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"07/22/2022 21:39:24.783"</f>
        <v>07/22/2022 21:39:24.783</v>
      </c>
      <c r="C574" t="str">
        <f t="shared" si="333"/>
        <v>FFDFD3C0</v>
      </c>
      <c r="D574" t="s">
        <v>127</v>
      </c>
      <c r="E574">
        <v>8</v>
      </c>
      <c r="F574">
        <v>2008</v>
      </c>
      <c r="G574" t="s">
        <v>128</v>
      </c>
      <c r="J574" t="s">
        <v>129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338"/>
        <v>21:39:24.461</v>
      </c>
      <c r="T574" t="str">
        <f t="shared" si="339"/>
        <v>21:39:23.961</v>
      </c>
      <c r="U574" t="str">
        <f t="shared" si="309"/>
        <v>A54CFF</v>
      </c>
      <c r="V574">
        <v>0</v>
      </c>
      <c r="W574">
        <v>0</v>
      </c>
      <c r="X574">
        <v>2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323</v>
      </c>
      <c r="AJ574">
        <v>43.398786000000001</v>
      </c>
      <c r="AK574" t="s">
        <v>324</v>
      </c>
      <c r="AL574">
        <v>-88.708462999999995</v>
      </c>
      <c r="AM574">
        <v>25</v>
      </c>
      <c r="AN574">
        <v>1725</v>
      </c>
      <c r="AO574" t="s">
        <v>118</v>
      </c>
      <c r="AP574">
        <v>-11</v>
      </c>
      <c r="AQ574">
        <v>-73</v>
      </c>
      <c r="AR574">
        <v>704</v>
      </c>
      <c r="AZ574">
        <v>1200</v>
      </c>
      <c r="BA574">
        <v>1</v>
      </c>
      <c r="BB574" t="str">
        <f t="shared" si="334"/>
        <v xml:space="preserve">N4400K  </v>
      </c>
      <c r="BC574">
        <v>1</v>
      </c>
      <c r="BE574">
        <v>0</v>
      </c>
      <c r="BF574">
        <v>0</v>
      </c>
      <c r="BG574">
        <v>0</v>
      </c>
      <c r="BH574">
        <v>1650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 t="shared" si="340"/>
        <v>21:39:24.463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168</v>
      </c>
      <c r="CR574">
        <v>1</v>
      </c>
      <c r="CW574">
        <v>12917004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"07/22/2022 21:39:24.783"</f>
        <v>07/22/2022 21:39:24.783</v>
      </c>
      <c r="C575" t="str">
        <f t="shared" si="333"/>
        <v>FFDFD3C0</v>
      </c>
      <c r="D575" t="s">
        <v>124</v>
      </c>
      <c r="E575">
        <v>2</v>
      </c>
      <c r="H575">
        <v>156</v>
      </c>
      <c r="I575" t="s">
        <v>125</v>
      </c>
      <c r="J575" t="s">
        <v>126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338"/>
        <v>21:39:24.461</v>
      </c>
      <c r="T575" t="str">
        <f t="shared" si="339"/>
        <v>21:39:23.961</v>
      </c>
      <c r="U575" t="str">
        <f t="shared" si="309"/>
        <v>A54CFF</v>
      </c>
      <c r="V575">
        <v>0</v>
      </c>
      <c r="W575">
        <v>0</v>
      </c>
      <c r="X575">
        <v>2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323</v>
      </c>
      <c r="AJ575">
        <v>43.398786000000001</v>
      </c>
      <c r="AK575" t="s">
        <v>324</v>
      </c>
      <c r="AL575">
        <v>-88.708462999999995</v>
      </c>
      <c r="AM575">
        <v>25</v>
      </c>
      <c r="AN575">
        <v>1725</v>
      </c>
      <c r="AO575" t="s">
        <v>118</v>
      </c>
      <c r="AP575">
        <v>-11</v>
      </c>
      <c r="AQ575">
        <v>-73</v>
      </c>
      <c r="AR575">
        <v>704</v>
      </c>
      <c r="AZ575">
        <v>1200</v>
      </c>
      <c r="BA575">
        <v>1</v>
      </c>
      <c r="BB575" t="str">
        <f t="shared" si="334"/>
        <v xml:space="preserve">N4400K  </v>
      </c>
      <c r="BC575">
        <v>1</v>
      </c>
      <c r="BE575">
        <v>0</v>
      </c>
      <c r="BF575">
        <v>0</v>
      </c>
      <c r="BG575">
        <v>0</v>
      </c>
      <c r="BH575">
        <v>1650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 t="shared" si="340"/>
        <v>21:39:24.463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168</v>
      </c>
      <c r="CR575">
        <v>1</v>
      </c>
      <c r="CW575">
        <v>12917004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"07/22/2022 21:39:24.829"</f>
        <v>07/22/2022 21:39:24.829</v>
      </c>
      <c r="C576" t="str">
        <f t="shared" si="333"/>
        <v>FFDFD3C0</v>
      </c>
      <c r="D576" t="s">
        <v>121</v>
      </c>
      <c r="E576">
        <v>12</v>
      </c>
      <c r="F576">
        <v>1012</v>
      </c>
      <c r="G576" t="s">
        <v>122</v>
      </c>
      <c r="J576" t="s">
        <v>123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338"/>
        <v>21:39:24.461</v>
      </c>
      <c r="T576" t="str">
        <f t="shared" si="339"/>
        <v>21:39:23.961</v>
      </c>
      <c r="U576" t="str">
        <f t="shared" si="309"/>
        <v>A54CFF</v>
      </c>
      <c r="V576">
        <v>0</v>
      </c>
      <c r="W576">
        <v>0</v>
      </c>
      <c r="X576">
        <v>2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323</v>
      </c>
      <c r="AJ576">
        <v>43.398786000000001</v>
      </c>
      <c r="AK576" t="s">
        <v>324</v>
      </c>
      <c r="AL576">
        <v>-88.708462999999995</v>
      </c>
      <c r="AM576">
        <v>25</v>
      </c>
      <c r="AN576">
        <v>1725</v>
      </c>
      <c r="AO576" t="s">
        <v>118</v>
      </c>
      <c r="AP576">
        <v>-11</v>
      </c>
      <c r="AQ576">
        <v>-73</v>
      </c>
      <c r="AR576">
        <v>704</v>
      </c>
      <c r="AZ576">
        <v>1200</v>
      </c>
      <c r="BA576">
        <v>1</v>
      </c>
      <c r="BB576" t="str">
        <f t="shared" si="334"/>
        <v xml:space="preserve">N4400K  </v>
      </c>
      <c r="BC576">
        <v>1</v>
      </c>
      <c r="BE576">
        <v>0</v>
      </c>
      <c r="BF576">
        <v>0</v>
      </c>
      <c r="BG576">
        <v>0</v>
      </c>
      <c r="BH576">
        <v>1650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 t="shared" si="340"/>
        <v>21:39:24.463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168</v>
      </c>
      <c r="CR576">
        <v>1</v>
      </c>
      <c r="CW576">
        <v>12917004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"07/22/2022 21:39:24.829"</f>
        <v>07/22/2022 21:39:24.829</v>
      </c>
      <c r="C577" t="str">
        <f t="shared" si="333"/>
        <v>FFDFD3C0</v>
      </c>
      <c r="D577" t="s">
        <v>121</v>
      </c>
      <c r="E577">
        <v>11</v>
      </c>
      <c r="F577">
        <v>1011</v>
      </c>
      <c r="G577" t="s">
        <v>125</v>
      </c>
      <c r="J577" t="s">
        <v>123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338"/>
        <v>21:39:24.461</v>
      </c>
      <c r="T577" t="str">
        <f t="shared" si="339"/>
        <v>21:39:23.961</v>
      </c>
      <c r="U577" t="str">
        <f t="shared" si="309"/>
        <v>A54CFF</v>
      </c>
      <c r="V577">
        <v>0</v>
      </c>
      <c r="W577">
        <v>0</v>
      </c>
      <c r="X577">
        <v>2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323</v>
      </c>
      <c r="AJ577">
        <v>43.398786000000001</v>
      </c>
      <c r="AK577" t="s">
        <v>324</v>
      </c>
      <c r="AL577">
        <v>-88.708462999999995</v>
      </c>
      <c r="AM577">
        <v>25</v>
      </c>
      <c r="AN577">
        <v>1725</v>
      </c>
      <c r="AO577" t="s">
        <v>118</v>
      </c>
      <c r="AP577">
        <v>-11</v>
      </c>
      <c r="AQ577">
        <v>-73</v>
      </c>
      <c r="AR577">
        <v>704</v>
      </c>
      <c r="AZ577">
        <v>1200</v>
      </c>
      <c r="BA577">
        <v>1</v>
      </c>
      <c r="BB577" t="str">
        <f t="shared" si="334"/>
        <v xml:space="preserve">N4400K  </v>
      </c>
      <c r="BC577">
        <v>1</v>
      </c>
      <c r="BE577">
        <v>0</v>
      </c>
      <c r="BF577">
        <v>0</v>
      </c>
      <c r="BG577">
        <v>0</v>
      </c>
      <c r="BH577">
        <v>1650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 t="shared" si="340"/>
        <v>21:39:24.463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168</v>
      </c>
      <c r="CR577">
        <v>1</v>
      </c>
      <c r="CW577">
        <v>12917004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 t="shared" ref="A578:A583" si="341">"07/22/2022 21:39:25.595"</f>
        <v>07/22/2022 21:39:25.595</v>
      </c>
      <c r="C578" t="str">
        <f t="shared" si="333"/>
        <v>FFDFD3C0</v>
      </c>
      <c r="D578" t="s">
        <v>113</v>
      </c>
      <c r="E578">
        <v>44</v>
      </c>
      <c r="H578">
        <v>151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ref="S578:S583" si="342">"21:39:25.375"</f>
        <v>21:39:25.375</v>
      </c>
      <c r="T578" t="str">
        <f t="shared" ref="T578:T583" si="343">"21:39:24.975"</f>
        <v>21:39:24.975</v>
      </c>
      <c r="U578" t="str">
        <f t="shared" ref="U578:U641" si="344">"A54CFF"</f>
        <v>A54CFF</v>
      </c>
      <c r="V578">
        <v>0</v>
      </c>
      <c r="W578">
        <v>0</v>
      </c>
      <c r="X578">
        <v>2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325</v>
      </c>
      <c r="AJ578">
        <v>43.398507000000002</v>
      </c>
      <c r="AK578" t="s">
        <v>326</v>
      </c>
      <c r="AL578">
        <v>-88.708590999999998</v>
      </c>
      <c r="AM578">
        <v>25</v>
      </c>
      <c r="AN578">
        <v>1725</v>
      </c>
      <c r="AO578" t="s">
        <v>118</v>
      </c>
      <c r="AP578">
        <v>-12</v>
      </c>
      <c r="AQ578">
        <v>-72</v>
      </c>
      <c r="AR578">
        <v>704</v>
      </c>
      <c r="AZ578">
        <v>1200</v>
      </c>
      <c r="BA578">
        <v>1</v>
      </c>
      <c r="BB578" t="str">
        <f t="shared" si="334"/>
        <v xml:space="preserve">N4400K  </v>
      </c>
      <c r="BC578">
        <v>1</v>
      </c>
      <c r="BE578">
        <v>0</v>
      </c>
      <c r="BF578">
        <v>0</v>
      </c>
      <c r="BG578">
        <v>0</v>
      </c>
      <c r="BH578">
        <v>1650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 t="shared" ref="BW578:BW583" si="345">"21:39:25.379"</f>
        <v>21:39:25.379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168</v>
      </c>
      <c r="CR578">
        <v>1</v>
      </c>
      <c r="CW578">
        <v>12918710</v>
      </c>
      <c r="CY578">
        <v>1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 t="shared" si="341"/>
        <v>07/22/2022 21:39:25.595</v>
      </c>
      <c r="C579" t="str">
        <f t="shared" si="333"/>
        <v>FFDFD3C0</v>
      </c>
      <c r="D579" t="s">
        <v>113</v>
      </c>
      <c r="E579">
        <v>45</v>
      </c>
      <c r="H579">
        <v>152</v>
      </c>
      <c r="I579" t="s">
        <v>120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342"/>
        <v>21:39:25.375</v>
      </c>
      <c r="T579" t="str">
        <f t="shared" si="343"/>
        <v>21:39:24.975</v>
      </c>
      <c r="U579" t="str">
        <f t="shared" si="344"/>
        <v>A54CFF</v>
      </c>
      <c r="V579">
        <v>0</v>
      </c>
      <c r="W579">
        <v>0</v>
      </c>
      <c r="X579">
        <v>2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325</v>
      </c>
      <c r="AJ579">
        <v>43.398507000000002</v>
      </c>
      <c r="AK579" t="s">
        <v>326</v>
      </c>
      <c r="AL579">
        <v>-88.708590999999998</v>
      </c>
      <c r="AM579">
        <v>25</v>
      </c>
      <c r="AN579">
        <v>1725</v>
      </c>
      <c r="AO579" t="s">
        <v>118</v>
      </c>
      <c r="AP579">
        <v>-12</v>
      </c>
      <c r="AQ579">
        <v>-72</v>
      </c>
      <c r="AR579">
        <v>704</v>
      </c>
      <c r="AZ579">
        <v>1200</v>
      </c>
      <c r="BA579">
        <v>1</v>
      </c>
      <c r="BB579" t="str">
        <f t="shared" si="334"/>
        <v xml:space="preserve">N4400K  </v>
      </c>
      <c r="BC579">
        <v>1</v>
      </c>
      <c r="BE579">
        <v>0</v>
      </c>
      <c r="BF579">
        <v>0</v>
      </c>
      <c r="BG579">
        <v>0</v>
      </c>
      <c r="BH579">
        <v>1650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 t="shared" si="345"/>
        <v>21:39:25.379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168</v>
      </c>
      <c r="CR579">
        <v>1</v>
      </c>
      <c r="CW579">
        <v>12918710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 t="shared" si="341"/>
        <v>07/22/2022 21:39:25.595</v>
      </c>
      <c r="C580" t="str">
        <f t="shared" si="333"/>
        <v>FFDFD3C0</v>
      </c>
      <c r="D580" t="s">
        <v>127</v>
      </c>
      <c r="E580">
        <v>8</v>
      </c>
      <c r="F580">
        <v>2008</v>
      </c>
      <c r="G580" t="s">
        <v>128</v>
      </c>
      <c r="J580" t="s">
        <v>129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342"/>
        <v>21:39:25.375</v>
      </c>
      <c r="T580" t="str">
        <f t="shared" si="343"/>
        <v>21:39:24.975</v>
      </c>
      <c r="U580" t="str">
        <f t="shared" si="344"/>
        <v>A54CFF</v>
      </c>
      <c r="V580">
        <v>0</v>
      </c>
      <c r="W580">
        <v>0</v>
      </c>
      <c r="X580">
        <v>2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325</v>
      </c>
      <c r="AJ580">
        <v>43.398507000000002</v>
      </c>
      <c r="AK580" t="s">
        <v>326</v>
      </c>
      <c r="AL580">
        <v>-88.708590999999998</v>
      </c>
      <c r="AM580">
        <v>25</v>
      </c>
      <c r="AN580">
        <v>1725</v>
      </c>
      <c r="AO580" t="s">
        <v>118</v>
      </c>
      <c r="AP580">
        <v>-12</v>
      </c>
      <c r="AQ580">
        <v>-72</v>
      </c>
      <c r="AR580">
        <v>704</v>
      </c>
      <c r="AZ580">
        <v>1200</v>
      </c>
      <c r="BA580">
        <v>1</v>
      </c>
      <c r="BB580" t="str">
        <f t="shared" si="334"/>
        <v xml:space="preserve">N4400K  </v>
      </c>
      <c r="BC580">
        <v>1</v>
      </c>
      <c r="BE580">
        <v>0</v>
      </c>
      <c r="BF580">
        <v>0</v>
      </c>
      <c r="BG580">
        <v>0</v>
      </c>
      <c r="BH580">
        <v>1650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 t="shared" si="345"/>
        <v>21:39:25.379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168</v>
      </c>
      <c r="CR580">
        <v>1</v>
      </c>
      <c r="CW580">
        <v>12918710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 t="shared" si="341"/>
        <v>07/22/2022 21:39:25.595</v>
      </c>
      <c r="C581" t="str">
        <f t="shared" si="333"/>
        <v>FFDFD3C0</v>
      </c>
      <c r="D581" t="s">
        <v>124</v>
      </c>
      <c r="E581">
        <v>2</v>
      </c>
      <c r="H581">
        <v>156</v>
      </c>
      <c r="I581" t="s">
        <v>125</v>
      </c>
      <c r="J581" t="s">
        <v>126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342"/>
        <v>21:39:25.375</v>
      </c>
      <c r="T581" t="str">
        <f t="shared" si="343"/>
        <v>21:39:24.975</v>
      </c>
      <c r="U581" t="str">
        <f t="shared" si="344"/>
        <v>A54CFF</v>
      </c>
      <c r="V581">
        <v>0</v>
      </c>
      <c r="W581">
        <v>0</v>
      </c>
      <c r="X581">
        <v>2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325</v>
      </c>
      <c r="AJ581">
        <v>43.398507000000002</v>
      </c>
      <c r="AK581" t="s">
        <v>326</v>
      </c>
      <c r="AL581">
        <v>-88.708590999999998</v>
      </c>
      <c r="AM581">
        <v>25</v>
      </c>
      <c r="AN581">
        <v>1725</v>
      </c>
      <c r="AO581" t="s">
        <v>118</v>
      </c>
      <c r="AP581">
        <v>-12</v>
      </c>
      <c r="AQ581">
        <v>-72</v>
      </c>
      <c r="AR581">
        <v>704</v>
      </c>
      <c r="AZ581">
        <v>1200</v>
      </c>
      <c r="BA581">
        <v>1</v>
      </c>
      <c r="BB581" t="str">
        <f t="shared" si="334"/>
        <v xml:space="preserve">N4400K  </v>
      </c>
      <c r="BC581">
        <v>1</v>
      </c>
      <c r="BE581">
        <v>0</v>
      </c>
      <c r="BF581">
        <v>0</v>
      </c>
      <c r="BG581">
        <v>0</v>
      </c>
      <c r="BH581">
        <v>1650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 t="shared" si="345"/>
        <v>21:39:25.379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168</v>
      </c>
      <c r="CR581">
        <v>1</v>
      </c>
      <c r="CW581">
        <v>12918710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 t="shared" si="341"/>
        <v>07/22/2022 21:39:25.595</v>
      </c>
      <c r="C582" t="str">
        <f t="shared" si="333"/>
        <v>FFDFD3C0</v>
      </c>
      <c r="D582" t="s">
        <v>121</v>
      </c>
      <c r="E582">
        <v>12</v>
      </c>
      <c r="F582">
        <v>1012</v>
      </c>
      <c r="G582" t="s">
        <v>122</v>
      </c>
      <c r="J582" t="s">
        <v>123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342"/>
        <v>21:39:25.375</v>
      </c>
      <c r="T582" t="str">
        <f t="shared" si="343"/>
        <v>21:39:24.975</v>
      </c>
      <c r="U582" t="str">
        <f t="shared" si="344"/>
        <v>A54CFF</v>
      </c>
      <c r="V582">
        <v>0</v>
      </c>
      <c r="W582">
        <v>0</v>
      </c>
      <c r="X582">
        <v>2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325</v>
      </c>
      <c r="AJ582">
        <v>43.398507000000002</v>
      </c>
      <c r="AK582" t="s">
        <v>326</v>
      </c>
      <c r="AL582">
        <v>-88.708590999999998</v>
      </c>
      <c r="AM582">
        <v>25</v>
      </c>
      <c r="AN582">
        <v>1725</v>
      </c>
      <c r="AO582" t="s">
        <v>118</v>
      </c>
      <c r="AP582">
        <v>-12</v>
      </c>
      <c r="AQ582">
        <v>-72</v>
      </c>
      <c r="AR582">
        <v>704</v>
      </c>
      <c r="AZ582">
        <v>1200</v>
      </c>
      <c r="BA582">
        <v>1</v>
      </c>
      <c r="BB582" t="str">
        <f t="shared" si="334"/>
        <v xml:space="preserve">N4400K  </v>
      </c>
      <c r="BC582">
        <v>1</v>
      </c>
      <c r="BE582">
        <v>0</v>
      </c>
      <c r="BF582">
        <v>0</v>
      </c>
      <c r="BG582">
        <v>0</v>
      </c>
      <c r="BH582">
        <v>1650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 t="shared" si="345"/>
        <v>21:39:25.379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168</v>
      </c>
      <c r="CR582">
        <v>1</v>
      </c>
      <c r="CW582">
        <v>12918710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 t="shared" si="341"/>
        <v>07/22/2022 21:39:25.595</v>
      </c>
      <c r="C583" t="str">
        <f t="shared" si="333"/>
        <v>FFDFD3C0</v>
      </c>
      <c r="D583" t="s">
        <v>121</v>
      </c>
      <c r="E583">
        <v>11</v>
      </c>
      <c r="F583">
        <v>1011</v>
      </c>
      <c r="G583" t="s">
        <v>125</v>
      </c>
      <c r="J583" t="s">
        <v>123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342"/>
        <v>21:39:25.375</v>
      </c>
      <c r="T583" t="str">
        <f t="shared" si="343"/>
        <v>21:39:24.975</v>
      </c>
      <c r="U583" t="str">
        <f t="shared" si="344"/>
        <v>A54CFF</v>
      </c>
      <c r="V583">
        <v>0</v>
      </c>
      <c r="W583">
        <v>0</v>
      </c>
      <c r="X583">
        <v>2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325</v>
      </c>
      <c r="AJ583">
        <v>43.398507000000002</v>
      </c>
      <c r="AK583" t="s">
        <v>326</v>
      </c>
      <c r="AL583">
        <v>-88.708590999999998</v>
      </c>
      <c r="AM583">
        <v>25</v>
      </c>
      <c r="AN583">
        <v>1725</v>
      </c>
      <c r="AO583" t="s">
        <v>118</v>
      </c>
      <c r="AP583">
        <v>-12</v>
      </c>
      <c r="AQ583">
        <v>-72</v>
      </c>
      <c r="AR583">
        <v>704</v>
      </c>
      <c r="AZ583">
        <v>1200</v>
      </c>
      <c r="BA583">
        <v>1</v>
      </c>
      <c r="BB583" t="str">
        <f t="shared" si="334"/>
        <v xml:space="preserve">N4400K  </v>
      </c>
      <c r="BC583">
        <v>1</v>
      </c>
      <c r="BE583">
        <v>0</v>
      </c>
      <c r="BF583">
        <v>0</v>
      </c>
      <c r="BG583">
        <v>0</v>
      </c>
      <c r="BH583">
        <v>1650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 t="shared" si="345"/>
        <v>21:39:25.379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168</v>
      </c>
      <c r="CR583">
        <v>1</v>
      </c>
      <c r="CW583">
        <v>12918710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"07/22/2022 21:39:26.564"</f>
        <v>07/22/2022 21:39:26.564</v>
      </c>
      <c r="C584" t="str">
        <f t="shared" si="333"/>
        <v>FFDFD3C0</v>
      </c>
      <c r="D584" t="s">
        <v>124</v>
      </c>
      <c r="E584">
        <v>2</v>
      </c>
      <c r="H584">
        <v>156</v>
      </c>
      <c r="I584" t="s">
        <v>125</v>
      </c>
      <c r="J584" t="s">
        <v>126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ref="S584:S589" si="346">"21:39:26.344"</f>
        <v>21:39:26.344</v>
      </c>
      <c r="T584" t="str">
        <f t="shared" ref="T584:T589" si="347">"21:39:25.844"</f>
        <v>21:39:25.844</v>
      </c>
      <c r="U584" t="str">
        <f t="shared" si="344"/>
        <v>A54CFF</v>
      </c>
      <c r="V584">
        <v>0</v>
      </c>
      <c r="W584">
        <v>0</v>
      </c>
      <c r="X584">
        <v>2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327</v>
      </c>
      <c r="AJ584">
        <v>43.398184999999998</v>
      </c>
      <c r="AK584" t="s">
        <v>328</v>
      </c>
      <c r="AL584">
        <v>-88.708656000000005</v>
      </c>
      <c r="AM584">
        <v>25</v>
      </c>
      <c r="AN584">
        <v>1750</v>
      </c>
      <c r="AO584" t="s">
        <v>118</v>
      </c>
      <c r="AP584">
        <v>-12</v>
      </c>
      <c r="AQ584">
        <v>-72</v>
      </c>
      <c r="AR584">
        <v>576</v>
      </c>
      <c r="AZ584">
        <v>1200</v>
      </c>
      <c r="BA584">
        <v>1</v>
      </c>
      <c r="BB584" t="str">
        <f t="shared" si="334"/>
        <v xml:space="preserve">N4400K  </v>
      </c>
      <c r="BC584">
        <v>1</v>
      </c>
      <c r="BE584">
        <v>0</v>
      </c>
      <c r="BF584">
        <v>0</v>
      </c>
      <c r="BG584">
        <v>0</v>
      </c>
      <c r="BH584">
        <v>1650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 t="shared" ref="BW584:BW589" si="348">"21:39:26.344"</f>
        <v>21:39:26.344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168</v>
      </c>
      <c r="CR584">
        <v>0</v>
      </c>
      <c r="CW584">
        <v>3927643</v>
      </c>
      <c r="CY584">
        <v>1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"07/22/2022 21:39:26.564"</f>
        <v>07/22/2022 21:39:26.564</v>
      </c>
      <c r="C585" t="str">
        <f t="shared" si="333"/>
        <v>FFDFD3C0</v>
      </c>
      <c r="D585" t="s">
        <v>127</v>
      </c>
      <c r="E585">
        <v>8</v>
      </c>
      <c r="F585">
        <v>2008</v>
      </c>
      <c r="G585" t="s">
        <v>128</v>
      </c>
      <c r="J585" t="s">
        <v>129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346"/>
        <v>21:39:26.344</v>
      </c>
      <c r="T585" t="str">
        <f t="shared" si="347"/>
        <v>21:39:25.844</v>
      </c>
      <c r="U585" t="str">
        <f t="shared" si="344"/>
        <v>A54CFF</v>
      </c>
      <c r="V585">
        <v>0</v>
      </c>
      <c r="W585">
        <v>0</v>
      </c>
      <c r="X585">
        <v>2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327</v>
      </c>
      <c r="AJ585">
        <v>43.398184999999998</v>
      </c>
      <c r="AK585" t="s">
        <v>328</v>
      </c>
      <c r="AL585">
        <v>-88.708656000000005</v>
      </c>
      <c r="AM585">
        <v>25</v>
      </c>
      <c r="AN585">
        <v>1750</v>
      </c>
      <c r="AO585" t="s">
        <v>118</v>
      </c>
      <c r="AP585">
        <v>-12</v>
      </c>
      <c r="AQ585">
        <v>-72</v>
      </c>
      <c r="AR585">
        <v>576</v>
      </c>
      <c r="AZ585">
        <v>1200</v>
      </c>
      <c r="BA585">
        <v>1</v>
      </c>
      <c r="BB585" t="str">
        <f t="shared" si="334"/>
        <v xml:space="preserve">N4400K  </v>
      </c>
      <c r="BC585">
        <v>1</v>
      </c>
      <c r="BE585">
        <v>0</v>
      </c>
      <c r="BF585">
        <v>0</v>
      </c>
      <c r="BG585">
        <v>0</v>
      </c>
      <c r="BH585">
        <v>1650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 t="shared" si="348"/>
        <v>21:39:26.344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168</v>
      </c>
      <c r="CR585">
        <v>0</v>
      </c>
      <c r="CW585">
        <v>3927643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"07/22/2022 21:39:26.579"</f>
        <v>07/22/2022 21:39:26.579</v>
      </c>
      <c r="C586" t="str">
        <f t="shared" si="333"/>
        <v>FFDFD3C0</v>
      </c>
      <c r="D586" t="s">
        <v>121</v>
      </c>
      <c r="E586">
        <v>11</v>
      </c>
      <c r="F586">
        <v>1011</v>
      </c>
      <c r="G586" t="s">
        <v>125</v>
      </c>
      <c r="J586" t="s">
        <v>123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346"/>
        <v>21:39:26.344</v>
      </c>
      <c r="T586" t="str">
        <f t="shared" si="347"/>
        <v>21:39:25.844</v>
      </c>
      <c r="U586" t="str">
        <f t="shared" si="344"/>
        <v>A54CFF</v>
      </c>
      <c r="V586">
        <v>0</v>
      </c>
      <c r="W586">
        <v>0</v>
      </c>
      <c r="X586">
        <v>2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327</v>
      </c>
      <c r="AJ586">
        <v>43.398184999999998</v>
      </c>
      <c r="AK586" t="s">
        <v>328</v>
      </c>
      <c r="AL586">
        <v>-88.708656000000005</v>
      </c>
      <c r="AM586">
        <v>25</v>
      </c>
      <c r="AN586">
        <v>1750</v>
      </c>
      <c r="AO586" t="s">
        <v>118</v>
      </c>
      <c r="AP586">
        <v>-12</v>
      </c>
      <c r="AQ586">
        <v>-72</v>
      </c>
      <c r="AR586">
        <v>576</v>
      </c>
      <c r="AZ586">
        <v>1200</v>
      </c>
      <c r="BA586">
        <v>1</v>
      </c>
      <c r="BB586" t="str">
        <f t="shared" si="334"/>
        <v xml:space="preserve">N4400K  </v>
      </c>
      <c r="BC586">
        <v>1</v>
      </c>
      <c r="BE586">
        <v>0</v>
      </c>
      <c r="BF586">
        <v>0</v>
      </c>
      <c r="BG586">
        <v>0</v>
      </c>
      <c r="BH586">
        <v>1650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 t="shared" si="348"/>
        <v>21:39:26.344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168</v>
      </c>
      <c r="CR586">
        <v>0</v>
      </c>
      <c r="CW586">
        <v>3927643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"07/22/2022 21:39:26.579"</f>
        <v>07/22/2022 21:39:26.579</v>
      </c>
      <c r="C587" t="str">
        <f t="shared" si="333"/>
        <v>FFDFD3C0</v>
      </c>
      <c r="D587" t="s">
        <v>121</v>
      </c>
      <c r="E587">
        <v>12</v>
      </c>
      <c r="F587">
        <v>1012</v>
      </c>
      <c r="G587" t="s">
        <v>122</v>
      </c>
      <c r="J587" t="s">
        <v>123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346"/>
        <v>21:39:26.344</v>
      </c>
      <c r="T587" t="str">
        <f t="shared" si="347"/>
        <v>21:39:25.844</v>
      </c>
      <c r="U587" t="str">
        <f t="shared" si="344"/>
        <v>A54CFF</v>
      </c>
      <c r="V587">
        <v>0</v>
      </c>
      <c r="W587">
        <v>0</v>
      </c>
      <c r="X587">
        <v>2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327</v>
      </c>
      <c r="AJ587">
        <v>43.398184999999998</v>
      </c>
      <c r="AK587" t="s">
        <v>328</v>
      </c>
      <c r="AL587">
        <v>-88.708656000000005</v>
      </c>
      <c r="AM587">
        <v>25</v>
      </c>
      <c r="AN587">
        <v>1750</v>
      </c>
      <c r="AO587" t="s">
        <v>118</v>
      </c>
      <c r="AP587">
        <v>-12</v>
      </c>
      <c r="AQ587">
        <v>-72</v>
      </c>
      <c r="AR587">
        <v>576</v>
      </c>
      <c r="AZ587">
        <v>1200</v>
      </c>
      <c r="BA587">
        <v>1</v>
      </c>
      <c r="BB587" t="str">
        <f t="shared" si="334"/>
        <v xml:space="preserve">N4400K  </v>
      </c>
      <c r="BC587">
        <v>1</v>
      </c>
      <c r="BE587">
        <v>0</v>
      </c>
      <c r="BF587">
        <v>0</v>
      </c>
      <c r="BG587">
        <v>0</v>
      </c>
      <c r="BH587">
        <v>1650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 t="shared" si="348"/>
        <v>21:39:26.344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168</v>
      </c>
      <c r="CR587">
        <v>0</v>
      </c>
      <c r="CW587">
        <v>3927643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"07/22/2022 21:39:26.642"</f>
        <v>07/22/2022 21:39:26.642</v>
      </c>
      <c r="C588" t="str">
        <f t="shared" si="333"/>
        <v>FFDFD3C0</v>
      </c>
      <c r="D588" t="s">
        <v>113</v>
      </c>
      <c r="E588">
        <v>44</v>
      </c>
      <c r="H588">
        <v>151</v>
      </c>
      <c r="I588" t="s">
        <v>114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346"/>
        <v>21:39:26.344</v>
      </c>
      <c r="T588" t="str">
        <f t="shared" si="347"/>
        <v>21:39:25.844</v>
      </c>
      <c r="U588" t="str">
        <f t="shared" si="344"/>
        <v>A54CFF</v>
      </c>
      <c r="V588">
        <v>0</v>
      </c>
      <c r="W588">
        <v>0</v>
      </c>
      <c r="X588">
        <v>2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327</v>
      </c>
      <c r="AJ588">
        <v>43.398184999999998</v>
      </c>
      <c r="AK588" t="s">
        <v>328</v>
      </c>
      <c r="AL588">
        <v>-88.708656000000005</v>
      </c>
      <c r="AM588">
        <v>25</v>
      </c>
      <c r="AN588">
        <v>1750</v>
      </c>
      <c r="AO588" t="s">
        <v>118</v>
      </c>
      <c r="AP588">
        <v>-12</v>
      </c>
      <c r="AQ588">
        <v>-72</v>
      </c>
      <c r="AR588">
        <v>576</v>
      </c>
      <c r="AZ588">
        <v>1200</v>
      </c>
      <c r="BA588">
        <v>1</v>
      </c>
      <c r="BB588" t="str">
        <f t="shared" si="334"/>
        <v xml:space="preserve">N4400K  </v>
      </c>
      <c r="BC588">
        <v>1</v>
      </c>
      <c r="BE588">
        <v>0</v>
      </c>
      <c r="BF588">
        <v>0</v>
      </c>
      <c r="BG588">
        <v>0</v>
      </c>
      <c r="BH588">
        <v>1650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 t="shared" si="348"/>
        <v>21:39:26.344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168</v>
      </c>
      <c r="CR588">
        <v>0</v>
      </c>
      <c r="CW588">
        <v>3927643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"07/22/2022 21:39:26.642"</f>
        <v>07/22/2022 21:39:26.642</v>
      </c>
      <c r="C589" t="str">
        <f t="shared" si="333"/>
        <v>FFDFD3C0</v>
      </c>
      <c r="D589" t="s">
        <v>113</v>
      </c>
      <c r="E589">
        <v>45</v>
      </c>
      <c r="H589">
        <v>152</v>
      </c>
      <c r="I589" t="s">
        <v>120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346"/>
        <v>21:39:26.344</v>
      </c>
      <c r="T589" t="str">
        <f t="shared" si="347"/>
        <v>21:39:25.844</v>
      </c>
      <c r="U589" t="str">
        <f t="shared" si="344"/>
        <v>A54CFF</v>
      </c>
      <c r="V589">
        <v>0</v>
      </c>
      <c r="W589">
        <v>0</v>
      </c>
      <c r="X589">
        <v>2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327</v>
      </c>
      <c r="AJ589">
        <v>43.398184999999998</v>
      </c>
      <c r="AK589" t="s">
        <v>328</v>
      </c>
      <c r="AL589">
        <v>-88.708656000000005</v>
      </c>
      <c r="AM589">
        <v>25</v>
      </c>
      <c r="AN589">
        <v>1750</v>
      </c>
      <c r="AO589" t="s">
        <v>118</v>
      </c>
      <c r="AP589">
        <v>-12</v>
      </c>
      <c r="AQ589">
        <v>-72</v>
      </c>
      <c r="AR589">
        <v>576</v>
      </c>
      <c r="AZ589">
        <v>1200</v>
      </c>
      <c r="BA589">
        <v>1</v>
      </c>
      <c r="BB589" t="str">
        <f t="shared" si="334"/>
        <v xml:space="preserve">N4400K  </v>
      </c>
      <c r="BC589">
        <v>1</v>
      </c>
      <c r="BE589">
        <v>0</v>
      </c>
      <c r="BF589">
        <v>0</v>
      </c>
      <c r="BG589">
        <v>0</v>
      </c>
      <c r="BH589">
        <v>1650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 t="shared" si="348"/>
        <v>21:39:26.344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168</v>
      </c>
      <c r="CR589">
        <v>0</v>
      </c>
      <c r="CW589">
        <v>3927643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"07/22/2022 21:39:28.579"</f>
        <v>07/22/2022 21:39:28.579</v>
      </c>
      <c r="C590" t="str">
        <f t="shared" si="333"/>
        <v>FFDFD3C0</v>
      </c>
      <c r="D590" t="s">
        <v>124</v>
      </c>
      <c r="E590">
        <v>2</v>
      </c>
      <c r="H590">
        <v>156</v>
      </c>
      <c r="I590" t="s">
        <v>125</v>
      </c>
      <c r="J590" t="s">
        <v>126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S595" si="349">"21:39:28.383"</f>
        <v>21:39:28.383</v>
      </c>
      <c r="T590" t="str">
        <f t="shared" ref="T590:T595" si="350">"21:39:27.883"</f>
        <v>21:39:27.883</v>
      </c>
      <c r="U590" t="str">
        <f t="shared" si="344"/>
        <v>A54CFF</v>
      </c>
      <c r="V590">
        <v>0</v>
      </c>
      <c r="W590">
        <v>0</v>
      </c>
      <c r="X590">
        <v>2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329</v>
      </c>
      <c r="AJ590">
        <v>43.397477000000002</v>
      </c>
      <c r="AK590" t="s">
        <v>330</v>
      </c>
      <c r="AL590">
        <v>-88.708785000000006</v>
      </c>
      <c r="AM590">
        <v>25</v>
      </c>
      <c r="AN590">
        <v>1775</v>
      </c>
      <c r="AO590" t="s">
        <v>118</v>
      </c>
      <c r="AP590">
        <v>-13</v>
      </c>
      <c r="AQ590">
        <v>-72</v>
      </c>
      <c r="AR590">
        <v>704</v>
      </c>
      <c r="AZ590">
        <v>1200</v>
      </c>
      <c r="BA590">
        <v>1</v>
      </c>
      <c r="BB590" t="str">
        <f t="shared" si="334"/>
        <v xml:space="preserve">N4400K  </v>
      </c>
      <c r="BC590">
        <v>1</v>
      </c>
      <c r="BE590">
        <v>0</v>
      </c>
      <c r="BF590">
        <v>0</v>
      </c>
      <c r="BG590">
        <v>0</v>
      </c>
      <c r="BH590">
        <v>1700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 t="shared" ref="BW590:BW595" si="351">"21:39:28.389"</f>
        <v>21:39:28.389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168</v>
      </c>
      <c r="CR590">
        <v>1</v>
      </c>
      <c r="CW590">
        <v>12924330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"07/22/2022 21:39:28.579"</f>
        <v>07/22/2022 21:39:28.579</v>
      </c>
      <c r="C591" t="str">
        <f t="shared" si="333"/>
        <v>FFDFD3C0</v>
      </c>
      <c r="D591" t="s">
        <v>121</v>
      </c>
      <c r="E591">
        <v>11</v>
      </c>
      <c r="F591">
        <v>1011</v>
      </c>
      <c r="G591" t="s">
        <v>125</v>
      </c>
      <c r="J591" t="s">
        <v>123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349"/>
        <v>21:39:28.383</v>
      </c>
      <c r="T591" t="str">
        <f t="shared" si="350"/>
        <v>21:39:27.883</v>
      </c>
      <c r="U591" t="str">
        <f t="shared" si="344"/>
        <v>A54CFF</v>
      </c>
      <c r="V591">
        <v>0</v>
      </c>
      <c r="W591">
        <v>0</v>
      </c>
      <c r="X591">
        <v>2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329</v>
      </c>
      <c r="AJ591">
        <v>43.397477000000002</v>
      </c>
      <c r="AK591" t="s">
        <v>330</v>
      </c>
      <c r="AL591">
        <v>-88.708785000000006</v>
      </c>
      <c r="AM591">
        <v>25</v>
      </c>
      <c r="AN591">
        <v>1775</v>
      </c>
      <c r="AO591" t="s">
        <v>118</v>
      </c>
      <c r="AP591">
        <v>-13</v>
      </c>
      <c r="AQ591">
        <v>-72</v>
      </c>
      <c r="AR591">
        <v>704</v>
      </c>
      <c r="AZ591">
        <v>1200</v>
      </c>
      <c r="BA591">
        <v>1</v>
      </c>
      <c r="BB591" t="str">
        <f t="shared" si="334"/>
        <v xml:space="preserve">N4400K  </v>
      </c>
      <c r="BC591">
        <v>1</v>
      </c>
      <c r="BE591">
        <v>0</v>
      </c>
      <c r="BF591">
        <v>0</v>
      </c>
      <c r="BG591">
        <v>0</v>
      </c>
      <c r="BH591">
        <v>1700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 t="shared" si="351"/>
        <v>21:39:28.389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168</v>
      </c>
      <c r="CR591">
        <v>1</v>
      </c>
      <c r="CW591">
        <v>12924330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"07/22/2022 21:39:28.579"</f>
        <v>07/22/2022 21:39:28.579</v>
      </c>
      <c r="C592" t="str">
        <f t="shared" si="333"/>
        <v>FFDFD3C0</v>
      </c>
      <c r="D592" t="s">
        <v>127</v>
      </c>
      <c r="E592">
        <v>8</v>
      </c>
      <c r="F592">
        <v>2008</v>
      </c>
      <c r="G592" t="s">
        <v>128</v>
      </c>
      <c r="J592" t="s">
        <v>129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349"/>
        <v>21:39:28.383</v>
      </c>
      <c r="T592" t="str">
        <f t="shared" si="350"/>
        <v>21:39:27.883</v>
      </c>
      <c r="U592" t="str">
        <f t="shared" si="344"/>
        <v>A54CFF</v>
      </c>
      <c r="V592">
        <v>0</v>
      </c>
      <c r="W592">
        <v>0</v>
      </c>
      <c r="X592">
        <v>2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329</v>
      </c>
      <c r="AJ592">
        <v>43.397477000000002</v>
      </c>
      <c r="AK592" t="s">
        <v>330</v>
      </c>
      <c r="AL592">
        <v>-88.708785000000006</v>
      </c>
      <c r="AM592">
        <v>25</v>
      </c>
      <c r="AN592">
        <v>1775</v>
      </c>
      <c r="AO592" t="s">
        <v>118</v>
      </c>
      <c r="AP592">
        <v>-13</v>
      </c>
      <c r="AQ592">
        <v>-72</v>
      </c>
      <c r="AR592">
        <v>704</v>
      </c>
      <c r="AZ592">
        <v>1200</v>
      </c>
      <c r="BA592">
        <v>1</v>
      </c>
      <c r="BB592" t="str">
        <f t="shared" si="334"/>
        <v xml:space="preserve">N4400K  </v>
      </c>
      <c r="BC592">
        <v>1</v>
      </c>
      <c r="BE592">
        <v>0</v>
      </c>
      <c r="BF592">
        <v>0</v>
      </c>
      <c r="BG592">
        <v>0</v>
      </c>
      <c r="BH592">
        <v>1700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 t="shared" si="351"/>
        <v>21:39:28.389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168</v>
      </c>
      <c r="CR592">
        <v>1</v>
      </c>
      <c r="CW592">
        <v>12924330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"07/22/2022 21:39:28.579"</f>
        <v>07/22/2022 21:39:28.579</v>
      </c>
      <c r="C593" t="str">
        <f t="shared" si="333"/>
        <v>FFDFD3C0</v>
      </c>
      <c r="D593" t="s">
        <v>121</v>
      </c>
      <c r="E593">
        <v>12</v>
      </c>
      <c r="F593">
        <v>1012</v>
      </c>
      <c r="G593" t="s">
        <v>122</v>
      </c>
      <c r="J593" t="s">
        <v>123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349"/>
        <v>21:39:28.383</v>
      </c>
      <c r="T593" t="str">
        <f t="shared" si="350"/>
        <v>21:39:27.883</v>
      </c>
      <c r="U593" t="str">
        <f t="shared" si="344"/>
        <v>A54CFF</v>
      </c>
      <c r="V593">
        <v>0</v>
      </c>
      <c r="W593">
        <v>0</v>
      </c>
      <c r="X593">
        <v>2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329</v>
      </c>
      <c r="AJ593">
        <v>43.397477000000002</v>
      </c>
      <c r="AK593" t="s">
        <v>330</v>
      </c>
      <c r="AL593">
        <v>-88.708785000000006</v>
      </c>
      <c r="AM593">
        <v>25</v>
      </c>
      <c r="AN593">
        <v>1775</v>
      </c>
      <c r="AO593" t="s">
        <v>118</v>
      </c>
      <c r="AP593">
        <v>-13</v>
      </c>
      <c r="AQ593">
        <v>-72</v>
      </c>
      <c r="AR593">
        <v>704</v>
      </c>
      <c r="AZ593">
        <v>1200</v>
      </c>
      <c r="BA593">
        <v>1</v>
      </c>
      <c r="BB593" t="str">
        <f t="shared" si="334"/>
        <v xml:space="preserve">N4400K  </v>
      </c>
      <c r="BC593">
        <v>1</v>
      </c>
      <c r="BE593">
        <v>0</v>
      </c>
      <c r="BF593">
        <v>0</v>
      </c>
      <c r="BG593">
        <v>0</v>
      </c>
      <c r="BH593">
        <v>1700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 t="shared" si="351"/>
        <v>21:39:28.389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168</v>
      </c>
      <c r="CR593">
        <v>1</v>
      </c>
      <c r="CW593">
        <v>12924330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"07/22/2022 21:39:28.579"</f>
        <v>07/22/2022 21:39:28.579</v>
      </c>
      <c r="C594" t="str">
        <f t="shared" si="333"/>
        <v>FFDFD3C0</v>
      </c>
      <c r="D594" t="s">
        <v>113</v>
      </c>
      <c r="E594">
        <v>44</v>
      </c>
      <c r="H594">
        <v>151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349"/>
        <v>21:39:28.383</v>
      </c>
      <c r="T594" t="str">
        <f t="shared" si="350"/>
        <v>21:39:27.883</v>
      </c>
      <c r="U594" t="str">
        <f t="shared" si="344"/>
        <v>A54CFF</v>
      </c>
      <c r="V594">
        <v>0</v>
      </c>
      <c r="W594">
        <v>0</v>
      </c>
      <c r="X594">
        <v>2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329</v>
      </c>
      <c r="AJ594">
        <v>43.397477000000002</v>
      </c>
      <c r="AK594" t="s">
        <v>330</v>
      </c>
      <c r="AL594">
        <v>-88.708785000000006</v>
      </c>
      <c r="AM594">
        <v>25</v>
      </c>
      <c r="AN594">
        <v>1775</v>
      </c>
      <c r="AO594" t="s">
        <v>118</v>
      </c>
      <c r="AP594">
        <v>-13</v>
      </c>
      <c r="AQ594">
        <v>-72</v>
      </c>
      <c r="AR594">
        <v>704</v>
      </c>
      <c r="AZ594">
        <v>1200</v>
      </c>
      <c r="BA594">
        <v>1</v>
      </c>
      <c r="BB594" t="str">
        <f t="shared" si="334"/>
        <v xml:space="preserve">N4400K  </v>
      </c>
      <c r="BC594">
        <v>1</v>
      </c>
      <c r="BE594">
        <v>0</v>
      </c>
      <c r="BF594">
        <v>0</v>
      </c>
      <c r="BG594">
        <v>0</v>
      </c>
      <c r="BH594">
        <v>1700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 t="shared" si="351"/>
        <v>21:39:28.389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168</v>
      </c>
      <c r="CR594">
        <v>1</v>
      </c>
      <c r="CW594">
        <v>12924330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"07/22/2022 21:39:28.595"</f>
        <v>07/22/2022 21:39:28.595</v>
      </c>
      <c r="C595" t="str">
        <f t="shared" si="333"/>
        <v>FFDFD3C0</v>
      </c>
      <c r="D595" t="s">
        <v>113</v>
      </c>
      <c r="E595">
        <v>45</v>
      </c>
      <c r="H595">
        <v>152</v>
      </c>
      <c r="I595" t="s">
        <v>120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349"/>
        <v>21:39:28.383</v>
      </c>
      <c r="T595" t="str">
        <f t="shared" si="350"/>
        <v>21:39:27.883</v>
      </c>
      <c r="U595" t="str">
        <f t="shared" si="344"/>
        <v>A54CFF</v>
      </c>
      <c r="V595">
        <v>0</v>
      </c>
      <c r="W595">
        <v>0</v>
      </c>
      <c r="X595">
        <v>2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329</v>
      </c>
      <c r="AJ595">
        <v>43.397477000000002</v>
      </c>
      <c r="AK595" t="s">
        <v>330</v>
      </c>
      <c r="AL595">
        <v>-88.708785000000006</v>
      </c>
      <c r="AM595">
        <v>25</v>
      </c>
      <c r="AN595">
        <v>1775</v>
      </c>
      <c r="AO595" t="s">
        <v>118</v>
      </c>
      <c r="AP595">
        <v>-13</v>
      </c>
      <c r="AQ595">
        <v>-72</v>
      </c>
      <c r="AR595">
        <v>704</v>
      </c>
      <c r="AZ595">
        <v>1200</v>
      </c>
      <c r="BA595">
        <v>1</v>
      </c>
      <c r="BB595" t="str">
        <f t="shared" si="334"/>
        <v xml:space="preserve">N4400K  </v>
      </c>
      <c r="BC595">
        <v>1</v>
      </c>
      <c r="BE595">
        <v>0</v>
      </c>
      <c r="BF595">
        <v>0</v>
      </c>
      <c r="BG595">
        <v>0</v>
      </c>
      <c r="BH595">
        <v>1700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 t="shared" si="351"/>
        <v>21:39:28.389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168</v>
      </c>
      <c r="CR595">
        <v>1</v>
      </c>
      <c r="CW595">
        <v>12924330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"07/22/2022 21:39:27.626"</f>
        <v>07/22/2022 21:39:27.626</v>
      </c>
      <c r="C596" t="str">
        <f t="shared" si="333"/>
        <v>FFDFD3C0</v>
      </c>
      <c r="D596" t="s">
        <v>124</v>
      </c>
      <c r="E596">
        <v>2</v>
      </c>
      <c r="H596">
        <v>156</v>
      </c>
      <c r="I596" t="s">
        <v>125</v>
      </c>
      <c r="J596" t="s">
        <v>126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ref="S596:S601" si="352">"21:39:27.406"</f>
        <v>21:39:27.406</v>
      </c>
      <c r="T596" t="str">
        <f t="shared" ref="T596:T601" si="353">"21:39:26.906"</f>
        <v>21:39:26.906</v>
      </c>
      <c r="U596" t="str">
        <f t="shared" si="344"/>
        <v>A54CFF</v>
      </c>
      <c r="V596">
        <v>0</v>
      </c>
      <c r="W596">
        <v>0</v>
      </c>
      <c r="X596">
        <v>2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331</v>
      </c>
      <c r="AJ596">
        <v>43.397820000000003</v>
      </c>
      <c r="AK596" t="s">
        <v>332</v>
      </c>
      <c r="AL596">
        <v>-88.70872</v>
      </c>
      <c r="AM596">
        <v>25</v>
      </c>
      <c r="AN596">
        <v>1750</v>
      </c>
      <c r="AO596" t="s">
        <v>118</v>
      </c>
      <c r="AP596">
        <v>-13</v>
      </c>
      <c r="AQ596">
        <v>-72</v>
      </c>
      <c r="AR596">
        <v>768</v>
      </c>
      <c r="AZ596">
        <v>1200</v>
      </c>
      <c r="BA596">
        <v>1</v>
      </c>
      <c r="BB596" t="str">
        <f t="shared" si="334"/>
        <v xml:space="preserve">N4400K  </v>
      </c>
      <c r="BC596">
        <v>1</v>
      </c>
      <c r="BE596">
        <v>0</v>
      </c>
      <c r="BF596">
        <v>0</v>
      </c>
      <c r="BG596">
        <v>0</v>
      </c>
      <c r="BH596">
        <v>1675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 t="shared" ref="BW596:BW601" si="354">"21:39:27.407"</f>
        <v>21:39:27.407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168</v>
      </c>
      <c r="CR596">
        <v>1</v>
      </c>
      <c r="CW596">
        <v>12922472</v>
      </c>
      <c r="CY596">
        <v>1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"07/22/2022 21:39:27.626"</f>
        <v>07/22/2022 21:39:27.626</v>
      </c>
      <c r="C597" t="str">
        <f t="shared" si="333"/>
        <v>FFDFD3C0</v>
      </c>
      <c r="D597" t="s">
        <v>127</v>
      </c>
      <c r="E597">
        <v>8</v>
      </c>
      <c r="F597">
        <v>2008</v>
      </c>
      <c r="G597" t="s">
        <v>128</v>
      </c>
      <c r="J597" t="s">
        <v>129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352"/>
        <v>21:39:27.406</v>
      </c>
      <c r="T597" t="str">
        <f t="shared" si="353"/>
        <v>21:39:26.906</v>
      </c>
      <c r="U597" t="str">
        <f t="shared" si="344"/>
        <v>A54CFF</v>
      </c>
      <c r="V597">
        <v>0</v>
      </c>
      <c r="W597">
        <v>0</v>
      </c>
      <c r="X597">
        <v>2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331</v>
      </c>
      <c r="AJ597">
        <v>43.397820000000003</v>
      </c>
      <c r="AK597" t="s">
        <v>332</v>
      </c>
      <c r="AL597">
        <v>-88.70872</v>
      </c>
      <c r="AM597">
        <v>25</v>
      </c>
      <c r="AN597">
        <v>1750</v>
      </c>
      <c r="AO597" t="s">
        <v>118</v>
      </c>
      <c r="AP597">
        <v>-13</v>
      </c>
      <c r="AQ597">
        <v>-72</v>
      </c>
      <c r="AR597">
        <v>768</v>
      </c>
      <c r="AZ597">
        <v>1200</v>
      </c>
      <c r="BA597">
        <v>1</v>
      </c>
      <c r="BB597" t="str">
        <f t="shared" si="334"/>
        <v xml:space="preserve">N4400K  </v>
      </c>
      <c r="BC597">
        <v>1</v>
      </c>
      <c r="BE597">
        <v>0</v>
      </c>
      <c r="BF597">
        <v>0</v>
      </c>
      <c r="BG597">
        <v>0</v>
      </c>
      <c r="BH597">
        <v>1675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 t="shared" si="354"/>
        <v>21:39:27.407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168</v>
      </c>
      <c r="CR597">
        <v>1</v>
      </c>
      <c r="CW597">
        <v>12922472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"07/22/2022 21:39:27.626"</f>
        <v>07/22/2022 21:39:27.626</v>
      </c>
      <c r="C598" t="str">
        <f t="shared" si="333"/>
        <v>FFDFD3C0</v>
      </c>
      <c r="D598" t="s">
        <v>121</v>
      </c>
      <c r="E598">
        <v>11</v>
      </c>
      <c r="F598">
        <v>1011</v>
      </c>
      <c r="G598" t="s">
        <v>125</v>
      </c>
      <c r="J598" t="s">
        <v>123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352"/>
        <v>21:39:27.406</v>
      </c>
      <c r="T598" t="str">
        <f t="shared" si="353"/>
        <v>21:39:26.906</v>
      </c>
      <c r="U598" t="str">
        <f t="shared" si="344"/>
        <v>A54CFF</v>
      </c>
      <c r="V598">
        <v>0</v>
      </c>
      <c r="W598">
        <v>0</v>
      </c>
      <c r="X598">
        <v>2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331</v>
      </c>
      <c r="AJ598">
        <v>43.397820000000003</v>
      </c>
      <c r="AK598" t="s">
        <v>332</v>
      </c>
      <c r="AL598">
        <v>-88.70872</v>
      </c>
      <c r="AM598">
        <v>25</v>
      </c>
      <c r="AN598">
        <v>1750</v>
      </c>
      <c r="AO598" t="s">
        <v>118</v>
      </c>
      <c r="AP598">
        <v>-13</v>
      </c>
      <c r="AQ598">
        <v>-72</v>
      </c>
      <c r="AR598">
        <v>768</v>
      </c>
      <c r="AZ598">
        <v>1200</v>
      </c>
      <c r="BA598">
        <v>1</v>
      </c>
      <c r="BB598" t="str">
        <f t="shared" si="334"/>
        <v xml:space="preserve">N4400K  </v>
      </c>
      <c r="BC598">
        <v>1</v>
      </c>
      <c r="BE598">
        <v>0</v>
      </c>
      <c r="BF598">
        <v>0</v>
      </c>
      <c r="BG598">
        <v>0</v>
      </c>
      <c r="BH598">
        <v>1675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 t="shared" si="354"/>
        <v>21:39:27.407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168</v>
      </c>
      <c r="CR598">
        <v>1</v>
      </c>
      <c r="CW598">
        <v>12922472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"07/22/2022 21:39:27.626"</f>
        <v>07/22/2022 21:39:27.626</v>
      </c>
      <c r="C599" t="str">
        <f t="shared" si="333"/>
        <v>FFDFD3C0</v>
      </c>
      <c r="D599" t="s">
        <v>121</v>
      </c>
      <c r="E599">
        <v>12</v>
      </c>
      <c r="F599">
        <v>1012</v>
      </c>
      <c r="G599" t="s">
        <v>122</v>
      </c>
      <c r="J599" t="s">
        <v>123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352"/>
        <v>21:39:27.406</v>
      </c>
      <c r="T599" t="str">
        <f t="shared" si="353"/>
        <v>21:39:26.906</v>
      </c>
      <c r="U599" t="str">
        <f t="shared" si="344"/>
        <v>A54CFF</v>
      </c>
      <c r="V599">
        <v>0</v>
      </c>
      <c r="W599">
        <v>0</v>
      </c>
      <c r="X599">
        <v>2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331</v>
      </c>
      <c r="AJ599">
        <v>43.397820000000003</v>
      </c>
      <c r="AK599" t="s">
        <v>332</v>
      </c>
      <c r="AL599">
        <v>-88.70872</v>
      </c>
      <c r="AM599">
        <v>25</v>
      </c>
      <c r="AN599">
        <v>1750</v>
      </c>
      <c r="AO599" t="s">
        <v>118</v>
      </c>
      <c r="AP599">
        <v>-13</v>
      </c>
      <c r="AQ599">
        <v>-72</v>
      </c>
      <c r="AR599">
        <v>768</v>
      </c>
      <c r="AZ599">
        <v>1200</v>
      </c>
      <c r="BA599">
        <v>1</v>
      </c>
      <c r="BB599" t="str">
        <f t="shared" si="334"/>
        <v xml:space="preserve">N4400K  </v>
      </c>
      <c r="BC599">
        <v>1</v>
      </c>
      <c r="BE599">
        <v>0</v>
      </c>
      <c r="BF599">
        <v>0</v>
      </c>
      <c r="BG599">
        <v>0</v>
      </c>
      <c r="BH599">
        <v>1675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 t="shared" si="354"/>
        <v>21:39:27.407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168</v>
      </c>
      <c r="CR599">
        <v>1</v>
      </c>
      <c r="CW599">
        <v>12922472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"07/22/2022 21:39:27.766"</f>
        <v>07/22/2022 21:39:27.766</v>
      </c>
      <c r="C600" t="str">
        <f t="shared" si="333"/>
        <v>FFDFD3C0</v>
      </c>
      <c r="D600" t="s">
        <v>113</v>
      </c>
      <c r="E600">
        <v>44</v>
      </c>
      <c r="H600">
        <v>151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352"/>
        <v>21:39:27.406</v>
      </c>
      <c r="T600" t="str">
        <f t="shared" si="353"/>
        <v>21:39:26.906</v>
      </c>
      <c r="U600" t="str">
        <f t="shared" si="344"/>
        <v>A54CFF</v>
      </c>
      <c r="V600">
        <v>0</v>
      </c>
      <c r="W600">
        <v>0</v>
      </c>
      <c r="X600">
        <v>2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331</v>
      </c>
      <c r="AJ600">
        <v>43.397820000000003</v>
      </c>
      <c r="AK600" t="s">
        <v>332</v>
      </c>
      <c r="AL600">
        <v>-88.70872</v>
      </c>
      <c r="AM600">
        <v>25</v>
      </c>
      <c r="AN600">
        <v>1750</v>
      </c>
      <c r="AO600" t="s">
        <v>118</v>
      </c>
      <c r="AP600">
        <v>-13</v>
      </c>
      <c r="AQ600">
        <v>-72</v>
      </c>
      <c r="AR600">
        <v>768</v>
      </c>
      <c r="AZ600">
        <v>1200</v>
      </c>
      <c r="BA600">
        <v>1</v>
      </c>
      <c r="BB600" t="str">
        <f t="shared" si="334"/>
        <v xml:space="preserve">N4400K  </v>
      </c>
      <c r="BC600">
        <v>1</v>
      </c>
      <c r="BE600">
        <v>0</v>
      </c>
      <c r="BF600">
        <v>0</v>
      </c>
      <c r="BG600">
        <v>0</v>
      </c>
      <c r="BH600">
        <v>1675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 t="shared" si="354"/>
        <v>21:39:27.407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168</v>
      </c>
      <c r="CR600">
        <v>1</v>
      </c>
      <c r="CW600">
        <v>12922472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"07/22/2022 21:39:27.766"</f>
        <v>07/22/2022 21:39:27.766</v>
      </c>
      <c r="C601" t="str">
        <f t="shared" si="333"/>
        <v>FFDFD3C0</v>
      </c>
      <c r="D601" t="s">
        <v>113</v>
      </c>
      <c r="E601">
        <v>45</v>
      </c>
      <c r="H601">
        <v>152</v>
      </c>
      <c r="I601" t="s">
        <v>120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352"/>
        <v>21:39:27.406</v>
      </c>
      <c r="T601" t="str">
        <f t="shared" si="353"/>
        <v>21:39:26.906</v>
      </c>
      <c r="U601" t="str">
        <f t="shared" si="344"/>
        <v>A54CFF</v>
      </c>
      <c r="V601">
        <v>0</v>
      </c>
      <c r="W601">
        <v>0</v>
      </c>
      <c r="X601">
        <v>2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331</v>
      </c>
      <c r="AJ601">
        <v>43.397820000000003</v>
      </c>
      <c r="AK601" t="s">
        <v>332</v>
      </c>
      <c r="AL601">
        <v>-88.70872</v>
      </c>
      <c r="AM601">
        <v>25</v>
      </c>
      <c r="AN601">
        <v>1750</v>
      </c>
      <c r="AO601" t="s">
        <v>118</v>
      </c>
      <c r="AP601">
        <v>-13</v>
      </c>
      <c r="AQ601">
        <v>-72</v>
      </c>
      <c r="AR601">
        <v>768</v>
      </c>
      <c r="AZ601">
        <v>1200</v>
      </c>
      <c r="BA601">
        <v>1</v>
      </c>
      <c r="BB601" t="str">
        <f t="shared" si="334"/>
        <v xml:space="preserve">N4400K  </v>
      </c>
      <c r="BC601">
        <v>1</v>
      </c>
      <c r="BE601">
        <v>0</v>
      </c>
      <c r="BF601">
        <v>0</v>
      </c>
      <c r="BG601">
        <v>0</v>
      </c>
      <c r="BH601">
        <v>1675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 t="shared" si="354"/>
        <v>21:39:27.407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168</v>
      </c>
      <c r="CR601">
        <v>1</v>
      </c>
      <c r="CW601">
        <v>12922472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"07/22/2022 21:39:29.735"</f>
        <v>07/22/2022 21:39:29.735</v>
      </c>
      <c r="C602" t="str">
        <f t="shared" si="333"/>
        <v>FFDFD3C0</v>
      </c>
      <c r="D602" t="s">
        <v>124</v>
      </c>
      <c r="E602">
        <v>2</v>
      </c>
      <c r="H602">
        <v>156</v>
      </c>
      <c r="I602" t="s">
        <v>125</v>
      </c>
      <c r="J602" t="s">
        <v>126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ref="S602:S607" si="355">"21:39:29.461"</f>
        <v>21:39:29.461</v>
      </c>
      <c r="T602" t="str">
        <f t="shared" ref="T602:T607" si="356">"21:39:29.061"</f>
        <v>21:39:29.061</v>
      </c>
      <c r="U602" t="str">
        <f t="shared" si="344"/>
        <v>A54CFF</v>
      </c>
      <c r="V602">
        <v>0</v>
      </c>
      <c r="W602">
        <v>0</v>
      </c>
      <c r="X602">
        <v>2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333</v>
      </c>
      <c r="AJ602">
        <v>43.397132999999997</v>
      </c>
      <c r="AK602" t="s">
        <v>334</v>
      </c>
      <c r="AL602">
        <v>-88.708912999999995</v>
      </c>
      <c r="AM602">
        <v>25</v>
      </c>
      <c r="AN602">
        <v>1775</v>
      </c>
      <c r="AO602" t="s">
        <v>118</v>
      </c>
      <c r="AP602">
        <v>-13</v>
      </c>
      <c r="AQ602">
        <v>-72</v>
      </c>
      <c r="AR602">
        <v>640</v>
      </c>
      <c r="AZ602">
        <v>1200</v>
      </c>
      <c r="BA602">
        <v>1</v>
      </c>
      <c r="BB602" t="str">
        <f t="shared" si="334"/>
        <v xml:space="preserve">N4400K  </v>
      </c>
      <c r="BC602">
        <v>1</v>
      </c>
      <c r="BE602">
        <v>0</v>
      </c>
      <c r="BF602">
        <v>0</v>
      </c>
      <c r="BG602">
        <v>0</v>
      </c>
      <c r="BH602">
        <v>1725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 t="shared" ref="BW602:BW607" si="357">"21:39:29.465"</f>
        <v>21:39:29.465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168</v>
      </c>
      <c r="CR602">
        <v>1</v>
      </c>
      <c r="CW602">
        <v>12926257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"07/22/2022 21:39:29.735"</f>
        <v>07/22/2022 21:39:29.735</v>
      </c>
      <c r="C603" t="str">
        <f t="shared" si="333"/>
        <v>FFDFD3C0</v>
      </c>
      <c r="D603" t="s">
        <v>127</v>
      </c>
      <c r="E603">
        <v>8</v>
      </c>
      <c r="F603">
        <v>2008</v>
      </c>
      <c r="G603" t="s">
        <v>128</v>
      </c>
      <c r="J603" t="s">
        <v>129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355"/>
        <v>21:39:29.461</v>
      </c>
      <c r="T603" t="str">
        <f t="shared" si="356"/>
        <v>21:39:29.061</v>
      </c>
      <c r="U603" t="str">
        <f t="shared" si="344"/>
        <v>A54CFF</v>
      </c>
      <c r="V603">
        <v>0</v>
      </c>
      <c r="W603">
        <v>0</v>
      </c>
      <c r="X603">
        <v>2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333</v>
      </c>
      <c r="AJ603">
        <v>43.397132999999997</v>
      </c>
      <c r="AK603" t="s">
        <v>334</v>
      </c>
      <c r="AL603">
        <v>-88.708912999999995</v>
      </c>
      <c r="AM603">
        <v>25</v>
      </c>
      <c r="AN603">
        <v>1775</v>
      </c>
      <c r="AO603" t="s">
        <v>118</v>
      </c>
      <c r="AP603">
        <v>-13</v>
      </c>
      <c r="AQ603">
        <v>-72</v>
      </c>
      <c r="AR603">
        <v>640</v>
      </c>
      <c r="AZ603">
        <v>1200</v>
      </c>
      <c r="BA603">
        <v>1</v>
      </c>
      <c r="BB603" t="str">
        <f t="shared" si="334"/>
        <v xml:space="preserve">N4400K  </v>
      </c>
      <c r="BC603">
        <v>1</v>
      </c>
      <c r="BE603">
        <v>0</v>
      </c>
      <c r="BF603">
        <v>0</v>
      </c>
      <c r="BG603">
        <v>0</v>
      </c>
      <c r="BH603">
        <v>1725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 t="shared" si="357"/>
        <v>21:39:29.465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168</v>
      </c>
      <c r="CR603">
        <v>1</v>
      </c>
      <c r="CW603">
        <v>12926257</v>
      </c>
      <c r="CY603">
        <v>1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"07/22/2022 21:39:29.782"</f>
        <v>07/22/2022 21:39:29.782</v>
      </c>
      <c r="C604" t="str">
        <f t="shared" si="333"/>
        <v>FFDFD3C0</v>
      </c>
      <c r="D604" t="s">
        <v>121</v>
      </c>
      <c r="E604">
        <v>12</v>
      </c>
      <c r="F604">
        <v>1012</v>
      </c>
      <c r="G604" t="s">
        <v>122</v>
      </c>
      <c r="J604" t="s">
        <v>123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355"/>
        <v>21:39:29.461</v>
      </c>
      <c r="T604" t="str">
        <f t="shared" si="356"/>
        <v>21:39:29.061</v>
      </c>
      <c r="U604" t="str">
        <f t="shared" si="344"/>
        <v>A54CFF</v>
      </c>
      <c r="V604">
        <v>0</v>
      </c>
      <c r="W604">
        <v>0</v>
      </c>
      <c r="X604">
        <v>2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333</v>
      </c>
      <c r="AJ604">
        <v>43.397132999999997</v>
      </c>
      <c r="AK604" t="s">
        <v>334</v>
      </c>
      <c r="AL604">
        <v>-88.708912999999995</v>
      </c>
      <c r="AM604">
        <v>25</v>
      </c>
      <c r="AN604">
        <v>1775</v>
      </c>
      <c r="AO604" t="s">
        <v>118</v>
      </c>
      <c r="AP604">
        <v>-13</v>
      </c>
      <c r="AQ604">
        <v>-72</v>
      </c>
      <c r="AR604">
        <v>640</v>
      </c>
      <c r="AZ604">
        <v>1200</v>
      </c>
      <c r="BA604">
        <v>1</v>
      </c>
      <c r="BB604" t="str">
        <f t="shared" si="334"/>
        <v xml:space="preserve">N4400K  </v>
      </c>
      <c r="BC604">
        <v>1</v>
      </c>
      <c r="BE604">
        <v>0</v>
      </c>
      <c r="BF604">
        <v>0</v>
      </c>
      <c r="BG604">
        <v>0</v>
      </c>
      <c r="BH604">
        <v>1725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 t="shared" si="357"/>
        <v>21:39:29.465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168</v>
      </c>
      <c r="CR604">
        <v>1</v>
      </c>
      <c r="CW604">
        <v>12926257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"07/22/2022 21:39:29.782"</f>
        <v>07/22/2022 21:39:29.782</v>
      </c>
      <c r="C605" t="str">
        <f t="shared" si="333"/>
        <v>FFDFD3C0</v>
      </c>
      <c r="D605" t="s">
        <v>113</v>
      </c>
      <c r="E605">
        <v>44</v>
      </c>
      <c r="H605">
        <v>151</v>
      </c>
      <c r="I605" t="s">
        <v>114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355"/>
        <v>21:39:29.461</v>
      </c>
      <c r="T605" t="str">
        <f t="shared" si="356"/>
        <v>21:39:29.061</v>
      </c>
      <c r="U605" t="str">
        <f t="shared" si="344"/>
        <v>A54CFF</v>
      </c>
      <c r="V605">
        <v>0</v>
      </c>
      <c r="W605">
        <v>0</v>
      </c>
      <c r="X605">
        <v>2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333</v>
      </c>
      <c r="AJ605">
        <v>43.397132999999997</v>
      </c>
      <c r="AK605" t="s">
        <v>334</v>
      </c>
      <c r="AL605">
        <v>-88.708912999999995</v>
      </c>
      <c r="AM605">
        <v>25</v>
      </c>
      <c r="AN605">
        <v>1775</v>
      </c>
      <c r="AO605" t="s">
        <v>118</v>
      </c>
      <c r="AP605">
        <v>-13</v>
      </c>
      <c r="AQ605">
        <v>-72</v>
      </c>
      <c r="AR605">
        <v>640</v>
      </c>
      <c r="AZ605">
        <v>1200</v>
      </c>
      <c r="BA605">
        <v>1</v>
      </c>
      <c r="BB605" t="str">
        <f t="shared" si="334"/>
        <v xml:space="preserve">N4400K  </v>
      </c>
      <c r="BC605">
        <v>1</v>
      </c>
      <c r="BE605">
        <v>0</v>
      </c>
      <c r="BF605">
        <v>0</v>
      </c>
      <c r="BG605">
        <v>0</v>
      </c>
      <c r="BH605">
        <v>1725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 t="shared" si="357"/>
        <v>21:39:29.465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168</v>
      </c>
      <c r="CR605">
        <v>1</v>
      </c>
      <c r="CW605">
        <v>12926257</v>
      </c>
      <c r="CY605">
        <v>1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"07/22/2022 21:39:29.782"</f>
        <v>07/22/2022 21:39:29.782</v>
      </c>
      <c r="C606" t="str">
        <f t="shared" si="333"/>
        <v>FFDFD3C0</v>
      </c>
      <c r="D606" t="s">
        <v>113</v>
      </c>
      <c r="E606">
        <v>45</v>
      </c>
      <c r="H606">
        <v>152</v>
      </c>
      <c r="I606" t="s">
        <v>120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355"/>
        <v>21:39:29.461</v>
      </c>
      <c r="T606" t="str">
        <f t="shared" si="356"/>
        <v>21:39:29.061</v>
      </c>
      <c r="U606" t="str">
        <f t="shared" si="344"/>
        <v>A54CFF</v>
      </c>
      <c r="V606">
        <v>0</v>
      </c>
      <c r="W606">
        <v>0</v>
      </c>
      <c r="X606">
        <v>2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333</v>
      </c>
      <c r="AJ606">
        <v>43.397132999999997</v>
      </c>
      <c r="AK606" t="s">
        <v>334</v>
      </c>
      <c r="AL606">
        <v>-88.708912999999995</v>
      </c>
      <c r="AM606">
        <v>25</v>
      </c>
      <c r="AN606">
        <v>1775</v>
      </c>
      <c r="AO606" t="s">
        <v>118</v>
      </c>
      <c r="AP606">
        <v>-13</v>
      </c>
      <c r="AQ606">
        <v>-72</v>
      </c>
      <c r="AR606">
        <v>640</v>
      </c>
      <c r="AZ606">
        <v>1200</v>
      </c>
      <c r="BA606">
        <v>1</v>
      </c>
      <c r="BB606" t="str">
        <f t="shared" si="334"/>
        <v xml:space="preserve">N4400K  </v>
      </c>
      <c r="BC606">
        <v>1</v>
      </c>
      <c r="BE606">
        <v>0</v>
      </c>
      <c r="BF606">
        <v>0</v>
      </c>
      <c r="BG606">
        <v>0</v>
      </c>
      <c r="BH606">
        <v>1725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 t="shared" si="357"/>
        <v>21:39:29.465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168</v>
      </c>
      <c r="CR606">
        <v>1</v>
      </c>
      <c r="CW606">
        <v>12926257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"07/22/2022 21:39:29.813"</f>
        <v>07/22/2022 21:39:29.813</v>
      </c>
      <c r="C607" t="str">
        <f t="shared" si="333"/>
        <v>FFDFD3C0</v>
      </c>
      <c r="D607" t="s">
        <v>121</v>
      </c>
      <c r="E607">
        <v>11</v>
      </c>
      <c r="F607">
        <v>1011</v>
      </c>
      <c r="G607" t="s">
        <v>125</v>
      </c>
      <c r="J607" t="s">
        <v>123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355"/>
        <v>21:39:29.461</v>
      </c>
      <c r="T607" t="str">
        <f t="shared" si="356"/>
        <v>21:39:29.061</v>
      </c>
      <c r="U607" t="str">
        <f t="shared" si="344"/>
        <v>A54CFF</v>
      </c>
      <c r="V607">
        <v>0</v>
      </c>
      <c r="W607">
        <v>0</v>
      </c>
      <c r="X607">
        <v>2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333</v>
      </c>
      <c r="AJ607">
        <v>43.397132999999997</v>
      </c>
      <c r="AK607" t="s">
        <v>334</v>
      </c>
      <c r="AL607">
        <v>-88.708912999999995</v>
      </c>
      <c r="AM607">
        <v>25</v>
      </c>
      <c r="AN607">
        <v>1775</v>
      </c>
      <c r="AO607" t="s">
        <v>118</v>
      </c>
      <c r="AP607">
        <v>-13</v>
      </c>
      <c r="AQ607">
        <v>-72</v>
      </c>
      <c r="AR607">
        <v>640</v>
      </c>
      <c r="AZ607">
        <v>1200</v>
      </c>
      <c r="BA607">
        <v>1</v>
      </c>
      <c r="BB607" t="str">
        <f t="shared" si="334"/>
        <v xml:space="preserve">N4400K  </v>
      </c>
      <c r="BC607">
        <v>1</v>
      </c>
      <c r="BE607">
        <v>0</v>
      </c>
      <c r="BF607">
        <v>0</v>
      </c>
      <c r="BG607">
        <v>0</v>
      </c>
      <c r="BH607">
        <v>1725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 t="shared" si="357"/>
        <v>21:39:29.465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168</v>
      </c>
      <c r="CR607">
        <v>1</v>
      </c>
      <c r="CW607">
        <v>12926257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"07/22/2022 21:39:30.626"</f>
        <v>07/22/2022 21:39:30.626</v>
      </c>
      <c r="C608" t="str">
        <f t="shared" si="333"/>
        <v>FFDFD3C0</v>
      </c>
      <c r="D608" t="s">
        <v>113</v>
      </c>
      <c r="E608">
        <v>45</v>
      </c>
      <c r="H608">
        <v>152</v>
      </c>
      <c r="I608" t="s">
        <v>120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ref="S608:S613" si="358">"21:39:30.422"</f>
        <v>21:39:30.422</v>
      </c>
      <c r="T608" t="str">
        <f t="shared" ref="T608:T613" si="359">"21:39:30.022"</f>
        <v>21:39:30.022</v>
      </c>
      <c r="U608" t="str">
        <f t="shared" si="344"/>
        <v>A54CFF</v>
      </c>
      <c r="V608">
        <v>0</v>
      </c>
      <c r="W608">
        <v>0</v>
      </c>
      <c r="X608">
        <v>2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335</v>
      </c>
      <c r="AJ608">
        <v>43.396833000000001</v>
      </c>
      <c r="AK608" t="s">
        <v>336</v>
      </c>
      <c r="AL608">
        <v>-88.708978000000002</v>
      </c>
      <c r="AM608">
        <v>25</v>
      </c>
      <c r="AN608">
        <v>1800</v>
      </c>
      <c r="AO608" t="s">
        <v>118</v>
      </c>
      <c r="AP608">
        <v>-12</v>
      </c>
      <c r="AQ608">
        <v>-73</v>
      </c>
      <c r="AR608">
        <v>704</v>
      </c>
      <c r="AZ608">
        <v>1200</v>
      </c>
      <c r="BA608">
        <v>1</v>
      </c>
      <c r="BB608" t="str">
        <f t="shared" si="334"/>
        <v xml:space="preserve">N4400K  </v>
      </c>
      <c r="BC608">
        <v>1</v>
      </c>
      <c r="BE608">
        <v>0</v>
      </c>
      <c r="BF608">
        <v>0</v>
      </c>
      <c r="BG608">
        <v>0</v>
      </c>
      <c r="BH608">
        <v>1725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 t="shared" ref="BW608:BW613" si="360">"21:39:30.427"</f>
        <v>21:39:30.427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168</v>
      </c>
      <c r="CR608">
        <v>0</v>
      </c>
      <c r="CW608">
        <v>3933021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"07/22/2022 21:39:30.626"</f>
        <v>07/22/2022 21:39:30.626</v>
      </c>
      <c r="C609" t="str">
        <f t="shared" si="333"/>
        <v>FFDFD3C0</v>
      </c>
      <c r="D609" t="s">
        <v>124</v>
      </c>
      <c r="E609">
        <v>2</v>
      </c>
      <c r="H609">
        <v>156</v>
      </c>
      <c r="I609" t="s">
        <v>125</v>
      </c>
      <c r="J609" t="s">
        <v>126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358"/>
        <v>21:39:30.422</v>
      </c>
      <c r="T609" t="str">
        <f t="shared" si="359"/>
        <v>21:39:30.022</v>
      </c>
      <c r="U609" t="str">
        <f t="shared" si="344"/>
        <v>A54CFF</v>
      </c>
      <c r="V609">
        <v>0</v>
      </c>
      <c r="W609">
        <v>0</v>
      </c>
      <c r="X609">
        <v>2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335</v>
      </c>
      <c r="AJ609">
        <v>43.396833000000001</v>
      </c>
      <c r="AK609" t="s">
        <v>336</v>
      </c>
      <c r="AL609">
        <v>-88.708978000000002</v>
      </c>
      <c r="AM609">
        <v>25</v>
      </c>
      <c r="AN609">
        <v>1800</v>
      </c>
      <c r="AO609" t="s">
        <v>118</v>
      </c>
      <c r="AP609">
        <v>-12</v>
      </c>
      <c r="AQ609">
        <v>-73</v>
      </c>
      <c r="AR609">
        <v>704</v>
      </c>
      <c r="AZ609">
        <v>1200</v>
      </c>
      <c r="BA609">
        <v>1</v>
      </c>
      <c r="BB609" t="str">
        <f t="shared" si="334"/>
        <v xml:space="preserve">N4400K  </v>
      </c>
      <c r="BC609">
        <v>1</v>
      </c>
      <c r="BE609">
        <v>0</v>
      </c>
      <c r="BF609">
        <v>0</v>
      </c>
      <c r="BG609">
        <v>0</v>
      </c>
      <c r="BH609">
        <v>1725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 t="shared" si="360"/>
        <v>21:39:30.427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168</v>
      </c>
      <c r="CR609">
        <v>0</v>
      </c>
      <c r="CW609">
        <v>3933021</v>
      </c>
      <c r="CY609">
        <v>1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"07/22/2022 21:39:30.642"</f>
        <v>07/22/2022 21:39:30.642</v>
      </c>
      <c r="C610" t="str">
        <f t="shared" si="333"/>
        <v>FFDFD3C0</v>
      </c>
      <c r="D610" t="s">
        <v>127</v>
      </c>
      <c r="E610">
        <v>8</v>
      </c>
      <c r="F610">
        <v>2008</v>
      </c>
      <c r="G610" t="s">
        <v>128</v>
      </c>
      <c r="J610" t="s">
        <v>129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358"/>
        <v>21:39:30.422</v>
      </c>
      <c r="T610" t="str">
        <f t="shared" si="359"/>
        <v>21:39:30.022</v>
      </c>
      <c r="U610" t="str">
        <f t="shared" si="344"/>
        <v>A54CFF</v>
      </c>
      <c r="V610">
        <v>0</v>
      </c>
      <c r="W610">
        <v>0</v>
      </c>
      <c r="X610">
        <v>2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335</v>
      </c>
      <c r="AJ610">
        <v>43.396833000000001</v>
      </c>
      <c r="AK610" t="s">
        <v>336</v>
      </c>
      <c r="AL610">
        <v>-88.708978000000002</v>
      </c>
      <c r="AM610">
        <v>25</v>
      </c>
      <c r="AN610">
        <v>1800</v>
      </c>
      <c r="AO610" t="s">
        <v>118</v>
      </c>
      <c r="AP610">
        <v>-12</v>
      </c>
      <c r="AQ610">
        <v>-73</v>
      </c>
      <c r="AR610">
        <v>704</v>
      </c>
      <c r="AZ610">
        <v>1200</v>
      </c>
      <c r="BA610">
        <v>1</v>
      </c>
      <c r="BB610" t="str">
        <f t="shared" si="334"/>
        <v xml:space="preserve">N4400K  </v>
      </c>
      <c r="BC610">
        <v>1</v>
      </c>
      <c r="BE610">
        <v>0</v>
      </c>
      <c r="BF610">
        <v>0</v>
      </c>
      <c r="BG610">
        <v>0</v>
      </c>
      <c r="BH610">
        <v>1725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 t="shared" si="360"/>
        <v>21:39:30.427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168</v>
      </c>
      <c r="CR610">
        <v>0</v>
      </c>
      <c r="CW610">
        <v>3933021</v>
      </c>
      <c r="CY610">
        <v>1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"07/22/2022 21:39:30.673"</f>
        <v>07/22/2022 21:39:30.673</v>
      </c>
      <c r="C611" t="str">
        <f t="shared" si="333"/>
        <v>FFDFD3C0</v>
      </c>
      <c r="D611" t="s">
        <v>121</v>
      </c>
      <c r="E611">
        <v>12</v>
      </c>
      <c r="F611">
        <v>1012</v>
      </c>
      <c r="G611" t="s">
        <v>122</v>
      </c>
      <c r="J611" t="s">
        <v>123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358"/>
        <v>21:39:30.422</v>
      </c>
      <c r="T611" t="str">
        <f t="shared" si="359"/>
        <v>21:39:30.022</v>
      </c>
      <c r="U611" t="str">
        <f t="shared" si="344"/>
        <v>A54CFF</v>
      </c>
      <c r="V611">
        <v>0</v>
      </c>
      <c r="W611">
        <v>0</v>
      </c>
      <c r="X611">
        <v>2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335</v>
      </c>
      <c r="AJ611">
        <v>43.396833000000001</v>
      </c>
      <c r="AK611" t="s">
        <v>336</v>
      </c>
      <c r="AL611">
        <v>-88.708978000000002</v>
      </c>
      <c r="AM611">
        <v>25</v>
      </c>
      <c r="AN611">
        <v>1800</v>
      </c>
      <c r="AO611" t="s">
        <v>118</v>
      </c>
      <c r="AP611">
        <v>-12</v>
      </c>
      <c r="AQ611">
        <v>-73</v>
      </c>
      <c r="AR611">
        <v>704</v>
      </c>
      <c r="AZ611">
        <v>1200</v>
      </c>
      <c r="BA611">
        <v>1</v>
      </c>
      <c r="BB611" t="str">
        <f t="shared" si="334"/>
        <v xml:space="preserve">N4400K  </v>
      </c>
      <c r="BC611">
        <v>1</v>
      </c>
      <c r="BE611">
        <v>0</v>
      </c>
      <c r="BF611">
        <v>0</v>
      </c>
      <c r="BG611">
        <v>0</v>
      </c>
      <c r="BH611">
        <v>1725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 t="shared" si="360"/>
        <v>21:39:30.427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168</v>
      </c>
      <c r="CR611">
        <v>0</v>
      </c>
      <c r="CW611">
        <v>3933021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"07/22/2022 21:39:30.673"</f>
        <v>07/22/2022 21:39:30.673</v>
      </c>
      <c r="C612" t="str">
        <f t="shared" si="333"/>
        <v>FFDFD3C0</v>
      </c>
      <c r="D612" t="s">
        <v>113</v>
      </c>
      <c r="E612">
        <v>44</v>
      </c>
      <c r="H612">
        <v>151</v>
      </c>
      <c r="I612" t="s">
        <v>114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358"/>
        <v>21:39:30.422</v>
      </c>
      <c r="T612" t="str">
        <f t="shared" si="359"/>
        <v>21:39:30.022</v>
      </c>
      <c r="U612" t="str">
        <f t="shared" si="344"/>
        <v>A54CFF</v>
      </c>
      <c r="V612">
        <v>0</v>
      </c>
      <c r="W612">
        <v>0</v>
      </c>
      <c r="X612">
        <v>2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335</v>
      </c>
      <c r="AJ612">
        <v>43.396833000000001</v>
      </c>
      <c r="AK612" t="s">
        <v>336</v>
      </c>
      <c r="AL612">
        <v>-88.708978000000002</v>
      </c>
      <c r="AM612">
        <v>25</v>
      </c>
      <c r="AN612">
        <v>1800</v>
      </c>
      <c r="AO612" t="s">
        <v>118</v>
      </c>
      <c r="AP612">
        <v>-12</v>
      </c>
      <c r="AQ612">
        <v>-73</v>
      </c>
      <c r="AR612">
        <v>704</v>
      </c>
      <c r="AZ612">
        <v>1200</v>
      </c>
      <c r="BA612">
        <v>1</v>
      </c>
      <c r="BB612" t="str">
        <f t="shared" si="334"/>
        <v xml:space="preserve">N4400K  </v>
      </c>
      <c r="BC612">
        <v>1</v>
      </c>
      <c r="BE612">
        <v>0</v>
      </c>
      <c r="BF612">
        <v>0</v>
      </c>
      <c r="BG612">
        <v>0</v>
      </c>
      <c r="BH612">
        <v>1725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 t="shared" si="360"/>
        <v>21:39:30.427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168</v>
      </c>
      <c r="CR612">
        <v>0</v>
      </c>
      <c r="CW612">
        <v>3933021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"07/22/2022 21:39:30.689"</f>
        <v>07/22/2022 21:39:30.689</v>
      </c>
      <c r="C613" t="str">
        <f t="shared" si="333"/>
        <v>FFDFD3C0</v>
      </c>
      <c r="D613" t="s">
        <v>121</v>
      </c>
      <c r="E613">
        <v>11</v>
      </c>
      <c r="F613">
        <v>1011</v>
      </c>
      <c r="G613" t="s">
        <v>125</v>
      </c>
      <c r="J613" t="s">
        <v>123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358"/>
        <v>21:39:30.422</v>
      </c>
      <c r="T613" t="str">
        <f t="shared" si="359"/>
        <v>21:39:30.022</v>
      </c>
      <c r="U613" t="str">
        <f t="shared" si="344"/>
        <v>A54CFF</v>
      </c>
      <c r="V613">
        <v>0</v>
      </c>
      <c r="W613">
        <v>0</v>
      </c>
      <c r="X613">
        <v>2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335</v>
      </c>
      <c r="AJ613">
        <v>43.396833000000001</v>
      </c>
      <c r="AK613" t="s">
        <v>336</v>
      </c>
      <c r="AL613">
        <v>-88.708978000000002</v>
      </c>
      <c r="AM613">
        <v>25</v>
      </c>
      <c r="AN613">
        <v>1800</v>
      </c>
      <c r="AO613" t="s">
        <v>118</v>
      </c>
      <c r="AP613">
        <v>-12</v>
      </c>
      <c r="AQ613">
        <v>-73</v>
      </c>
      <c r="AR613">
        <v>704</v>
      </c>
      <c r="AZ613">
        <v>1200</v>
      </c>
      <c r="BA613">
        <v>1</v>
      </c>
      <c r="BB613" t="str">
        <f t="shared" si="334"/>
        <v xml:space="preserve">N4400K  </v>
      </c>
      <c r="BC613">
        <v>1</v>
      </c>
      <c r="BE613">
        <v>0</v>
      </c>
      <c r="BF613">
        <v>0</v>
      </c>
      <c r="BG613">
        <v>0</v>
      </c>
      <c r="BH613">
        <v>1725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 t="shared" si="360"/>
        <v>21:39:30.427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168</v>
      </c>
      <c r="CR613">
        <v>0</v>
      </c>
      <c r="CW613">
        <v>3933021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 t="shared" ref="A614:A619" si="361">"07/22/2022 21:39:31.579"</f>
        <v>07/22/2022 21:39:31.579</v>
      </c>
      <c r="C614" t="str">
        <f t="shared" si="333"/>
        <v>FFDFD3C0</v>
      </c>
      <c r="D614" t="s">
        <v>113</v>
      </c>
      <c r="E614">
        <v>45</v>
      </c>
      <c r="H614">
        <v>152</v>
      </c>
      <c r="I614" t="s">
        <v>120</v>
      </c>
      <c r="J614" t="s">
        <v>115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ref="S614:S619" si="362">"21:39:31.344"</f>
        <v>21:39:31.344</v>
      </c>
      <c r="T614" t="str">
        <f t="shared" ref="T614:T619" si="363">"21:39:30.944"</f>
        <v>21:39:30.944</v>
      </c>
      <c r="U614" t="str">
        <f t="shared" si="344"/>
        <v>A54CFF</v>
      </c>
      <c r="V614">
        <v>0</v>
      </c>
      <c r="W614">
        <v>0</v>
      </c>
      <c r="X614">
        <v>2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337</v>
      </c>
      <c r="AJ614">
        <v>43.396467999999999</v>
      </c>
      <c r="AK614" t="s">
        <v>338</v>
      </c>
      <c r="AL614">
        <v>-88.709041999999997</v>
      </c>
      <c r="AM614">
        <v>25</v>
      </c>
      <c r="AN614">
        <v>1800</v>
      </c>
      <c r="AO614" t="s">
        <v>118</v>
      </c>
      <c r="AP614">
        <v>-11</v>
      </c>
      <c r="AQ614">
        <v>-74</v>
      </c>
      <c r="AR614">
        <v>832</v>
      </c>
      <c r="AZ614">
        <v>1200</v>
      </c>
      <c r="BA614">
        <v>1</v>
      </c>
      <c r="BB614" t="str">
        <f t="shared" si="334"/>
        <v xml:space="preserve">N4400K  </v>
      </c>
      <c r="BC614">
        <v>1</v>
      </c>
      <c r="BE614">
        <v>0</v>
      </c>
      <c r="BF614">
        <v>0</v>
      </c>
      <c r="BG614">
        <v>0</v>
      </c>
      <c r="BH614">
        <v>1725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 t="shared" ref="BW614:BW619" si="364">"21:39:31.351"</f>
        <v>21:39:31.351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168</v>
      </c>
      <c r="CR614">
        <v>1</v>
      </c>
      <c r="CW614">
        <v>12929699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 t="shared" si="361"/>
        <v>07/22/2022 21:39:31.579</v>
      </c>
      <c r="C615" t="str">
        <f t="shared" si="333"/>
        <v>FFDFD3C0</v>
      </c>
      <c r="D615" t="s">
        <v>124</v>
      </c>
      <c r="E615">
        <v>2</v>
      </c>
      <c r="H615">
        <v>156</v>
      </c>
      <c r="I615" t="s">
        <v>125</v>
      </c>
      <c r="J615" t="s">
        <v>126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362"/>
        <v>21:39:31.344</v>
      </c>
      <c r="T615" t="str">
        <f t="shared" si="363"/>
        <v>21:39:30.944</v>
      </c>
      <c r="U615" t="str">
        <f t="shared" si="344"/>
        <v>A54CFF</v>
      </c>
      <c r="V615">
        <v>0</v>
      </c>
      <c r="W615">
        <v>0</v>
      </c>
      <c r="X615">
        <v>2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337</v>
      </c>
      <c r="AJ615">
        <v>43.396467999999999</v>
      </c>
      <c r="AK615" t="s">
        <v>338</v>
      </c>
      <c r="AL615">
        <v>-88.709041999999997</v>
      </c>
      <c r="AM615">
        <v>25</v>
      </c>
      <c r="AN615">
        <v>1800</v>
      </c>
      <c r="AO615" t="s">
        <v>118</v>
      </c>
      <c r="AP615">
        <v>-11</v>
      </c>
      <c r="AQ615">
        <v>-74</v>
      </c>
      <c r="AR615">
        <v>832</v>
      </c>
      <c r="AZ615">
        <v>1200</v>
      </c>
      <c r="BA615">
        <v>1</v>
      </c>
      <c r="BB615" t="str">
        <f t="shared" si="334"/>
        <v xml:space="preserve">N4400K  </v>
      </c>
      <c r="BC615">
        <v>1</v>
      </c>
      <c r="BE615">
        <v>0</v>
      </c>
      <c r="BF615">
        <v>0</v>
      </c>
      <c r="BG615">
        <v>0</v>
      </c>
      <c r="BH615">
        <v>1725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 t="shared" si="364"/>
        <v>21:39:31.351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168</v>
      </c>
      <c r="CR615">
        <v>1</v>
      </c>
      <c r="CW615">
        <v>12929699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 t="shared" si="361"/>
        <v>07/22/2022 21:39:31.579</v>
      </c>
      <c r="C616" t="str">
        <f t="shared" si="333"/>
        <v>FFDFD3C0</v>
      </c>
      <c r="D616" t="s">
        <v>127</v>
      </c>
      <c r="E616">
        <v>8</v>
      </c>
      <c r="F616">
        <v>2008</v>
      </c>
      <c r="G616" t="s">
        <v>128</v>
      </c>
      <c r="J616" t="s">
        <v>129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362"/>
        <v>21:39:31.344</v>
      </c>
      <c r="T616" t="str">
        <f t="shared" si="363"/>
        <v>21:39:30.944</v>
      </c>
      <c r="U616" t="str">
        <f t="shared" si="344"/>
        <v>A54CFF</v>
      </c>
      <c r="V616">
        <v>0</v>
      </c>
      <c r="W616">
        <v>0</v>
      </c>
      <c r="X616">
        <v>2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337</v>
      </c>
      <c r="AJ616">
        <v>43.396467999999999</v>
      </c>
      <c r="AK616" t="s">
        <v>338</v>
      </c>
      <c r="AL616">
        <v>-88.709041999999997</v>
      </c>
      <c r="AM616">
        <v>25</v>
      </c>
      <c r="AN616">
        <v>1800</v>
      </c>
      <c r="AO616" t="s">
        <v>118</v>
      </c>
      <c r="AP616">
        <v>-11</v>
      </c>
      <c r="AQ616">
        <v>-74</v>
      </c>
      <c r="AR616">
        <v>832</v>
      </c>
      <c r="AZ616">
        <v>1200</v>
      </c>
      <c r="BA616">
        <v>1</v>
      </c>
      <c r="BB616" t="str">
        <f t="shared" si="334"/>
        <v xml:space="preserve">N4400K  </v>
      </c>
      <c r="BC616">
        <v>1</v>
      </c>
      <c r="BE616">
        <v>0</v>
      </c>
      <c r="BF616">
        <v>0</v>
      </c>
      <c r="BG616">
        <v>0</v>
      </c>
      <c r="BH616">
        <v>1725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 t="shared" si="364"/>
        <v>21:39:31.351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168</v>
      </c>
      <c r="CR616">
        <v>1</v>
      </c>
      <c r="CW616">
        <v>12929699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 t="shared" si="361"/>
        <v>07/22/2022 21:39:31.579</v>
      </c>
      <c r="C617" t="str">
        <f t="shared" si="333"/>
        <v>FFDFD3C0</v>
      </c>
      <c r="D617" t="s">
        <v>121</v>
      </c>
      <c r="E617">
        <v>12</v>
      </c>
      <c r="F617">
        <v>1012</v>
      </c>
      <c r="G617" t="s">
        <v>122</v>
      </c>
      <c r="J617" t="s">
        <v>123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362"/>
        <v>21:39:31.344</v>
      </c>
      <c r="T617" t="str">
        <f t="shared" si="363"/>
        <v>21:39:30.944</v>
      </c>
      <c r="U617" t="str">
        <f t="shared" si="344"/>
        <v>A54CFF</v>
      </c>
      <c r="V617">
        <v>0</v>
      </c>
      <c r="W617">
        <v>0</v>
      </c>
      <c r="X617">
        <v>2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337</v>
      </c>
      <c r="AJ617">
        <v>43.396467999999999</v>
      </c>
      <c r="AK617" t="s">
        <v>338</v>
      </c>
      <c r="AL617">
        <v>-88.709041999999997</v>
      </c>
      <c r="AM617">
        <v>25</v>
      </c>
      <c r="AN617">
        <v>1800</v>
      </c>
      <c r="AO617" t="s">
        <v>118</v>
      </c>
      <c r="AP617">
        <v>-11</v>
      </c>
      <c r="AQ617">
        <v>-74</v>
      </c>
      <c r="AR617">
        <v>832</v>
      </c>
      <c r="AZ617">
        <v>1200</v>
      </c>
      <c r="BA617">
        <v>1</v>
      </c>
      <c r="BB617" t="str">
        <f t="shared" si="334"/>
        <v xml:space="preserve">N4400K  </v>
      </c>
      <c r="BC617">
        <v>1</v>
      </c>
      <c r="BE617">
        <v>0</v>
      </c>
      <c r="BF617">
        <v>0</v>
      </c>
      <c r="BG617">
        <v>0</v>
      </c>
      <c r="BH617">
        <v>1725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 t="shared" si="364"/>
        <v>21:39:31.351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168</v>
      </c>
      <c r="CR617">
        <v>1</v>
      </c>
      <c r="CW617">
        <v>12929699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 t="shared" si="361"/>
        <v>07/22/2022 21:39:31.579</v>
      </c>
      <c r="C618" t="str">
        <f t="shared" si="333"/>
        <v>FFDFD3C0</v>
      </c>
      <c r="D618" t="s">
        <v>113</v>
      </c>
      <c r="E618">
        <v>44</v>
      </c>
      <c r="H618">
        <v>151</v>
      </c>
      <c r="I618" t="s">
        <v>114</v>
      </c>
      <c r="J618" t="s">
        <v>115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362"/>
        <v>21:39:31.344</v>
      </c>
      <c r="T618" t="str">
        <f t="shared" si="363"/>
        <v>21:39:30.944</v>
      </c>
      <c r="U618" t="str">
        <f t="shared" si="344"/>
        <v>A54CFF</v>
      </c>
      <c r="V618">
        <v>0</v>
      </c>
      <c r="W618">
        <v>0</v>
      </c>
      <c r="X618">
        <v>2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337</v>
      </c>
      <c r="AJ618">
        <v>43.396467999999999</v>
      </c>
      <c r="AK618" t="s">
        <v>338</v>
      </c>
      <c r="AL618">
        <v>-88.709041999999997</v>
      </c>
      <c r="AM618">
        <v>25</v>
      </c>
      <c r="AN618">
        <v>1800</v>
      </c>
      <c r="AO618" t="s">
        <v>118</v>
      </c>
      <c r="AP618">
        <v>-11</v>
      </c>
      <c r="AQ618">
        <v>-74</v>
      </c>
      <c r="AR618">
        <v>832</v>
      </c>
      <c r="AZ618">
        <v>1200</v>
      </c>
      <c r="BA618">
        <v>1</v>
      </c>
      <c r="BB618" t="str">
        <f t="shared" si="334"/>
        <v xml:space="preserve">N4400K  </v>
      </c>
      <c r="BC618">
        <v>1</v>
      </c>
      <c r="BE618">
        <v>0</v>
      </c>
      <c r="BF618">
        <v>0</v>
      </c>
      <c r="BG618">
        <v>0</v>
      </c>
      <c r="BH618">
        <v>1725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 t="shared" si="364"/>
        <v>21:39:31.351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168</v>
      </c>
      <c r="CR618">
        <v>1</v>
      </c>
      <c r="CW618">
        <v>12929699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 t="shared" si="361"/>
        <v>07/22/2022 21:39:31.579</v>
      </c>
      <c r="C619" t="str">
        <f t="shared" ref="C619:C682" si="365">"FFDFD3C0"</f>
        <v>FFDFD3C0</v>
      </c>
      <c r="D619" t="s">
        <v>121</v>
      </c>
      <c r="E619">
        <v>11</v>
      </c>
      <c r="F619">
        <v>1011</v>
      </c>
      <c r="G619" t="s">
        <v>125</v>
      </c>
      <c r="J619" t="s">
        <v>123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362"/>
        <v>21:39:31.344</v>
      </c>
      <c r="T619" t="str">
        <f t="shared" si="363"/>
        <v>21:39:30.944</v>
      </c>
      <c r="U619" t="str">
        <f t="shared" si="344"/>
        <v>A54CFF</v>
      </c>
      <c r="V619">
        <v>0</v>
      </c>
      <c r="W619">
        <v>0</v>
      </c>
      <c r="X619">
        <v>2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337</v>
      </c>
      <c r="AJ619">
        <v>43.396467999999999</v>
      </c>
      <c r="AK619" t="s">
        <v>338</v>
      </c>
      <c r="AL619">
        <v>-88.709041999999997</v>
      </c>
      <c r="AM619">
        <v>25</v>
      </c>
      <c r="AN619">
        <v>1800</v>
      </c>
      <c r="AO619" t="s">
        <v>118</v>
      </c>
      <c r="AP619">
        <v>-11</v>
      </c>
      <c r="AQ619">
        <v>-74</v>
      </c>
      <c r="AR619">
        <v>832</v>
      </c>
      <c r="AZ619">
        <v>1200</v>
      </c>
      <c r="BA619">
        <v>1</v>
      </c>
      <c r="BB619" t="str">
        <f t="shared" ref="BB619:BB682" si="366">"N4400K  "</f>
        <v xml:space="preserve">N4400K  </v>
      </c>
      <c r="BC619">
        <v>1</v>
      </c>
      <c r="BE619">
        <v>0</v>
      </c>
      <c r="BF619">
        <v>0</v>
      </c>
      <c r="BG619">
        <v>0</v>
      </c>
      <c r="BH619">
        <v>1725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 t="shared" si="364"/>
        <v>21:39:31.351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168</v>
      </c>
      <c r="CR619">
        <v>1</v>
      </c>
      <c r="CW619">
        <v>12929699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"07/22/2022 21:39:32.642"</f>
        <v>07/22/2022 21:39:32.642</v>
      </c>
      <c r="C620" t="str">
        <f t="shared" si="365"/>
        <v>FFDFD3C0</v>
      </c>
      <c r="D620" t="s">
        <v>113</v>
      </c>
      <c r="E620">
        <v>45</v>
      </c>
      <c r="H620">
        <v>152</v>
      </c>
      <c r="I620" t="s">
        <v>120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ref="S620:S625" si="367">"21:39:32.391"</f>
        <v>21:39:32.391</v>
      </c>
      <c r="T620" t="str">
        <f t="shared" ref="T620:T625" si="368">"21:39:31.891"</f>
        <v>21:39:31.891</v>
      </c>
      <c r="U620" t="str">
        <f t="shared" si="344"/>
        <v>A54CFF</v>
      </c>
      <c r="V620">
        <v>0</v>
      </c>
      <c r="W620">
        <v>0</v>
      </c>
      <c r="X620">
        <v>2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339</v>
      </c>
      <c r="AJ620">
        <v>43.396146000000002</v>
      </c>
      <c r="AK620" t="s">
        <v>340</v>
      </c>
      <c r="AL620">
        <v>-88.709106000000006</v>
      </c>
      <c r="AM620">
        <v>25</v>
      </c>
      <c r="AN620">
        <v>1825</v>
      </c>
      <c r="AO620" t="s">
        <v>118</v>
      </c>
      <c r="AP620">
        <v>-11</v>
      </c>
      <c r="AQ620">
        <v>-75</v>
      </c>
      <c r="AR620">
        <v>768</v>
      </c>
      <c r="AZ620">
        <v>1200</v>
      </c>
      <c r="BA620">
        <v>1</v>
      </c>
      <c r="BB620" t="str">
        <f t="shared" si="366"/>
        <v xml:space="preserve">N4400K  </v>
      </c>
      <c r="BC620">
        <v>1</v>
      </c>
      <c r="BE620">
        <v>0</v>
      </c>
      <c r="BF620">
        <v>0</v>
      </c>
      <c r="BG620">
        <v>0</v>
      </c>
      <c r="BH620">
        <v>1750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 t="shared" ref="BW620:BW625" si="369">"21:39:32.396"</f>
        <v>21:39:32.396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168</v>
      </c>
      <c r="CR620">
        <v>1</v>
      </c>
      <c r="CW620">
        <v>12931633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"07/22/2022 21:39:32.657"</f>
        <v>07/22/2022 21:39:32.657</v>
      </c>
      <c r="C621" t="str">
        <f t="shared" si="365"/>
        <v>FFDFD3C0</v>
      </c>
      <c r="D621" t="s">
        <v>124</v>
      </c>
      <c r="E621">
        <v>2</v>
      </c>
      <c r="H621">
        <v>156</v>
      </c>
      <c r="I621" t="s">
        <v>125</v>
      </c>
      <c r="J621" t="s">
        <v>126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367"/>
        <v>21:39:32.391</v>
      </c>
      <c r="T621" t="str">
        <f t="shared" si="368"/>
        <v>21:39:31.891</v>
      </c>
      <c r="U621" t="str">
        <f t="shared" si="344"/>
        <v>A54CFF</v>
      </c>
      <c r="V621">
        <v>0</v>
      </c>
      <c r="W621">
        <v>0</v>
      </c>
      <c r="X621">
        <v>2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339</v>
      </c>
      <c r="AJ621">
        <v>43.396146000000002</v>
      </c>
      <c r="AK621" t="s">
        <v>340</v>
      </c>
      <c r="AL621">
        <v>-88.709106000000006</v>
      </c>
      <c r="AM621">
        <v>25</v>
      </c>
      <c r="AN621">
        <v>1825</v>
      </c>
      <c r="AO621" t="s">
        <v>118</v>
      </c>
      <c r="AP621">
        <v>-11</v>
      </c>
      <c r="AQ621">
        <v>-75</v>
      </c>
      <c r="AR621">
        <v>768</v>
      </c>
      <c r="AZ621">
        <v>1200</v>
      </c>
      <c r="BA621">
        <v>1</v>
      </c>
      <c r="BB621" t="str">
        <f t="shared" si="366"/>
        <v xml:space="preserve">N4400K  </v>
      </c>
      <c r="BC621">
        <v>1</v>
      </c>
      <c r="BE621">
        <v>0</v>
      </c>
      <c r="BF621">
        <v>0</v>
      </c>
      <c r="BG621">
        <v>0</v>
      </c>
      <c r="BH621">
        <v>1750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 t="shared" si="369"/>
        <v>21:39:32.396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168</v>
      </c>
      <c r="CR621">
        <v>1</v>
      </c>
      <c r="CW621">
        <v>12931633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"07/22/2022 21:39:32.657"</f>
        <v>07/22/2022 21:39:32.657</v>
      </c>
      <c r="C622" t="str">
        <f t="shared" si="365"/>
        <v>FFDFD3C0</v>
      </c>
      <c r="D622" t="s">
        <v>127</v>
      </c>
      <c r="E622">
        <v>8</v>
      </c>
      <c r="F622">
        <v>2008</v>
      </c>
      <c r="G622" t="s">
        <v>128</v>
      </c>
      <c r="J622" t="s">
        <v>129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367"/>
        <v>21:39:32.391</v>
      </c>
      <c r="T622" t="str">
        <f t="shared" si="368"/>
        <v>21:39:31.891</v>
      </c>
      <c r="U622" t="str">
        <f t="shared" si="344"/>
        <v>A54CFF</v>
      </c>
      <c r="V622">
        <v>0</v>
      </c>
      <c r="W622">
        <v>0</v>
      </c>
      <c r="X622">
        <v>2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339</v>
      </c>
      <c r="AJ622">
        <v>43.396146000000002</v>
      </c>
      <c r="AK622" t="s">
        <v>340</v>
      </c>
      <c r="AL622">
        <v>-88.709106000000006</v>
      </c>
      <c r="AM622">
        <v>25</v>
      </c>
      <c r="AN622">
        <v>1825</v>
      </c>
      <c r="AO622" t="s">
        <v>118</v>
      </c>
      <c r="AP622">
        <v>-11</v>
      </c>
      <c r="AQ622">
        <v>-75</v>
      </c>
      <c r="AR622">
        <v>768</v>
      </c>
      <c r="AZ622">
        <v>1200</v>
      </c>
      <c r="BA622">
        <v>1</v>
      </c>
      <c r="BB622" t="str">
        <f t="shared" si="366"/>
        <v xml:space="preserve">N4400K  </v>
      </c>
      <c r="BC622">
        <v>1</v>
      </c>
      <c r="BE622">
        <v>0</v>
      </c>
      <c r="BF622">
        <v>0</v>
      </c>
      <c r="BG622">
        <v>0</v>
      </c>
      <c r="BH622">
        <v>1750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 t="shared" si="369"/>
        <v>21:39:32.396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168</v>
      </c>
      <c r="CR622">
        <v>1</v>
      </c>
      <c r="CW622">
        <v>12931633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"07/22/2022 21:39:32.657"</f>
        <v>07/22/2022 21:39:32.657</v>
      </c>
      <c r="C623" t="str">
        <f t="shared" si="365"/>
        <v>FFDFD3C0</v>
      </c>
      <c r="D623" t="s">
        <v>121</v>
      </c>
      <c r="E623">
        <v>11</v>
      </c>
      <c r="F623">
        <v>1011</v>
      </c>
      <c r="G623" t="s">
        <v>125</v>
      </c>
      <c r="J623" t="s">
        <v>123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367"/>
        <v>21:39:32.391</v>
      </c>
      <c r="T623" t="str">
        <f t="shared" si="368"/>
        <v>21:39:31.891</v>
      </c>
      <c r="U623" t="str">
        <f t="shared" si="344"/>
        <v>A54CFF</v>
      </c>
      <c r="V623">
        <v>0</v>
      </c>
      <c r="W623">
        <v>0</v>
      </c>
      <c r="X623">
        <v>2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339</v>
      </c>
      <c r="AJ623">
        <v>43.396146000000002</v>
      </c>
      <c r="AK623" t="s">
        <v>340</v>
      </c>
      <c r="AL623">
        <v>-88.709106000000006</v>
      </c>
      <c r="AM623">
        <v>25</v>
      </c>
      <c r="AN623">
        <v>1825</v>
      </c>
      <c r="AO623" t="s">
        <v>118</v>
      </c>
      <c r="AP623">
        <v>-11</v>
      </c>
      <c r="AQ623">
        <v>-75</v>
      </c>
      <c r="AR623">
        <v>768</v>
      </c>
      <c r="AZ623">
        <v>1200</v>
      </c>
      <c r="BA623">
        <v>1</v>
      </c>
      <c r="BB623" t="str">
        <f t="shared" si="366"/>
        <v xml:space="preserve">N4400K  </v>
      </c>
      <c r="BC623">
        <v>1</v>
      </c>
      <c r="BE623">
        <v>0</v>
      </c>
      <c r="BF623">
        <v>0</v>
      </c>
      <c r="BG623">
        <v>0</v>
      </c>
      <c r="BH623">
        <v>1750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 t="shared" si="369"/>
        <v>21:39:32.396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168</v>
      </c>
      <c r="CR623">
        <v>1</v>
      </c>
      <c r="CW623">
        <v>12931633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"07/22/2022 21:39:32.657"</f>
        <v>07/22/2022 21:39:32.657</v>
      </c>
      <c r="C624" t="str">
        <f t="shared" si="365"/>
        <v>FFDFD3C0</v>
      </c>
      <c r="D624" t="s">
        <v>113</v>
      </c>
      <c r="E624">
        <v>44</v>
      </c>
      <c r="H624">
        <v>151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367"/>
        <v>21:39:32.391</v>
      </c>
      <c r="T624" t="str">
        <f t="shared" si="368"/>
        <v>21:39:31.891</v>
      </c>
      <c r="U624" t="str">
        <f t="shared" si="344"/>
        <v>A54CFF</v>
      </c>
      <c r="V624">
        <v>0</v>
      </c>
      <c r="W624">
        <v>0</v>
      </c>
      <c r="X624">
        <v>2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339</v>
      </c>
      <c r="AJ624">
        <v>43.396146000000002</v>
      </c>
      <c r="AK624" t="s">
        <v>340</v>
      </c>
      <c r="AL624">
        <v>-88.709106000000006</v>
      </c>
      <c r="AM624">
        <v>25</v>
      </c>
      <c r="AN624">
        <v>1825</v>
      </c>
      <c r="AO624" t="s">
        <v>118</v>
      </c>
      <c r="AP624">
        <v>-11</v>
      </c>
      <c r="AQ624">
        <v>-75</v>
      </c>
      <c r="AR624">
        <v>768</v>
      </c>
      <c r="AZ624">
        <v>1200</v>
      </c>
      <c r="BA624">
        <v>1</v>
      </c>
      <c r="BB624" t="str">
        <f t="shared" si="366"/>
        <v xml:space="preserve">N4400K  </v>
      </c>
      <c r="BC624">
        <v>1</v>
      </c>
      <c r="BE624">
        <v>0</v>
      </c>
      <c r="BF624">
        <v>0</v>
      </c>
      <c r="BG624">
        <v>0</v>
      </c>
      <c r="BH624">
        <v>1750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 t="shared" si="369"/>
        <v>21:39:32.396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168</v>
      </c>
      <c r="CR624">
        <v>1</v>
      </c>
      <c r="CW624">
        <v>12931633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"07/22/2022 21:39:32.657"</f>
        <v>07/22/2022 21:39:32.657</v>
      </c>
      <c r="C625" t="str">
        <f t="shared" si="365"/>
        <v>FFDFD3C0</v>
      </c>
      <c r="D625" t="s">
        <v>121</v>
      </c>
      <c r="E625">
        <v>12</v>
      </c>
      <c r="F625">
        <v>1012</v>
      </c>
      <c r="G625" t="s">
        <v>122</v>
      </c>
      <c r="J625" t="s">
        <v>123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367"/>
        <v>21:39:32.391</v>
      </c>
      <c r="T625" t="str">
        <f t="shared" si="368"/>
        <v>21:39:31.891</v>
      </c>
      <c r="U625" t="str">
        <f t="shared" si="344"/>
        <v>A54CFF</v>
      </c>
      <c r="V625">
        <v>0</v>
      </c>
      <c r="W625">
        <v>0</v>
      </c>
      <c r="X625">
        <v>2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339</v>
      </c>
      <c r="AJ625">
        <v>43.396146000000002</v>
      </c>
      <c r="AK625" t="s">
        <v>340</v>
      </c>
      <c r="AL625">
        <v>-88.709106000000006</v>
      </c>
      <c r="AM625">
        <v>25</v>
      </c>
      <c r="AN625">
        <v>1825</v>
      </c>
      <c r="AO625" t="s">
        <v>118</v>
      </c>
      <c r="AP625">
        <v>-11</v>
      </c>
      <c r="AQ625">
        <v>-75</v>
      </c>
      <c r="AR625">
        <v>768</v>
      </c>
      <c r="AZ625">
        <v>1200</v>
      </c>
      <c r="BA625">
        <v>1</v>
      </c>
      <c r="BB625" t="str">
        <f t="shared" si="366"/>
        <v xml:space="preserve">N4400K  </v>
      </c>
      <c r="BC625">
        <v>1</v>
      </c>
      <c r="BE625">
        <v>0</v>
      </c>
      <c r="BF625">
        <v>0</v>
      </c>
      <c r="BG625">
        <v>0</v>
      </c>
      <c r="BH625">
        <v>1750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 t="shared" si="369"/>
        <v>21:39:32.396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168</v>
      </c>
      <c r="CR625">
        <v>1</v>
      </c>
      <c r="CW625">
        <v>12931633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"07/22/2022 21:39:33.767"</f>
        <v>07/22/2022 21:39:33.767</v>
      </c>
      <c r="C626" t="str">
        <f t="shared" si="365"/>
        <v>FFDFD3C0</v>
      </c>
      <c r="D626" t="s">
        <v>127</v>
      </c>
      <c r="E626">
        <v>8</v>
      </c>
      <c r="F626">
        <v>2008</v>
      </c>
      <c r="G626" t="s">
        <v>128</v>
      </c>
      <c r="J626" t="s">
        <v>129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ref="S626:S631" si="370">"21:39:33.555"</f>
        <v>21:39:33.555</v>
      </c>
      <c r="T626" t="str">
        <f t="shared" ref="T626:T631" si="371">"21:39:33.055"</f>
        <v>21:39:33.055</v>
      </c>
      <c r="U626" t="str">
        <f t="shared" si="344"/>
        <v>A54CFF</v>
      </c>
      <c r="V626">
        <v>0</v>
      </c>
      <c r="W626">
        <v>0</v>
      </c>
      <c r="X626">
        <v>2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341</v>
      </c>
      <c r="AJ626">
        <v>43.395716999999998</v>
      </c>
      <c r="AK626" t="s">
        <v>342</v>
      </c>
      <c r="AL626">
        <v>-88.709170999999998</v>
      </c>
      <c r="AM626">
        <v>25</v>
      </c>
      <c r="AN626">
        <v>1825</v>
      </c>
      <c r="AO626" t="s">
        <v>118</v>
      </c>
      <c r="AP626">
        <v>-12</v>
      </c>
      <c r="AQ626">
        <v>-76</v>
      </c>
      <c r="AR626">
        <v>768</v>
      </c>
      <c r="AZ626">
        <v>1200</v>
      </c>
      <c r="BA626">
        <v>1</v>
      </c>
      <c r="BB626" t="str">
        <f t="shared" si="366"/>
        <v xml:space="preserve">N4400K  </v>
      </c>
      <c r="BC626">
        <v>1</v>
      </c>
      <c r="BE626">
        <v>0</v>
      </c>
      <c r="BF626">
        <v>0</v>
      </c>
      <c r="BG626">
        <v>0</v>
      </c>
      <c r="BH626">
        <v>1750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 t="shared" ref="BW626:BW631" si="372">"21:39:33.558"</f>
        <v>21:39:33.558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168</v>
      </c>
      <c r="CR626">
        <v>1</v>
      </c>
      <c r="CW626">
        <v>12933855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"07/22/2022 21:39:33.767"</f>
        <v>07/22/2022 21:39:33.767</v>
      </c>
      <c r="C627" t="str">
        <f t="shared" si="365"/>
        <v>FFDFD3C0</v>
      </c>
      <c r="D627" t="s">
        <v>121</v>
      </c>
      <c r="E627">
        <v>12</v>
      </c>
      <c r="F627">
        <v>1012</v>
      </c>
      <c r="G627" t="s">
        <v>122</v>
      </c>
      <c r="J627" t="s">
        <v>123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370"/>
        <v>21:39:33.555</v>
      </c>
      <c r="T627" t="str">
        <f t="shared" si="371"/>
        <v>21:39:33.055</v>
      </c>
      <c r="U627" t="str">
        <f t="shared" si="344"/>
        <v>A54CFF</v>
      </c>
      <c r="V627">
        <v>0</v>
      </c>
      <c r="W627">
        <v>0</v>
      </c>
      <c r="X627">
        <v>2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341</v>
      </c>
      <c r="AJ627">
        <v>43.395716999999998</v>
      </c>
      <c r="AK627" t="s">
        <v>342</v>
      </c>
      <c r="AL627">
        <v>-88.709170999999998</v>
      </c>
      <c r="AM627">
        <v>25</v>
      </c>
      <c r="AN627">
        <v>1825</v>
      </c>
      <c r="AO627" t="s">
        <v>118</v>
      </c>
      <c r="AP627">
        <v>-12</v>
      </c>
      <c r="AQ627">
        <v>-76</v>
      </c>
      <c r="AR627">
        <v>768</v>
      </c>
      <c r="AZ627">
        <v>1200</v>
      </c>
      <c r="BA627">
        <v>1</v>
      </c>
      <c r="BB627" t="str">
        <f t="shared" si="366"/>
        <v xml:space="preserve">N4400K  </v>
      </c>
      <c r="BC627">
        <v>1</v>
      </c>
      <c r="BE627">
        <v>0</v>
      </c>
      <c r="BF627">
        <v>0</v>
      </c>
      <c r="BG627">
        <v>0</v>
      </c>
      <c r="BH627">
        <v>1750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 t="shared" si="372"/>
        <v>21:39:33.558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168</v>
      </c>
      <c r="CR627">
        <v>1</v>
      </c>
      <c r="CW627">
        <v>12933855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"07/22/2022 21:39:33.814"</f>
        <v>07/22/2022 21:39:33.814</v>
      </c>
      <c r="C628" t="str">
        <f t="shared" si="365"/>
        <v>FFDFD3C0</v>
      </c>
      <c r="D628" t="s">
        <v>113</v>
      </c>
      <c r="E628">
        <v>44</v>
      </c>
      <c r="H628">
        <v>151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370"/>
        <v>21:39:33.555</v>
      </c>
      <c r="T628" t="str">
        <f t="shared" si="371"/>
        <v>21:39:33.055</v>
      </c>
      <c r="U628" t="str">
        <f t="shared" si="344"/>
        <v>A54CFF</v>
      </c>
      <c r="V628">
        <v>0</v>
      </c>
      <c r="W628">
        <v>0</v>
      </c>
      <c r="X628">
        <v>2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341</v>
      </c>
      <c r="AJ628">
        <v>43.395716999999998</v>
      </c>
      <c r="AK628" t="s">
        <v>342</v>
      </c>
      <c r="AL628">
        <v>-88.709170999999998</v>
      </c>
      <c r="AM628">
        <v>25</v>
      </c>
      <c r="AN628">
        <v>1825</v>
      </c>
      <c r="AO628" t="s">
        <v>118</v>
      </c>
      <c r="AP628">
        <v>-12</v>
      </c>
      <c r="AQ628">
        <v>-76</v>
      </c>
      <c r="AR628">
        <v>768</v>
      </c>
      <c r="AZ628">
        <v>1200</v>
      </c>
      <c r="BA628">
        <v>1</v>
      </c>
      <c r="BB628" t="str">
        <f t="shared" si="366"/>
        <v xml:space="preserve">N4400K  </v>
      </c>
      <c r="BC628">
        <v>1</v>
      </c>
      <c r="BE628">
        <v>0</v>
      </c>
      <c r="BF628">
        <v>0</v>
      </c>
      <c r="BG628">
        <v>0</v>
      </c>
      <c r="BH628">
        <v>1750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 t="shared" si="372"/>
        <v>21:39:33.558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168</v>
      </c>
      <c r="CR628">
        <v>1</v>
      </c>
      <c r="CW628">
        <v>12933855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"07/22/2022 21:39:33.860"</f>
        <v>07/22/2022 21:39:33.860</v>
      </c>
      <c r="C629" t="str">
        <f t="shared" si="365"/>
        <v>FFDFD3C0</v>
      </c>
      <c r="D629" t="s">
        <v>113</v>
      </c>
      <c r="E629">
        <v>45</v>
      </c>
      <c r="H629">
        <v>152</v>
      </c>
      <c r="I629" t="s">
        <v>120</v>
      </c>
      <c r="J629" t="s">
        <v>115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370"/>
        <v>21:39:33.555</v>
      </c>
      <c r="T629" t="str">
        <f t="shared" si="371"/>
        <v>21:39:33.055</v>
      </c>
      <c r="U629" t="str">
        <f t="shared" si="344"/>
        <v>A54CFF</v>
      </c>
      <c r="V629">
        <v>0</v>
      </c>
      <c r="W629">
        <v>0</v>
      </c>
      <c r="X629">
        <v>2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341</v>
      </c>
      <c r="AJ629">
        <v>43.395716999999998</v>
      </c>
      <c r="AK629" t="s">
        <v>342</v>
      </c>
      <c r="AL629">
        <v>-88.709170999999998</v>
      </c>
      <c r="AM629">
        <v>25</v>
      </c>
      <c r="AN629">
        <v>1825</v>
      </c>
      <c r="AO629" t="s">
        <v>118</v>
      </c>
      <c r="AP629">
        <v>-12</v>
      </c>
      <c r="AQ629">
        <v>-76</v>
      </c>
      <c r="AR629">
        <v>768</v>
      </c>
      <c r="AZ629">
        <v>1200</v>
      </c>
      <c r="BA629">
        <v>1</v>
      </c>
      <c r="BB629" t="str">
        <f t="shared" si="366"/>
        <v xml:space="preserve">N4400K  </v>
      </c>
      <c r="BC629">
        <v>1</v>
      </c>
      <c r="BE629">
        <v>0</v>
      </c>
      <c r="BF629">
        <v>0</v>
      </c>
      <c r="BG629">
        <v>0</v>
      </c>
      <c r="BH629">
        <v>1750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 t="shared" si="372"/>
        <v>21:39:33.558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168</v>
      </c>
      <c r="CR629">
        <v>1</v>
      </c>
      <c r="CW629">
        <v>12933855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"07/22/2022 21:39:33.860"</f>
        <v>07/22/2022 21:39:33.860</v>
      </c>
      <c r="C630" t="str">
        <f t="shared" si="365"/>
        <v>FFDFD3C0</v>
      </c>
      <c r="D630" t="s">
        <v>124</v>
      </c>
      <c r="E630">
        <v>2</v>
      </c>
      <c r="H630">
        <v>156</v>
      </c>
      <c r="I630" t="s">
        <v>125</v>
      </c>
      <c r="J630" t="s">
        <v>126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370"/>
        <v>21:39:33.555</v>
      </c>
      <c r="T630" t="str">
        <f t="shared" si="371"/>
        <v>21:39:33.055</v>
      </c>
      <c r="U630" t="str">
        <f t="shared" si="344"/>
        <v>A54CFF</v>
      </c>
      <c r="V630">
        <v>0</v>
      </c>
      <c r="W630">
        <v>0</v>
      </c>
      <c r="X630">
        <v>2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341</v>
      </c>
      <c r="AJ630">
        <v>43.395716999999998</v>
      </c>
      <c r="AK630" t="s">
        <v>342</v>
      </c>
      <c r="AL630">
        <v>-88.709170999999998</v>
      </c>
      <c r="AM630">
        <v>25</v>
      </c>
      <c r="AN630">
        <v>1825</v>
      </c>
      <c r="AO630" t="s">
        <v>118</v>
      </c>
      <c r="AP630">
        <v>-12</v>
      </c>
      <c r="AQ630">
        <v>-76</v>
      </c>
      <c r="AR630">
        <v>768</v>
      </c>
      <c r="AZ630">
        <v>1200</v>
      </c>
      <c r="BA630">
        <v>1</v>
      </c>
      <c r="BB630" t="str">
        <f t="shared" si="366"/>
        <v xml:space="preserve">N4400K  </v>
      </c>
      <c r="BC630">
        <v>1</v>
      </c>
      <c r="BE630">
        <v>0</v>
      </c>
      <c r="BF630">
        <v>0</v>
      </c>
      <c r="BG630">
        <v>0</v>
      </c>
      <c r="BH630">
        <v>1750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 t="shared" si="372"/>
        <v>21:39:33.558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168</v>
      </c>
      <c r="CR630">
        <v>1</v>
      </c>
      <c r="CW630">
        <v>12933855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"07/22/2022 21:39:33.767"</f>
        <v>07/22/2022 21:39:33.767</v>
      </c>
      <c r="C631" t="str">
        <f t="shared" si="365"/>
        <v>FFDFD3C0</v>
      </c>
      <c r="D631" t="s">
        <v>121</v>
      </c>
      <c r="E631">
        <v>11</v>
      </c>
      <c r="F631">
        <v>1011</v>
      </c>
      <c r="G631" t="s">
        <v>125</v>
      </c>
      <c r="J631" t="s">
        <v>123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370"/>
        <v>21:39:33.555</v>
      </c>
      <c r="T631" t="str">
        <f t="shared" si="371"/>
        <v>21:39:33.055</v>
      </c>
      <c r="U631" t="str">
        <f t="shared" si="344"/>
        <v>A54CFF</v>
      </c>
      <c r="V631">
        <v>0</v>
      </c>
      <c r="W631">
        <v>0</v>
      </c>
      <c r="X631">
        <v>2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341</v>
      </c>
      <c r="AJ631">
        <v>43.395716999999998</v>
      </c>
      <c r="AK631" t="s">
        <v>342</v>
      </c>
      <c r="AL631">
        <v>-88.709170999999998</v>
      </c>
      <c r="AM631">
        <v>25</v>
      </c>
      <c r="AN631">
        <v>1825</v>
      </c>
      <c r="AO631" t="s">
        <v>118</v>
      </c>
      <c r="AP631">
        <v>-12</v>
      </c>
      <c r="AQ631">
        <v>-76</v>
      </c>
      <c r="AR631">
        <v>768</v>
      </c>
      <c r="AZ631">
        <v>1200</v>
      </c>
      <c r="BA631">
        <v>1</v>
      </c>
      <c r="BB631" t="str">
        <f t="shared" si="366"/>
        <v xml:space="preserve">N4400K  </v>
      </c>
      <c r="BC631">
        <v>1</v>
      </c>
      <c r="BE631">
        <v>0</v>
      </c>
      <c r="BF631">
        <v>0</v>
      </c>
      <c r="BG631">
        <v>0</v>
      </c>
      <c r="BH631">
        <v>1750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 t="shared" si="372"/>
        <v>21:39:33.558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168</v>
      </c>
      <c r="CR631">
        <v>1</v>
      </c>
      <c r="CW631">
        <v>12933855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"07/22/2022 21:39:34.907"</f>
        <v>07/22/2022 21:39:34.907</v>
      </c>
      <c r="C632" t="str">
        <f t="shared" si="365"/>
        <v>FFDFD3C0</v>
      </c>
      <c r="D632" t="s">
        <v>113</v>
      </c>
      <c r="E632">
        <v>44</v>
      </c>
      <c r="H632">
        <v>151</v>
      </c>
      <c r="I632" t="s">
        <v>114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ref="S632:S637" si="373">"21:39:34.656"</f>
        <v>21:39:34.656</v>
      </c>
      <c r="T632" t="str">
        <f t="shared" ref="T632:T637" si="374">"21:39:34.156"</f>
        <v>21:39:34.156</v>
      </c>
      <c r="U632" t="str">
        <f t="shared" si="344"/>
        <v>A54CFF</v>
      </c>
      <c r="V632">
        <v>0</v>
      </c>
      <c r="W632">
        <v>0</v>
      </c>
      <c r="X632">
        <v>2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343</v>
      </c>
      <c r="AJ632">
        <v>43.395308999999997</v>
      </c>
      <c r="AK632" t="s">
        <v>344</v>
      </c>
      <c r="AL632">
        <v>-88.709299999999999</v>
      </c>
      <c r="AM632">
        <v>25</v>
      </c>
      <c r="AN632">
        <v>1825</v>
      </c>
      <c r="AO632" t="s">
        <v>118</v>
      </c>
      <c r="AP632">
        <v>-15</v>
      </c>
      <c r="AQ632">
        <v>-76</v>
      </c>
      <c r="AR632">
        <v>512</v>
      </c>
      <c r="AZ632">
        <v>1200</v>
      </c>
      <c r="BA632">
        <v>1</v>
      </c>
      <c r="BB632" t="str">
        <f t="shared" si="366"/>
        <v xml:space="preserve">N4400K  </v>
      </c>
      <c r="BC632">
        <v>1</v>
      </c>
      <c r="BE632">
        <v>0</v>
      </c>
      <c r="BF632">
        <v>0</v>
      </c>
      <c r="BG632">
        <v>0</v>
      </c>
      <c r="BH632">
        <v>1750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 t="shared" ref="BW632:BW637" si="375">"21:39:34.657"</f>
        <v>21:39:34.657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168</v>
      </c>
      <c r="CR632">
        <v>1</v>
      </c>
      <c r="CW632">
        <v>12935830</v>
      </c>
      <c r="CY632">
        <v>1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"07/22/2022 21:39:34.907"</f>
        <v>07/22/2022 21:39:34.907</v>
      </c>
      <c r="C633" t="str">
        <f t="shared" si="365"/>
        <v>FFDFD3C0</v>
      </c>
      <c r="D633" t="s">
        <v>113</v>
      </c>
      <c r="E633">
        <v>45</v>
      </c>
      <c r="H633">
        <v>152</v>
      </c>
      <c r="I633" t="s">
        <v>120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373"/>
        <v>21:39:34.656</v>
      </c>
      <c r="T633" t="str">
        <f t="shared" si="374"/>
        <v>21:39:34.156</v>
      </c>
      <c r="U633" t="str">
        <f t="shared" si="344"/>
        <v>A54CFF</v>
      </c>
      <c r="V633">
        <v>0</v>
      </c>
      <c r="W633">
        <v>0</v>
      </c>
      <c r="X633">
        <v>2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343</v>
      </c>
      <c r="AJ633">
        <v>43.395308999999997</v>
      </c>
      <c r="AK633" t="s">
        <v>344</v>
      </c>
      <c r="AL633">
        <v>-88.709299999999999</v>
      </c>
      <c r="AM633">
        <v>25</v>
      </c>
      <c r="AN633">
        <v>1825</v>
      </c>
      <c r="AO633" t="s">
        <v>118</v>
      </c>
      <c r="AP633">
        <v>-15</v>
      </c>
      <c r="AQ633">
        <v>-76</v>
      </c>
      <c r="AR633">
        <v>512</v>
      </c>
      <c r="AZ633">
        <v>1200</v>
      </c>
      <c r="BA633">
        <v>1</v>
      </c>
      <c r="BB633" t="str">
        <f t="shared" si="366"/>
        <v xml:space="preserve">N4400K  </v>
      </c>
      <c r="BC633">
        <v>1</v>
      </c>
      <c r="BE633">
        <v>0</v>
      </c>
      <c r="BF633">
        <v>0</v>
      </c>
      <c r="BG633">
        <v>0</v>
      </c>
      <c r="BH633">
        <v>1750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 t="shared" si="375"/>
        <v>21:39:34.657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168</v>
      </c>
      <c r="CR633">
        <v>1</v>
      </c>
      <c r="CW633">
        <v>12935830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"07/22/2022 21:39:34.907"</f>
        <v>07/22/2022 21:39:34.907</v>
      </c>
      <c r="C634" t="str">
        <f t="shared" si="365"/>
        <v>FFDFD3C0</v>
      </c>
      <c r="D634" t="s">
        <v>124</v>
      </c>
      <c r="E634">
        <v>2</v>
      </c>
      <c r="H634">
        <v>156</v>
      </c>
      <c r="I634" t="s">
        <v>125</v>
      </c>
      <c r="J634" t="s">
        <v>126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373"/>
        <v>21:39:34.656</v>
      </c>
      <c r="T634" t="str">
        <f t="shared" si="374"/>
        <v>21:39:34.156</v>
      </c>
      <c r="U634" t="str">
        <f t="shared" si="344"/>
        <v>A54CFF</v>
      </c>
      <c r="V634">
        <v>0</v>
      </c>
      <c r="W634">
        <v>0</v>
      </c>
      <c r="X634">
        <v>2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343</v>
      </c>
      <c r="AJ634">
        <v>43.395308999999997</v>
      </c>
      <c r="AK634" t="s">
        <v>344</v>
      </c>
      <c r="AL634">
        <v>-88.709299999999999</v>
      </c>
      <c r="AM634">
        <v>25</v>
      </c>
      <c r="AN634">
        <v>1825</v>
      </c>
      <c r="AO634" t="s">
        <v>118</v>
      </c>
      <c r="AP634">
        <v>-15</v>
      </c>
      <c r="AQ634">
        <v>-76</v>
      </c>
      <c r="AR634">
        <v>512</v>
      </c>
      <c r="AZ634">
        <v>1200</v>
      </c>
      <c r="BA634">
        <v>1</v>
      </c>
      <c r="BB634" t="str">
        <f t="shared" si="366"/>
        <v xml:space="preserve">N4400K  </v>
      </c>
      <c r="BC634">
        <v>1</v>
      </c>
      <c r="BE634">
        <v>0</v>
      </c>
      <c r="BF634">
        <v>0</v>
      </c>
      <c r="BG634">
        <v>0</v>
      </c>
      <c r="BH634">
        <v>1750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 t="shared" si="375"/>
        <v>21:39:34.657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168</v>
      </c>
      <c r="CR634">
        <v>1</v>
      </c>
      <c r="CW634">
        <v>12935830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"07/22/2022 21:39:34.939"</f>
        <v>07/22/2022 21:39:34.939</v>
      </c>
      <c r="C635" t="str">
        <f t="shared" si="365"/>
        <v>FFDFD3C0</v>
      </c>
      <c r="D635" t="s">
        <v>121</v>
      </c>
      <c r="E635">
        <v>11</v>
      </c>
      <c r="F635">
        <v>1011</v>
      </c>
      <c r="G635" t="s">
        <v>125</v>
      </c>
      <c r="J635" t="s">
        <v>123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373"/>
        <v>21:39:34.656</v>
      </c>
      <c r="T635" t="str">
        <f t="shared" si="374"/>
        <v>21:39:34.156</v>
      </c>
      <c r="U635" t="str">
        <f t="shared" si="344"/>
        <v>A54CFF</v>
      </c>
      <c r="V635">
        <v>0</v>
      </c>
      <c r="W635">
        <v>0</v>
      </c>
      <c r="X635">
        <v>2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343</v>
      </c>
      <c r="AJ635">
        <v>43.395308999999997</v>
      </c>
      <c r="AK635" t="s">
        <v>344</v>
      </c>
      <c r="AL635">
        <v>-88.709299999999999</v>
      </c>
      <c r="AM635">
        <v>25</v>
      </c>
      <c r="AN635">
        <v>1825</v>
      </c>
      <c r="AO635" t="s">
        <v>118</v>
      </c>
      <c r="AP635">
        <v>-15</v>
      </c>
      <c r="AQ635">
        <v>-76</v>
      </c>
      <c r="AR635">
        <v>512</v>
      </c>
      <c r="AZ635">
        <v>1200</v>
      </c>
      <c r="BA635">
        <v>1</v>
      </c>
      <c r="BB635" t="str">
        <f t="shared" si="366"/>
        <v xml:space="preserve">N4400K  </v>
      </c>
      <c r="BC635">
        <v>1</v>
      </c>
      <c r="BE635">
        <v>0</v>
      </c>
      <c r="BF635">
        <v>0</v>
      </c>
      <c r="BG635">
        <v>0</v>
      </c>
      <c r="BH635">
        <v>1750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 t="shared" si="375"/>
        <v>21:39:34.657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168</v>
      </c>
      <c r="CR635">
        <v>1</v>
      </c>
      <c r="CW635">
        <v>12935830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"07/22/2022 21:39:34.939"</f>
        <v>07/22/2022 21:39:34.939</v>
      </c>
      <c r="C636" t="str">
        <f t="shared" si="365"/>
        <v>FFDFD3C0</v>
      </c>
      <c r="D636" t="s">
        <v>127</v>
      </c>
      <c r="E636">
        <v>8</v>
      </c>
      <c r="F636">
        <v>2008</v>
      </c>
      <c r="G636" t="s">
        <v>128</v>
      </c>
      <c r="J636" t="s">
        <v>129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373"/>
        <v>21:39:34.656</v>
      </c>
      <c r="T636" t="str">
        <f t="shared" si="374"/>
        <v>21:39:34.156</v>
      </c>
      <c r="U636" t="str">
        <f t="shared" si="344"/>
        <v>A54CFF</v>
      </c>
      <c r="V636">
        <v>0</v>
      </c>
      <c r="W636">
        <v>0</v>
      </c>
      <c r="X636">
        <v>2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343</v>
      </c>
      <c r="AJ636">
        <v>43.395308999999997</v>
      </c>
      <c r="AK636" t="s">
        <v>344</v>
      </c>
      <c r="AL636">
        <v>-88.709299999999999</v>
      </c>
      <c r="AM636">
        <v>25</v>
      </c>
      <c r="AN636">
        <v>1825</v>
      </c>
      <c r="AO636" t="s">
        <v>118</v>
      </c>
      <c r="AP636">
        <v>-15</v>
      </c>
      <c r="AQ636">
        <v>-76</v>
      </c>
      <c r="AR636">
        <v>512</v>
      </c>
      <c r="AZ636">
        <v>1200</v>
      </c>
      <c r="BA636">
        <v>1</v>
      </c>
      <c r="BB636" t="str">
        <f t="shared" si="366"/>
        <v xml:space="preserve">N4400K  </v>
      </c>
      <c r="BC636">
        <v>1</v>
      </c>
      <c r="BE636">
        <v>0</v>
      </c>
      <c r="BF636">
        <v>0</v>
      </c>
      <c r="BG636">
        <v>0</v>
      </c>
      <c r="BH636">
        <v>1750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 t="shared" si="375"/>
        <v>21:39:34.657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168</v>
      </c>
      <c r="CR636">
        <v>1</v>
      </c>
      <c r="CW636">
        <v>12935830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"07/22/2022 21:39:34.939"</f>
        <v>07/22/2022 21:39:34.939</v>
      </c>
      <c r="C637" t="str">
        <f t="shared" si="365"/>
        <v>FFDFD3C0</v>
      </c>
      <c r="D637" t="s">
        <v>121</v>
      </c>
      <c r="E637">
        <v>12</v>
      </c>
      <c r="F637">
        <v>1012</v>
      </c>
      <c r="G637" t="s">
        <v>122</v>
      </c>
      <c r="J637" t="s">
        <v>123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373"/>
        <v>21:39:34.656</v>
      </c>
      <c r="T637" t="str">
        <f t="shared" si="374"/>
        <v>21:39:34.156</v>
      </c>
      <c r="U637" t="str">
        <f t="shared" si="344"/>
        <v>A54CFF</v>
      </c>
      <c r="V637">
        <v>0</v>
      </c>
      <c r="W637">
        <v>0</v>
      </c>
      <c r="X637">
        <v>2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343</v>
      </c>
      <c r="AJ637">
        <v>43.395308999999997</v>
      </c>
      <c r="AK637" t="s">
        <v>344</v>
      </c>
      <c r="AL637">
        <v>-88.709299999999999</v>
      </c>
      <c r="AM637">
        <v>25</v>
      </c>
      <c r="AN637">
        <v>1825</v>
      </c>
      <c r="AO637" t="s">
        <v>118</v>
      </c>
      <c r="AP637">
        <v>-15</v>
      </c>
      <c r="AQ637">
        <v>-76</v>
      </c>
      <c r="AR637">
        <v>512</v>
      </c>
      <c r="AZ637">
        <v>1200</v>
      </c>
      <c r="BA637">
        <v>1</v>
      </c>
      <c r="BB637" t="str">
        <f t="shared" si="366"/>
        <v xml:space="preserve">N4400K  </v>
      </c>
      <c r="BC637">
        <v>1</v>
      </c>
      <c r="BE637">
        <v>0</v>
      </c>
      <c r="BF637">
        <v>0</v>
      </c>
      <c r="BG637">
        <v>0</v>
      </c>
      <c r="BH637">
        <v>1750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 t="shared" si="375"/>
        <v>21:39:34.657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168</v>
      </c>
      <c r="CR637">
        <v>1</v>
      </c>
      <c r="CW637">
        <v>12935830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 t="shared" ref="A638:A643" si="376">"07/22/2022 21:39:35.861"</f>
        <v>07/22/2022 21:39:35.861</v>
      </c>
      <c r="C638" t="str">
        <f t="shared" si="365"/>
        <v>FFDFD3C0</v>
      </c>
      <c r="D638" t="s">
        <v>124</v>
      </c>
      <c r="E638">
        <v>2</v>
      </c>
      <c r="H638">
        <v>156</v>
      </c>
      <c r="I638" t="s">
        <v>125</v>
      </c>
      <c r="J638" t="s">
        <v>126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ref="S638:S643" si="377">"21:39:35.609"</f>
        <v>21:39:35.609</v>
      </c>
      <c r="T638" t="str">
        <f t="shared" ref="T638:T643" si="378">"21:39:35.109"</f>
        <v>21:39:35.109</v>
      </c>
      <c r="U638" t="str">
        <f t="shared" si="344"/>
        <v>A54CFF</v>
      </c>
      <c r="V638">
        <v>0</v>
      </c>
      <c r="W638">
        <v>0</v>
      </c>
      <c r="X638">
        <v>2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345</v>
      </c>
      <c r="AJ638">
        <v>43.395009000000002</v>
      </c>
      <c r="AK638" t="s">
        <v>346</v>
      </c>
      <c r="AL638">
        <v>-88.709428000000003</v>
      </c>
      <c r="AM638">
        <v>25</v>
      </c>
      <c r="AN638">
        <v>1825</v>
      </c>
      <c r="AO638" t="s">
        <v>118</v>
      </c>
      <c r="AP638">
        <v>-18</v>
      </c>
      <c r="AQ638">
        <v>-75</v>
      </c>
      <c r="AR638">
        <v>448</v>
      </c>
      <c r="AZ638">
        <v>1200</v>
      </c>
      <c r="BA638">
        <v>1</v>
      </c>
      <c r="BB638" t="str">
        <f t="shared" si="366"/>
        <v xml:space="preserve">N4400K  </v>
      </c>
      <c r="BC638">
        <v>1</v>
      </c>
      <c r="BE638">
        <v>0</v>
      </c>
      <c r="BF638">
        <v>0</v>
      </c>
      <c r="BG638">
        <v>0</v>
      </c>
      <c r="BH638">
        <v>1775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 t="shared" ref="BW638:BW643" si="379">"21:39:35.614"</f>
        <v>21:39:35.614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168</v>
      </c>
      <c r="CR638">
        <v>1</v>
      </c>
      <c r="CW638">
        <v>12937540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 t="shared" si="376"/>
        <v>07/22/2022 21:39:35.861</v>
      </c>
      <c r="C639" t="str">
        <f t="shared" si="365"/>
        <v>FFDFD3C0</v>
      </c>
      <c r="D639" t="s">
        <v>113</v>
      </c>
      <c r="E639">
        <v>45</v>
      </c>
      <c r="H639">
        <v>152</v>
      </c>
      <c r="I639" t="s">
        <v>120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377"/>
        <v>21:39:35.609</v>
      </c>
      <c r="T639" t="str">
        <f t="shared" si="378"/>
        <v>21:39:35.109</v>
      </c>
      <c r="U639" t="str">
        <f t="shared" si="344"/>
        <v>A54CFF</v>
      </c>
      <c r="V639">
        <v>0</v>
      </c>
      <c r="W639">
        <v>0</v>
      </c>
      <c r="X639">
        <v>2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345</v>
      </c>
      <c r="AJ639">
        <v>43.395009000000002</v>
      </c>
      <c r="AK639" t="s">
        <v>346</v>
      </c>
      <c r="AL639">
        <v>-88.709428000000003</v>
      </c>
      <c r="AM639">
        <v>25</v>
      </c>
      <c r="AN639">
        <v>1825</v>
      </c>
      <c r="AO639" t="s">
        <v>118</v>
      </c>
      <c r="AP639">
        <v>-18</v>
      </c>
      <c r="AQ639">
        <v>-75</v>
      </c>
      <c r="AR639">
        <v>448</v>
      </c>
      <c r="AZ639">
        <v>1200</v>
      </c>
      <c r="BA639">
        <v>1</v>
      </c>
      <c r="BB639" t="str">
        <f t="shared" si="366"/>
        <v xml:space="preserve">N4400K  </v>
      </c>
      <c r="BC639">
        <v>1</v>
      </c>
      <c r="BE639">
        <v>0</v>
      </c>
      <c r="BF639">
        <v>0</v>
      </c>
      <c r="BG639">
        <v>0</v>
      </c>
      <c r="BH639">
        <v>1775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 t="shared" si="379"/>
        <v>21:39:35.614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168</v>
      </c>
      <c r="CR639">
        <v>1</v>
      </c>
      <c r="CW639">
        <v>12937540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 t="shared" si="376"/>
        <v>07/22/2022 21:39:35.861</v>
      </c>
      <c r="C640" t="str">
        <f t="shared" si="365"/>
        <v>FFDFD3C0</v>
      </c>
      <c r="D640" t="s">
        <v>121</v>
      </c>
      <c r="E640">
        <v>11</v>
      </c>
      <c r="F640">
        <v>1011</v>
      </c>
      <c r="G640" t="s">
        <v>125</v>
      </c>
      <c r="J640" t="s">
        <v>123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377"/>
        <v>21:39:35.609</v>
      </c>
      <c r="T640" t="str">
        <f t="shared" si="378"/>
        <v>21:39:35.109</v>
      </c>
      <c r="U640" t="str">
        <f t="shared" si="344"/>
        <v>A54CFF</v>
      </c>
      <c r="V640">
        <v>0</v>
      </c>
      <c r="W640">
        <v>0</v>
      </c>
      <c r="X640">
        <v>2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345</v>
      </c>
      <c r="AJ640">
        <v>43.395009000000002</v>
      </c>
      <c r="AK640" t="s">
        <v>346</v>
      </c>
      <c r="AL640">
        <v>-88.709428000000003</v>
      </c>
      <c r="AM640">
        <v>25</v>
      </c>
      <c r="AN640">
        <v>1825</v>
      </c>
      <c r="AO640" t="s">
        <v>118</v>
      </c>
      <c r="AP640">
        <v>-18</v>
      </c>
      <c r="AQ640">
        <v>-75</v>
      </c>
      <c r="AR640">
        <v>448</v>
      </c>
      <c r="AZ640">
        <v>1200</v>
      </c>
      <c r="BA640">
        <v>1</v>
      </c>
      <c r="BB640" t="str">
        <f t="shared" si="366"/>
        <v xml:space="preserve">N4400K  </v>
      </c>
      <c r="BC640">
        <v>1</v>
      </c>
      <c r="BE640">
        <v>0</v>
      </c>
      <c r="BF640">
        <v>0</v>
      </c>
      <c r="BG640">
        <v>0</v>
      </c>
      <c r="BH640">
        <v>1775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 t="shared" si="379"/>
        <v>21:39:35.614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168</v>
      </c>
      <c r="CR640">
        <v>1</v>
      </c>
      <c r="CW640">
        <v>12937540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 t="shared" si="376"/>
        <v>07/22/2022 21:39:35.861</v>
      </c>
      <c r="C641" t="str">
        <f t="shared" si="365"/>
        <v>FFDFD3C0</v>
      </c>
      <c r="D641" t="s">
        <v>121</v>
      </c>
      <c r="E641">
        <v>12</v>
      </c>
      <c r="F641">
        <v>1012</v>
      </c>
      <c r="G641" t="s">
        <v>122</v>
      </c>
      <c r="J641" t="s">
        <v>123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377"/>
        <v>21:39:35.609</v>
      </c>
      <c r="T641" t="str">
        <f t="shared" si="378"/>
        <v>21:39:35.109</v>
      </c>
      <c r="U641" t="str">
        <f t="shared" si="344"/>
        <v>A54CFF</v>
      </c>
      <c r="V641">
        <v>0</v>
      </c>
      <c r="W641">
        <v>0</v>
      </c>
      <c r="X641">
        <v>2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345</v>
      </c>
      <c r="AJ641">
        <v>43.395009000000002</v>
      </c>
      <c r="AK641" t="s">
        <v>346</v>
      </c>
      <c r="AL641">
        <v>-88.709428000000003</v>
      </c>
      <c r="AM641">
        <v>25</v>
      </c>
      <c r="AN641">
        <v>1825</v>
      </c>
      <c r="AO641" t="s">
        <v>118</v>
      </c>
      <c r="AP641">
        <v>-18</v>
      </c>
      <c r="AQ641">
        <v>-75</v>
      </c>
      <c r="AR641">
        <v>448</v>
      </c>
      <c r="AZ641">
        <v>1200</v>
      </c>
      <c r="BA641">
        <v>1</v>
      </c>
      <c r="BB641" t="str">
        <f t="shared" si="366"/>
        <v xml:space="preserve">N4400K  </v>
      </c>
      <c r="BC641">
        <v>1</v>
      </c>
      <c r="BE641">
        <v>0</v>
      </c>
      <c r="BF641">
        <v>0</v>
      </c>
      <c r="BG641">
        <v>0</v>
      </c>
      <c r="BH641">
        <v>1775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 t="shared" si="379"/>
        <v>21:39:35.614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168</v>
      </c>
      <c r="CR641">
        <v>1</v>
      </c>
      <c r="CW641">
        <v>12937540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 t="shared" si="376"/>
        <v>07/22/2022 21:39:35.861</v>
      </c>
      <c r="C642" t="str">
        <f t="shared" si="365"/>
        <v>FFDFD3C0</v>
      </c>
      <c r="D642" t="s">
        <v>127</v>
      </c>
      <c r="E642">
        <v>8</v>
      </c>
      <c r="F642">
        <v>2008</v>
      </c>
      <c r="G642" t="s">
        <v>128</v>
      </c>
      <c r="J642" t="s">
        <v>129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377"/>
        <v>21:39:35.609</v>
      </c>
      <c r="T642" t="str">
        <f t="shared" si="378"/>
        <v>21:39:35.109</v>
      </c>
      <c r="U642" t="str">
        <f t="shared" ref="U642:U705" si="380">"A54CFF"</f>
        <v>A54CFF</v>
      </c>
      <c r="V642">
        <v>0</v>
      </c>
      <c r="W642">
        <v>0</v>
      </c>
      <c r="X642">
        <v>2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345</v>
      </c>
      <c r="AJ642">
        <v>43.395009000000002</v>
      </c>
      <c r="AK642" t="s">
        <v>346</v>
      </c>
      <c r="AL642">
        <v>-88.709428000000003</v>
      </c>
      <c r="AM642">
        <v>25</v>
      </c>
      <c r="AN642">
        <v>1825</v>
      </c>
      <c r="AO642" t="s">
        <v>118</v>
      </c>
      <c r="AP642">
        <v>-18</v>
      </c>
      <c r="AQ642">
        <v>-75</v>
      </c>
      <c r="AR642">
        <v>448</v>
      </c>
      <c r="AZ642">
        <v>1200</v>
      </c>
      <c r="BA642">
        <v>1</v>
      </c>
      <c r="BB642" t="str">
        <f t="shared" si="366"/>
        <v xml:space="preserve">N4400K  </v>
      </c>
      <c r="BC642">
        <v>1</v>
      </c>
      <c r="BE642">
        <v>0</v>
      </c>
      <c r="BF642">
        <v>0</v>
      </c>
      <c r="BG642">
        <v>0</v>
      </c>
      <c r="BH642">
        <v>1775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 t="shared" si="379"/>
        <v>21:39:35.614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168</v>
      </c>
      <c r="CR642">
        <v>1</v>
      </c>
      <c r="CW642">
        <v>12937540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 t="shared" si="376"/>
        <v>07/22/2022 21:39:35.861</v>
      </c>
      <c r="C643" t="str">
        <f t="shared" si="365"/>
        <v>FFDFD3C0</v>
      </c>
      <c r="D643" t="s">
        <v>113</v>
      </c>
      <c r="E643">
        <v>44</v>
      </c>
      <c r="H643">
        <v>151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77"/>
        <v>21:39:35.609</v>
      </c>
      <c r="T643" t="str">
        <f t="shared" si="378"/>
        <v>21:39:35.109</v>
      </c>
      <c r="U643" t="str">
        <f t="shared" si="380"/>
        <v>A54CFF</v>
      </c>
      <c r="V643">
        <v>0</v>
      </c>
      <c r="W643">
        <v>0</v>
      </c>
      <c r="X643">
        <v>2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345</v>
      </c>
      <c r="AJ643">
        <v>43.395009000000002</v>
      </c>
      <c r="AK643" t="s">
        <v>346</v>
      </c>
      <c r="AL643">
        <v>-88.709428000000003</v>
      </c>
      <c r="AM643">
        <v>25</v>
      </c>
      <c r="AN643">
        <v>1825</v>
      </c>
      <c r="AO643" t="s">
        <v>118</v>
      </c>
      <c r="AP643">
        <v>-18</v>
      </c>
      <c r="AQ643">
        <v>-75</v>
      </c>
      <c r="AR643">
        <v>448</v>
      </c>
      <c r="AZ643">
        <v>1200</v>
      </c>
      <c r="BA643">
        <v>1</v>
      </c>
      <c r="BB643" t="str">
        <f t="shared" si="366"/>
        <v xml:space="preserve">N4400K  </v>
      </c>
      <c r="BC643">
        <v>1</v>
      </c>
      <c r="BE643">
        <v>0</v>
      </c>
      <c r="BF643">
        <v>0</v>
      </c>
      <c r="BG643">
        <v>0</v>
      </c>
      <c r="BH643">
        <v>1775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 t="shared" si="379"/>
        <v>21:39:35.614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168</v>
      </c>
      <c r="CR643">
        <v>1</v>
      </c>
      <c r="CW643">
        <v>12937540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"07/22/2022 21:39:36.892"</f>
        <v>07/22/2022 21:39:36.892</v>
      </c>
      <c r="C644" t="str">
        <f t="shared" si="365"/>
        <v>FFDFD3C0</v>
      </c>
      <c r="D644" t="s">
        <v>113</v>
      </c>
      <c r="E644">
        <v>45</v>
      </c>
      <c r="H644">
        <v>152</v>
      </c>
      <c r="I644" t="s">
        <v>120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ref="S644:S649" si="381">"21:39:36.695"</f>
        <v>21:39:36.695</v>
      </c>
      <c r="T644" t="str">
        <f t="shared" ref="T644:T649" si="382">"21:39:36.195"</f>
        <v>21:39:36.195</v>
      </c>
      <c r="U644" t="str">
        <f t="shared" si="380"/>
        <v>A54CFF</v>
      </c>
      <c r="V644">
        <v>0</v>
      </c>
      <c r="W644">
        <v>0</v>
      </c>
      <c r="X644">
        <v>2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347</v>
      </c>
      <c r="AJ644">
        <v>43.394623000000003</v>
      </c>
      <c r="AK644" t="s">
        <v>348</v>
      </c>
      <c r="AL644">
        <v>-88.709557000000004</v>
      </c>
      <c r="AM644">
        <v>25</v>
      </c>
      <c r="AN644">
        <v>1850</v>
      </c>
      <c r="AO644" t="s">
        <v>118</v>
      </c>
      <c r="AP644">
        <v>-20</v>
      </c>
      <c r="AQ644">
        <v>-74</v>
      </c>
      <c r="AR644">
        <v>384</v>
      </c>
      <c r="AZ644">
        <v>1200</v>
      </c>
      <c r="BA644">
        <v>1</v>
      </c>
      <c r="BB644" t="str">
        <f t="shared" si="366"/>
        <v xml:space="preserve">N4400K  </v>
      </c>
      <c r="BC644">
        <v>1</v>
      </c>
      <c r="BE644">
        <v>0</v>
      </c>
      <c r="BF644">
        <v>0</v>
      </c>
      <c r="BG644">
        <v>0</v>
      </c>
      <c r="BH644">
        <v>1800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 t="shared" ref="BW644:BW649" si="383">"21:39:36.700"</f>
        <v>21:39:36.700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168</v>
      </c>
      <c r="CR644">
        <v>1</v>
      </c>
      <c r="CW644">
        <v>12939570</v>
      </c>
      <c r="CY644">
        <v>1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"07/22/2022 21:39:36.892"</f>
        <v>07/22/2022 21:39:36.892</v>
      </c>
      <c r="C645" t="str">
        <f t="shared" si="365"/>
        <v>FFDFD3C0</v>
      </c>
      <c r="D645" t="s">
        <v>124</v>
      </c>
      <c r="E645">
        <v>2</v>
      </c>
      <c r="H645">
        <v>156</v>
      </c>
      <c r="I645" t="s">
        <v>125</v>
      </c>
      <c r="J645" t="s">
        <v>126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381"/>
        <v>21:39:36.695</v>
      </c>
      <c r="T645" t="str">
        <f t="shared" si="382"/>
        <v>21:39:36.195</v>
      </c>
      <c r="U645" t="str">
        <f t="shared" si="380"/>
        <v>A54CFF</v>
      </c>
      <c r="V645">
        <v>0</v>
      </c>
      <c r="W645">
        <v>0</v>
      </c>
      <c r="X645">
        <v>2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347</v>
      </c>
      <c r="AJ645">
        <v>43.394623000000003</v>
      </c>
      <c r="AK645" t="s">
        <v>348</v>
      </c>
      <c r="AL645">
        <v>-88.709557000000004</v>
      </c>
      <c r="AM645">
        <v>25</v>
      </c>
      <c r="AN645">
        <v>1850</v>
      </c>
      <c r="AO645" t="s">
        <v>118</v>
      </c>
      <c r="AP645">
        <v>-20</v>
      </c>
      <c r="AQ645">
        <v>-74</v>
      </c>
      <c r="AR645">
        <v>384</v>
      </c>
      <c r="AZ645">
        <v>1200</v>
      </c>
      <c r="BA645">
        <v>1</v>
      </c>
      <c r="BB645" t="str">
        <f t="shared" si="366"/>
        <v xml:space="preserve">N4400K  </v>
      </c>
      <c r="BC645">
        <v>1</v>
      </c>
      <c r="BE645">
        <v>0</v>
      </c>
      <c r="BF645">
        <v>0</v>
      </c>
      <c r="BG645">
        <v>0</v>
      </c>
      <c r="BH645">
        <v>1800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 t="shared" si="383"/>
        <v>21:39:36.700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168</v>
      </c>
      <c r="CR645">
        <v>1</v>
      </c>
      <c r="CW645">
        <v>12939570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"07/22/2022 21:39:36.939"</f>
        <v>07/22/2022 21:39:36.939</v>
      </c>
      <c r="C646" t="str">
        <f t="shared" si="365"/>
        <v>FFDFD3C0</v>
      </c>
      <c r="D646" t="s">
        <v>113</v>
      </c>
      <c r="E646">
        <v>44</v>
      </c>
      <c r="H646">
        <v>151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381"/>
        <v>21:39:36.695</v>
      </c>
      <c r="T646" t="str">
        <f t="shared" si="382"/>
        <v>21:39:36.195</v>
      </c>
      <c r="U646" t="str">
        <f t="shared" si="380"/>
        <v>A54CFF</v>
      </c>
      <c r="V646">
        <v>0</v>
      </c>
      <c r="W646">
        <v>0</v>
      </c>
      <c r="X646">
        <v>2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347</v>
      </c>
      <c r="AJ646">
        <v>43.394623000000003</v>
      </c>
      <c r="AK646" t="s">
        <v>348</v>
      </c>
      <c r="AL646">
        <v>-88.709557000000004</v>
      </c>
      <c r="AM646">
        <v>25</v>
      </c>
      <c r="AN646">
        <v>1850</v>
      </c>
      <c r="AO646" t="s">
        <v>118</v>
      </c>
      <c r="AP646">
        <v>-20</v>
      </c>
      <c r="AQ646">
        <v>-74</v>
      </c>
      <c r="AR646">
        <v>384</v>
      </c>
      <c r="AZ646">
        <v>1200</v>
      </c>
      <c r="BA646">
        <v>1</v>
      </c>
      <c r="BB646" t="str">
        <f t="shared" si="366"/>
        <v xml:space="preserve">N4400K  </v>
      </c>
      <c r="BC646">
        <v>1</v>
      </c>
      <c r="BE646">
        <v>0</v>
      </c>
      <c r="BF646">
        <v>0</v>
      </c>
      <c r="BG646">
        <v>0</v>
      </c>
      <c r="BH646">
        <v>1800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 t="shared" si="383"/>
        <v>21:39:36.700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168</v>
      </c>
      <c r="CR646">
        <v>1</v>
      </c>
      <c r="CW646">
        <v>12939570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"07/22/2022 21:39:36.939"</f>
        <v>07/22/2022 21:39:36.939</v>
      </c>
      <c r="C647" t="str">
        <f t="shared" si="365"/>
        <v>FFDFD3C0</v>
      </c>
      <c r="D647" t="s">
        <v>127</v>
      </c>
      <c r="E647">
        <v>8</v>
      </c>
      <c r="F647">
        <v>2008</v>
      </c>
      <c r="G647" t="s">
        <v>128</v>
      </c>
      <c r="J647" t="s">
        <v>129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81"/>
        <v>21:39:36.695</v>
      </c>
      <c r="T647" t="str">
        <f t="shared" si="382"/>
        <v>21:39:36.195</v>
      </c>
      <c r="U647" t="str">
        <f t="shared" si="380"/>
        <v>A54CFF</v>
      </c>
      <c r="V647">
        <v>0</v>
      </c>
      <c r="W647">
        <v>0</v>
      </c>
      <c r="X647">
        <v>2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347</v>
      </c>
      <c r="AJ647">
        <v>43.394623000000003</v>
      </c>
      <c r="AK647" t="s">
        <v>348</v>
      </c>
      <c r="AL647">
        <v>-88.709557000000004</v>
      </c>
      <c r="AM647">
        <v>25</v>
      </c>
      <c r="AN647">
        <v>1850</v>
      </c>
      <c r="AO647" t="s">
        <v>118</v>
      </c>
      <c r="AP647">
        <v>-20</v>
      </c>
      <c r="AQ647">
        <v>-74</v>
      </c>
      <c r="AR647">
        <v>384</v>
      </c>
      <c r="AZ647">
        <v>1200</v>
      </c>
      <c r="BA647">
        <v>1</v>
      </c>
      <c r="BB647" t="str">
        <f t="shared" si="366"/>
        <v xml:space="preserve">N4400K  </v>
      </c>
      <c r="BC647">
        <v>1</v>
      </c>
      <c r="BE647">
        <v>0</v>
      </c>
      <c r="BF647">
        <v>0</v>
      </c>
      <c r="BG647">
        <v>0</v>
      </c>
      <c r="BH647">
        <v>1800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 t="shared" si="383"/>
        <v>21:39:36.700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168</v>
      </c>
      <c r="CR647">
        <v>1</v>
      </c>
      <c r="CW647">
        <v>12939570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"07/22/2022 21:39:36.939"</f>
        <v>07/22/2022 21:39:36.939</v>
      </c>
      <c r="C648" t="str">
        <f t="shared" si="365"/>
        <v>FFDFD3C0</v>
      </c>
      <c r="D648" t="s">
        <v>121</v>
      </c>
      <c r="E648">
        <v>12</v>
      </c>
      <c r="F648">
        <v>1012</v>
      </c>
      <c r="G648" t="s">
        <v>122</v>
      </c>
      <c r="J648" t="s">
        <v>123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81"/>
        <v>21:39:36.695</v>
      </c>
      <c r="T648" t="str">
        <f t="shared" si="382"/>
        <v>21:39:36.195</v>
      </c>
      <c r="U648" t="str">
        <f t="shared" si="380"/>
        <v>A54CFF</v>
      </c>
      <c r="V648">
        <v>0</v>
      </c>
      <c r="W648">
        <v>0</v>
      </c>
      <c r="X648">
        <v>2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347</v>
      </c>
      <c r="AJ648">
        <v>43.394623000000003</v>
      </c>
      <c r="AK648" t="s">
        <v>348</v>
      </c>
      <c r="AL648">
        <v>-88.709557000000004</v>
      </c>
      <c r="AM648">
        <v>25</v>
      </c>
      <c r="AN648">
        <v>1850</v>
      </c>
      <c r="AO648" t="s">
        <v>118</v>
      </c>
      <c r="AP648">
        <v>-20</v>
      </c>
      <c r="AQ648">
        <v>-74</v>
      </c>
      <c r="AR648">
        <v>384</v>
      </c>
      <c r="AZ648">
        <v>1200</v>
      </c>
      <c r="BA648">
        <v>1</v>
      </c>
      <c r="BB648" t="str">
        <f t="shared" si="366"/>
        <v xml:space="preserve">N4400K  </v>
      </c>
      <c r="BC648">
        <v>1</v>
      </c>
      <c r="BE648">
        <v>0</v>
      </c>
      <c r="BF648">
        <v>0</v>
      </c>
      <c r="BG648">
        <v>0</v>
      </c>
      <c r="BH648">
        <v>1800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 t="shared" si="383"/>
        <v>21:39:36.700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168</v>
      </c>
      <c r="CR648">
        <v>1</v>
      </c>
      <c r="CW648">
        <v>12939570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"07/22/2022 21:39:36.939"</f>
        <v>07/22/2022 21:39:36.939</v>
      </c>
      <c r="C649" t="str">
        <f t="shared" si="365"/>
        <v>FFDFD3C0</v>
      </c>
      <c r="D649" t="s">
        <v>121</v>
      </c>
      <c r="E649">
        <v>11</v>
      </c>
      <c r="F649">
        <v>1011</v>
      </c>
      <c r="G649" t="s">
        <v>125</v>
      </c>
      <c r="J649" t="s">
        <v>123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381"/>
        <v>21:39:36.695</v>
      </c>
      <c r="T649" t="str">
        <f t="shared" si="382"/>
        <v>21:39:36.195</v>
      </c>
      <c r="U649" t="str">
        <f t="shared" si="380"/>
        <v>A54CFF</v>
      </c>
      <c r="V649">
        <v>0</v>
      </c>
      <c r="W649">
        <v>0</v>
      </c>
      <c r="X649">
        <v>2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347</v>
      </c>
      <c r="AJ649">
        <v>43.394623000000003</v>
      </c>
      <c r="AK649" t="s">
        <v>348</v>
      </c>
      <c r="AL649">
        <v>-88.709557000000004</v>
      </c>
      <c r="AM649">
        <v>25</v>
      </c>
      <c r="AN649">
        <v>1850</v>
      </c>
      <c r="AO649" t="s">
        <v>118</v>
      </c>
      <c r="AP649">
        <v>-20</v>
      </c>
      <c r="AQ649">
        <v>-74</v>
      </c>
      <c r="AR649">
        <v>384</v>
      </c>
      <c r="AZ649">
        <v>1200</v>
      </c>
      <c r="BA649">
        <v>1</v>
      </c>
      <c r="BB649" t="str">
        <f t="shared" si="366"/>
        <v xml:space="preserve">N4400K  </v>
      </c>
      <c r="BC649">
        <v>1</v>
      </c>
      <c r="BE649">
        <v>0</v>
      </c>
      <c r="BF649">
        <v>0</v>
      </c>
      <c r="BG649">
        <v>0</v>
      </c>
      <c r="BH649">
        <v>1800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 t="shared" si="383"/>
        <v>21:39:36.700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168</v>
      </c>
      <c r="CR649">
        <v>1</v>
      </c>
      <c r="CW649">
        <v>12939570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"07/22/2022 21:39:38.001"</f>
        <v>07/22/2022 21:39:38.001</v>
      </c>
      <c r="C650" t="str">
        <f t="shared" si="365"/>
        <v>FFDFD3C0</v>
      </c>
      <c r="D650" t="s">
        <v>124</v>
      </c>
      <c r="E650">
        <v>2</v>
      </c>
      <c r="H650">
        <v>156</v>
      </c>
      <c r="I650" t="s">
        <v>125</v>
      </c>
      <c r="J650" t="s">
        <v>126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ref="S650:S655" si="384">"21:39:37.773"</f>
        <v>21:39:37.773</v>
      </c>
      <c r="T650" t="str">
        <f t="shared" ref="T650:T655" si="385">"21:39:37.273"</f>
        <v>21:39:37.273</v>
      </c>
      <c r="U650" t="str">
        <f t="shared" si="380"/>
        <v>A54CFF</v>
      </c>
      <c r="V650">
        <v>0</v>
      </c>
      <c r="W650">
        <v>0</v>
      </c>
      <c r="X650">
        <v>2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349</v>
      </c>
      <c r="AJ650">
        <v>43.394278999999997</v>
      </c>
      <c r="AK650" t="s">
        <v>350</v>
      </c>
      <c r="AL650">
        <v>-88.709686000000005</v>
      </c>
      <c r="AM650">
        <v>25</v>
      </c>
      <c r="AN650">
        <v>1850</v>
      </c>
      <c r="AO650" t="s">
        <v>118</v>
      </c>
      <c r="AP650">
        <v>-24</v>
      </c>
      <c r="AQ650">
        <v>-73</v>
      </c>
      <c r="AR650">
        <v>448</v>
      </c>
      <c r="AZ650">
        <v>1200</v>
      </c>
      <c r="BA650">
        <v>1</v>
      </c>
      <c r="BB650" t="str">
        <f t="shared" si="366"/>
        <v xml:space="preserve">N4400K  </v>
      </c>
      <c r="BC650">
        <v>1</v>
      </c>
      <c r="BE650">
        <v>0</v>
      </c>
      <c r="BF650">
        <v>0</v>
      </c>
      <c r="BG650">
        <v>0</v>
      </c>
      <c r="BH650">
        <v>1800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 t="shared" ref="BW650:BW655" si="386">"21:39:37.775"</f>
        <v>21:39:37.775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168</v>
      </c>
      <c r="CR650">
        <v>0</v>
      </c>
      <c r="CW650">
        <v>3942650</v>
      </c>
      <c r="CY650">
        <v>1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"07/22/2022 21:39:38.001"</f>
        <v>07/22/2022 21:39:38.001</v>
      </c>
      <c r="C651" t="str">
        <f t="shared" si="365"/>
        <v>FFDFD3C0</v>
      </c>
      <c r="D651" t="s">
        <v>121</v>
      </c>
      <c r="E651">
        <v>11</v>
      </c>
      <c r="F651">
        <v>1011</v>
      </c>
      <c r="G651" t="s">
        <v>125</v>
      </c>
      <c r="J651" t="s">
        <v>123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384"/>
        <v>21:39:37.773</v>
      </c>
      <c r="T651" t="str">
        <f t="shared" si="385"/>
        <v>21:39:37.273</v>
      </c>
      <c r="U651" t="str">
        <f t="shared" si="380"/>
        <v>A54CFF</v>
      </c>
      <c r="V651">
        <v>0</v>
      </c>
      <c r="W651">
        <v>0</v>
      </c>
      <c r="X651">
        <v>2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349</v>
      </c>
      <c r="AJ651">
        <v>43.394278999999997</v>
      </c>
      <c r="AK651" t="s">
        <v>350</v>
      </c>
      <c r="AL651">
        <v>-88.709686000000005</v>
      </c>
      <c r="AM651">
        <v>25</v>
      </c>
      <c r="AN651">
        <v>1850</v>
      </c>
      <c r="AO651" t="s">
        <v>118</v>
      </c>
      <c r="AP651">
        <v>-24</v>
      </c>
      <c r="AQ651">
        <v>-73</v>
      </c>
      <c r="AR651">
        <v>448</v>
      </c>
      <c r="AZ651">
        <v>1200</v>
      </c>
      <c r="BA651">
        <v>1</v>
      </c>
      <c r="BB651" t="str">
        <f t="shared" si="366"/>
        <v xml:space="preserve">N4400K  </v>
      </c>
      <c r="BC651">
        <v>1</v>
      </c>
      <c r="BE651">
        <v>0</v>
      </c>
      <c r="BF651">
        <v>0</v>
      </c>
      <c r="BG651">
        <v>0</v>
      </c>
      <c r="BH651">
        <v>1800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 t="shared" si="386"/>
        <v>21:39:37.775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168</v>
      </c>
      <c r="CR651">
        <v>0</v>
      </c>
      <c r="CW651">
        <v>3942650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"07/22/2022 21:39:38.001"</f>
        <v>07/22/2022 21:39:38.001</v>
      </c>
      <c r="C652" t="str">
        <f t="shared" si="365"/>
        <v>FFDFD3C0</v>
      </c>
      <c r="D652" t="s">
        <v>113</v>
      </c>
      <c r="E652">
        <v>44</v>
      </c>
      <c r="H652">
        <v>151</v>
      </c>
      <c r="I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384"/>
        <v>21:39:37.773</v>
      </c>
      <c r="T652" t="str">
        <f t="shared" si="385"/>
        <v>21:39:37.273</v>
      </c>
      <c r="U652" t="str">
        <f t="shared" si="380"/>
        <v>A54CFF</v>
      </c>
      <c r="V652">
        <v>0</v>
      </c>
      <c r="W652">
        <v>0</v>
      </c>
      <c r="X652">
        <v>2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349</v>
      </c>
      <c r="AJ652">
        <v>43.394278999999997</v>
      </c>
      <c r="AK652" t="s">
        <v>350</v>
      </c>
      <c r="AL652">
        <v>-88.709686000000005</v>
      </c>
      <c r="AM652">
        <v>25</v>
      </c>
      <c r="AN652">
        <v>1850</v>
      </c>
      <c r="AO652" t="s">
        <v>118</v>
      </c>
      <c r="AP652">
        <v>-24</v>
      </c>
      <c r="AQ652">
        <v>-73</v>
      </c>
      <c r="AR652">
        <v>448</v>
      </c>
      <c r="AZ652">
        <v>1200</v>
      </c>
      <c r="BA652">
        <v>1</v>
      </c>
      <c r="BB652" t="str">
        <f t="shared" si="366"/>
        <v xml:space="preserve">N4400K  </v>
      </c>
      <c r="BC652">
        <v>1</v>
      </c>
      <c r="BE652">
        <v>0</v>
      </c>
      <c r="BF652">
        <v>0</v>
      </c>
      <c r="BG652">
        <v>0</v>
      </c>
      <c r="BH652">
        <v>1800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 t="shared" si="386"/>
        <v>21:39:37.775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168</v>
      </c>
      <c r="CR652">
        <v>0</v>
      </c>
      <c r="CW652">
        <v>3942650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"07/22/2022 21:39:38.001"</f>
        <v>07/22/2022 21:39:38.001</v>
      </c>
      <c r="C653" t="str">
        <f t="shared" si="365"/>
        <v>FFDFD3C0</v>
      </c>
      <c r="D653" t="s">
        <v>121</v>
      </c>
      <c r="E653">
        <v>12</v>
      </c>
      <c r="F653">
        <v>1012</v>
      </c>
      <c r="G653" t="s">
        <v>122</v>
      </c>
      <c r="J653" t="s">
        <v>123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84"/>
        <v>21:39:37.773</v>
      </c>
      <c r="T653" t="str">
        <f t="shared" si="385"/>
        <v>21:39:37.273</v>
      </c>
      <c r="U653" t="str">
        <f t="shared" si="380"/>
        <v>A54CFF</v>
      </c>
      <c r="V653">
        <v>0</v>
      </c>
      <c r="W653">
        <v>0</v>
      </c>
      <c r="X653">
        <v>2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349</v>
      </c>
      <c r="AJ653">
        <v>43.394278999999997</v>
      </c>
      <c r="AK653" t="s">
        <v>350</v>
      </c>
      <c r="AL653">
        <v>-88.709686000000005</v>
      </c>
      <c r="AM653">
        <v>25</v>
      </c>
      <c r="AN653">
        <v>1850</v>
      </c>
      <c r="AO653" t="s">
        <v>118</v>
      </c>
      <c r="AP653">
        <v>-24</v>
      </c>
      <c r="AQ653">
        <v>-73</v>
      </c>
      <c r="AR653">
        <v>448</v>
      </c>
      <c r="AZ653">
        <v>1200</v>
      </c>
      <c r="BA653">
        <v>1</v>
      </c>
      <c r="BB653" t="str">
        <f t="shared" si="366"/>
        <v xml:space="preserve">N4400K  </v>
      </c>
      <c r="BC653">
        <v>1</v>
      </c>
      <c r="BE653">
        <v>0</v>
      </c>
      <c r="BF653">
        <v>0</v>
      </c>
      <c r="BG653">
        <v>0</v>
      </c>
      <c r="BH653">
        <v>1800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 t="shared" si="386"/>
        <v>21:39:37.775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168</v>
      </c>
      <c r="CR653">
        <v>0</v>
      </c>
      <c r="CW653">
        <v>3942650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"07/22/2022 21:39:38.001"</f>
        <v>07/22/2022 21:39:38.001</v>
      </c>
      <c r="C654" t="str">
        <f t="shared" si="365"/>
        <v>FFDFD3C0</v>
      </c>
      <c r="D654" t="s">
        <v>127</v>
      </c>
      <c r="E654">
        <v>8</v>
      </c>
      <c r="F654">
        <v>2008</v>
      </c>
      <c r="G654" t="s">
        <v>128</v>
      </c>
      <c r="J654" t="s">
        <v>129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384"/>
        <v>21:39:37.773</v>
      </c>
      <c r="T654" t="str">
        <f t="shared" si="385"/>
        <v>21:39:37.273</v>
      </c>
      <c r="U654" t="str">
        <f t="shared" si="380"/>
        <v>A54CFF</v>
      </c>
      <c r="V654">
        <v>0</v>
      </c>
      <c r="W654">
        <v>0</v>
      </c>
      <c r="X654">
        <v>2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349</v>
      </c>
      <c r="AJ654">
        <v>43.394278999999997</v>
      </c>
      <c r="AK654" t="s">
        <v>350</v>
      </c>
      <c r="AL654">
        <v>-88.709686000000005</v>
      </c>
      <c r="AM654">
        <v>25</v>
      </c>
      <c r="AN654">
        <v>1850</v>
      </c>
      <c r="AO654" t="s">
        <v>118</v>
      </c>
      <c r="AP654">
        <v>-24</v>
      </c>
      <c r="AQ654">
        <v>-73</v>
      </c>
      <c r="AR654">
        <v>448</v>
      </c>
      <c r="AZ654">
        <v>1200</v>
      </c>
      <c r="BA654">
        <v>1</v>
      </c>
      <c r="BB654" t="str">
        <f t="shared" si="366"/>
        <v xml:space="preserve">N4400K  </v>
      </c>
      <c r="BC654">
        <v>1</v>
      </c>
      <c r="BE654">
        <v>0</v>
      </c>
      <c r="BF654">
        <v>0</v>
      </c>
      <c r="BG654">
        <v>0</v>
      </c>
      <c r="BH654">
        <v>1800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 t="shared" si="386"/>
        <v>21:39:37.775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168</v>
      </c>
      <c r="CR654">
        <v>0</v>
      </c>
      <c r="CW654">
        <v>3942650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"07/22/2022 21:39:37.970"</f>
        <v>07/22/2022 21:39:37.970</v>
      </c>
      <c r="C655" t="str">
        <f t="shared" si="365"/>
        <v>FFDFD3C0</v>
      </c>
      <c r="D655" t="s">
        <v>113</v>
      </c>
      <c r="E655">
        <v>45</v>
      </c>
      <c r="H655">
        <v>152</v>
      </c>
      <c r="I655" t="s">
        <v>120</v>
      </c>
      <c r="J655" t="s">
        <v>115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384"/>
        <v>21:39:37.773</v>
      </c>
      <c r="T655" t="str">
        <f t="shared" si="385"/>
        <v>21:39:37.273</v>
      </c>
      <c r="U655" t="str">
        <f t="shared" si="380"/>
        <v>A54CFF</v>
      </c>
      <c r="V655">
        <v>0</v>
      </c>
      <c r="W655">
        <v>0</v>
      </c>
      <c r="X655">
        <v>2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349</v>
      </c>
      <c r="AJ655">
        <v>43.394278999999997</v>
      </c>
      <c r="AK655" t="s">
        <v>350</v>
      </c>
      <c r="AL655">
        <v>-88.709686000000005</v>
      </c>
      <c r="AM655">
        <v>25</v>
      </c>
      <c r="AN655">
        <v>1850</v>
      </c>
      <c r="AO655" t="s">
        <v>118</v>
      </c>
      <c r="AP655">
        <v>-24</v>
      </c>
      <c r="AQ655">
        <v>-73</v>
      </c>
      <c r="AR655">
        <v>448</v>
      </c>
      <c r="AZ655">
        <v>1200</v>
      </c>
      <c r="BA655">
        <v>1</v>
      </c>
      <c r="BB655" t="str">
        <f t="shared" si="366"/>
        <v xml:space="preserve">N4400K  </v>
      </c>
      <c r="BC655">
        <v>1</v>
      </c>
      <c r="BE655">
        <v>0</v>
      </c>
      <c r="BF655">
        <v>0</v>
      </c>
      <c r="BG655">
        <v>0</v>
      </c>
      <c r="BH655">
        <v>1800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 t="shared" si="386"/>
        <v>21:39:37.775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168</v>
      </c>
      <c r="CR655">
        <v>0</v>
      </c>
      <c r="CW655">
        <v>3942650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 t="shared" ref="A656:A661" si="387">"07/22/2022 21:39:39.189"</f>
        <v>07/22/2022 21:39:39.189</v>
      </c>
      <c r="C656" t="str">
        <f t="shared" si="365"/>
        <v>FFDFD3C0</v>
      </c>
      <c r="D656" t="s">
        <v>113</v>
      </c>
      <c r="E656">
        <v>44</v>
      </c>
      <c r="H656">
        <v>151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ref="S656:S661" si="388">"21:39:38.898"</f>
        <v>21:39:38.898</v>
      </c>
      <c r="T656" t="str">
        <f t="shared" ref="T656:T661" si="389">"21:39:38.398"</f>
        <v>21:39:38.398</v>
      </c>
      <c r="U656" t="str">
        <f t="shared" si="380"/>
        <v>A54CFF</v>
      </c>
      <c r="V656">
        <v>0</v>
      </c>
      <c r="W656">
        <v>0</v>
      </c>
      <c r="X656">
        <v>2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351</v>
      </c>
      <c r="AJ656">
        <v>43.393892999999998</v>
      </c>
      <c r="AK656" t="s">
        <v>352</v>
      </c>
      <c r="AL656">
        <v>-88.709942999999996</v>
      </c>
      <c r="AM656">
        <v>25</v>
      </c>
      <c r="AN656">
        <v>1875</v>
      </c>
      <c r="AO656" t="s">
        <v>118</v>
      </c>
      <c r="AP656">
        <v>-26</v>
      </c>
      <c r="AQ656">
        <v>-72</v>
      </c>
      <c r="AR656">
        <v>512</v>
      </c>
      <c r="AZ656">
        <v>1200</v>
      </c>
      <c r="BA656">
        <v>1</v>
      </c>
      <c r="BB656" t="str">
        <f t="shared" si="366"/>
        <v xml:space="preserve">N4400K  </v>
      </c>
      <c r="BC656">
        <v>1</v>
      </c>
      <c r="BE656">
        <v>0</v>
      </c>
      <c r="BF656">
        <v>0</v>
      </c>
      <c r="BG656">
        <v>0</v>
      </c>
      <c r="BH656">
        <v>1800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 t="shared" ref="BW656:BW661" si="390">"21:39:38.901"</f>
        <v>21:39:38.901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168</v>
      </c>
      <c r="CR656">
        <v>1</v>
      </c>
      <c r="CW656">
        <v>12943655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 t="shared" si="387"/>
        <v>07/22/2022 21:39:39.189</v>
      </c>
      <c r="C657" t="str">
        <f t="shared" si="365"/>
        <v>FFDFD3C0</v>
      </c>
      <c r="D657" t="s">
        <v>127</v>
      </c>
      <c r="E657">
        <v>8</v>
      </c>
      <c r="F657">
        <v>2008</v>
      </c>
      <c r="G657" t="s">
        <v>128</v>
      </c>
      <c r="J657" t="s">
        <v>129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388"/>
        <v>21:39:38.898</v>
      </c>
      <c r="T657" t="str">
        <f t="shared" si="389"/>
        <v>21:39:38.398</v>
      </c>
      <c r="U657" t="str">
        <f t="shared" si="380"/>
        <v>A54CFF</v>
      </c>
      <c r="V657">
        <v>0</v>
      </c>
      <c r="W657">
        <v>0</v>
      </c>
      <c r="X657">
        <v>2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351</v>
      </c>
      <c r="AJ657">
        <v>43.393892999999998</v>
      </c>
      <c r="AK657" t="s">
        <v>352</v>
      </c>
      <c r="AL657">
        <v>-88.709942999999996</v>
      </c>
      <c r="AM657">
        <v>25</v>
      </c>
      <c r="AN657">
        <v>1875</v>
      </c>
      <c r="AO657" t="s">
        <v>118</v>
      </c>
      <c r="AP657">
        <v>-26</v>
      </c>
      <c r="AQ657">
        <v>-72</v>
      </c>
      <c r="AR657">
        <v>512</v>
      </c>
      <c r="AZ657">
        <v>1200</v>
      </c>
      <c r="BA657">
        <v>1</v>
      </c>
      <c r="BB657" t="str">
        <f t="shared" si="366"/>
        <v xml:space="preserve">N4400K  </v>
      </c>
      <c r="BC657">
        <v>1</v>
      </c>
      <c r="BE657">
        <v>0</v>
      </c>
      <c r="BF657">
        <v>0</v>
      </c>
      <c r="BG657">
        <v>0</v>
      </c>
      <c r="BH657">
        <v>1800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 t="shared" si="390"/>
        <v>21:39:38.901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168</v>
      </c>
      <c r="CR657">
        <v>1</v>
      </c>
      <c r="CW657">
        <v>12943655</v>
      </c>
      <c r="CY657">
        <v>1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 t="shared" si="387"/>
        <v>07/22/2022 21:39:39.189</v>
      </c>
      <c r="C658" t="str">
        <f t="shared" si="365"/>
        <v>FFDFD3C0</v>
      </c>
      <c r="D658" t="s">
        <v>121</v>
      </c>
      <c r="E658">
        <v>12</v>
      </c>
      <c r="F658">
        <v>1012</v>
      </c>
      <c r="G658" t="s">
        <v>122</v>
      </c>
      <c r="J658" t="s">
        <v>123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388"/>
        <v>21:39:38.898</v>
      </c>
      <c r="T658" t="str">
        <f t="shared" si="389"/>
        <v>21:39:38.398</v>
      </c>
      <c r="U658" t="str">
        <f t="shared" si="380"/>
        <v>A54CFF</v>
      </c>
      <c r="V658">
        <v>0</v>
      </c>
      <c r="W658">
        <v>0</v>
      </c>
      <c r="X658">
        <v>2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351</v>
      </c>
      <c r="AJ658">
        <v>43.393892999999998</v>
      </c>
      <c r="AK658" t="s">
        <v>352</v>
      </c>
      <c r="AL658">
        <v>-88.709942999999996</v>
      </c>
      <c r="AM658">
        <v>25</v>
      </c>
      <c r="AN658">
        <v>1875</v>
      </c>
      <c r="AO658" t="s">
        <v>118</v>
      </c>
      <c r="AP658">
        <v>-26</v>
      </c>
      <c r="AQ658">
        <v>-72</v>
      </c>
      <c r="AR658">
        <v>512</v>
      </c>
      <c r="AZ658">
        <v>1200</v>
      </c>
      <c r="BA658">
        <v>1</v>
      </c>
      <c r="BB658" t="str">
        <f t="shared" si="366"/>
        <v xml:space="preserve">N4400K  </v>
      </c>
      <c r="BC658">
        <v>1</v>
      </c>
      <c r="BE658">
        <v>0</v>
      </c>
      <c r="BF658">
        <v>0</v>
      </c>
      <c r="BG658">
        <v>0</v>
      </c>
      <c r="BH658">
        <v>1800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 t="shared" si="390"/>
        <v>21:39:38.901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168</v>
      </c>
      <c r="CR658">
        <v>1</v>
      </c>
      <c r="CW658">
        <v>12943655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 t="shared" si="387"/>
        <v>07/22/2022 21:39:39.189</v>
      </c>
      <c r="C659" t="str">
        <f t="shared" si="365"/>
        <v>FFDFD3C0</v>
      </c>
      <c r="D659" t="s">
        <v>113</v>
      </c>
      <c r="E659">
        <v>45</v>
      </c>
      <c r="H659">
        <v>152</v>
      </c>
      <c r="I659" t="s">
        <v>120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388"/>
        <v>21:39:38.898</v>
      </c>
      <c r="T659" t="str">
        <f t="shared" si="389"/>
        <v>21:39:38.398</v>
      </c>
      <c r="U659" t="str">
        <f t="shared" si="380"/>
        <v>A54CFF</v>
      </c>
      <c r="V659">
        <v>0</v>
      </c>
      <c r="W659">
        <v>0</v>
      </c>
      <c r="X659">
        <v>2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351</v>
      </c>
      <c r="AJ659">
        <v>43.393892999999998</v>
      </c>
      <c r="AK659" t="s">
        <v>352</v>
      </c>
      <c r="AL659">
        <v>-88.709942999999996</v>
      </c>
      <c r="AM659">
        <v>25</v>
      </c>
      <c r="AN659">
        <v>1875</v>
      </c>
      <c r="AO659" t="s">
        <v>118</v>
      </c>
      <c r="AP659">
        <v>-26</v>
      </c>
      <c r="AQ659">
        <v>-72</v>
      </c>
      <c r="AR659">
        <v>512</v>
      </c>
      <c r="AZ659">
        <v>1200</v>
      </c>
      <c r="BA659">
        <v>1</v>
      </c>
      <c r="BB659" t="str">
        <f t="shared" si="366"/>
        <v xml:space="preserve">N4400K  </v>
      </c>
      <c r="BC659">
        <v>1</v>
      </c>
      <c r="BE659">
        <v>0</v>
      </c>
      <c r="BF659">
        <v>0</v>
      </c>
      <c r="BG659">
        <v>0</v>
      </c>
      <c r="BH659">
        <v>1800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 t="shared" si="390"/>
        <v>21:39:38.901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168</v>
      </c>
      <c r="CR659">
        <v>1</v>
      </c>
      <c r="CW659">
        <v>12943655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 t="shared" si="387"/>
        <v>07/22/2022 21:39:39.189</v>
      </c>
      <c r="C660" t="str">
        <f t="shared" si="365"/>
        <v>FFDFD3C0</v>
      </c>
      <c r="D660" t="s">
        <v>124</v>
      </c>
      <c r="E660">
        <v>2</v>
      </c>
      <c r="H660">
        <v>156</v>
      </c>
      <c r="I660" t="s">
        <v>125</v>
      </c>
      <c r="J660" t="s">
        <v>126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388"/>
        <v>21:39:38.898</v>
      </c>
      <c r="T660" t="str">
        <f t="shared" si="389"/>
        <v>21:39:38.398</v>
      </c>
      <c r="U660" t="str">
        <f t="shared" si="380"/>
        <v>A54CFF</v>
      </c>
      <c r="V660">
        <v>0</v>
      </c>
      <c r="W660">
        <v>0</v>
      </c>
      <c r="X660">
        <v>2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351</v>
      </c>
      <c r="AJ660">
        <v>43.393892999999998</v>
      </c>
      <c r="AK660" t="s">
        <v>352</v>
      </c>
      <c r="AL660">
        <v>-88.709942999999996</v>
      </c>
      <c r="AM660">
        <v>25</v>
      </c>
      <c r="AN660">
        <v>1875</v>
      </c>
      <c r="AO660" t="s">
        <v>118</v>
      </c>
      <c r="AP660">
        <v>-26</v>
      </c>
      <c r="AQ660">
        <v>-72</v>
      </c>
      <c r="AR660">
        <v>512</v>
      </c>
      <c r="AZ660">
        <v>1200</v>
      </c>
      <c r="BA660">
        <v>1</v>
      </c>
      <c r="BB660" t="str">
        <f t="shared" si="366"/>
        <v xml:space="preserve">N4400K  </v>
      </c>
      <c r="BC660">
        <v>1</v>
      </c>
      <c r="BE660">
        <v>0</v>
      </c>
      <c r="BF660">
        <v>0</v>
      </c>
      <c r="BG660">
        <v>0</v>
      </c>
      <c r="BH660">
        <v>1800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 t="shared" si="390"/>
        <v>21:39:38.901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168</v>
      </c>
      <c r="CR660">
        <v>1</v>
      </c>
      <c r="CW660">
        <v>12943655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 t="shared" si="387"/>
        <v>07/22/2022 21:39:39.189</v>
      </c>
      <c r="C661" t="str">
        <f t="shared" si="365"/>
        <v>FFDFD3C0</v>
      </c>
      <c r="D661" t="s">
        <v>121</v>
      </c>
      <c r="E661">
        <v>11</v>
      </c>
      <c r="F661">
        <v>1011</v>
      </c>
      <c r="G661" t="s">
        <v>125</v>
      </c>
      <c r="J661" t="s">
        <v>123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388"/>
        <v>21:39:38.898</v>
      </c>
      <c r="T661" t="str">
        <f t="shared" si="389"/>
        <v>21:39:38.398</v>
      </c>
      <c r="U661" t="str">
        <f t="shared" si="380"/>
        <v>A54CFF</v>
      </c>
      <c r="V661">
        <v>0</v>
      </c>
      <c r="W661">
        <v>0</v>
      </c>
      <c r="X661">
        <v>2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351</v>
      </c>
      <c r="AJ661">
        <v>43.393892999999998</v>
      </c>
      <c r="AK661" t="s">
        <v>352</v>
      </c>
      <c r="AL661">
        <v>-88.709942999999996</v>
      </c>
      <c r="AM661">
        <v>25</v>
      </c>
      <c r="AN661">
        <v>1875</v>
      </c>
      <c r="AO661" t="s">
        <v>118</v>
      </c>
      <c r="AP661">
        <v>-26</v>
      </c>
      <c r="AQ661">
        <v>-72</v>
      </c>
      <c r="AR661">
        <v>512</v>
      </c>
      <c r="AZ661">
        <v>1200</v>
      </c>
      <c r="BA661">
        <v>1</v>
      </c>
      <c r="BB661" t="str">
        <f t="shared" si="366"/>
        <v xml:space="preserve">N4400K  </v>
      </c>
      <c r="BC661">
        <v>1</v>
      </c>
      <c r="BE661">
        <v>0</v>
      </c>
      <c r="BF661">
        <v>0</v>
      </c>
      <c r="BG661">
        <v>0</v>
      </c>
      <c r="BH661">
        <v>1800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 t="shared" si="390"/>
        <v>21:39:38.901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168</v>
      </c>
      <c r="CR661">
        <v>1</v>
      </c>
      <c r="CW661">
        <v>12943655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"07/22/2022 21:39:40.080"</f>
        <v>07/22/2022 21:39:40.080</v>
      </c>
      <c r="C662" t="str">
        <f t="shared" si="365"/>
        <v>FFDFD3C0</v>
      </c>
      <c r="D662" t="s">
        <v>127</v>
      </c>
      <c r="E662">
        <v>8</v>
      </c>
      <c r="F662">
        <v>2008</v>
      </c>
      <c r="G662" t="s">
        <v>128</v>
      </c>
      <c r="J662" t="s">
        <v>129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ref="S662:S667" si="391">"21:39:39.867"</f>
        <v>21:39:39.867</v>
      </c>
      <c r="T662" t="str">
        <f t="shared" ref="T662:T667" si="392">"21:39:39.467"</f>
        <v>21:39:39.467</v>
      </c>
      <c r="U662" t="str">
        <f t="shared" si="380"/>
        <v>A54CFF</v>
      </c>
      <c r="V662">
        <v>0</v>
      </c>
      <c r="W662">
        <v>0</v>
      </c>
      <c r="X662">
        <v>2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353</v>
      </c>
      <c r="AJ662">
        <v>43.393571000000001</v>
      </c>
      <c r="AK662" t="s">
        <v>354</v>
      </c>
      <c r="AL662">
        <v>-88.710136000000006</v>
      </c>
      <c r="AM662">
        <v>25</v>
      </c>
      <c r="AN662">
        <v>1875</v>
      </c>
      <c r="AO662" t="s">
        <v>118</v>
      </c>
      <c r="AP662">
        <v>-30</v>
      </c>
      <c r="AQ662">
        <v>-70</v>
      </c>
      <c r="AR662">
        <v>512</v>
      </c>
      <c r="AZ662">
        <v>1200</v>
      </c>
      <c r="BA662">
        <v>1</v>
      </c>
      <c r="BB662" t="str">
        <f t="shared" si="366"/>
        <v xml:space="preserve">N4400K  </v>
      </c>
      <c r="BC662">
        <v>1</v>
      </c>
      <c r="BE662">
        <v>0</v>
      </c>
      <c r="BF662">
        <v>0</v>
      </c>
      <c r="BG662">
        <v>0</v>
      </c>
      <c r="BH662">
        <v>1825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 t="shared" ref="BW662:BW667" si="393">"21:39:39.869"</f>
        <v>21:39:39.869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168</v>
      </c>
      <c r="CR662">
        <v>1</v>
      </c>
      <c r="CW662">
        <v>12945406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"07/22/2022 21:39:40.080"</f>
        <v>07/22/2022 21:39:40.080</v>
      </c>
      <c r="C663" t="str">
        <f t="shared" si="365"/>
        <v>FFDFD3C0</v>
      </c>
      <c r="D663" t="s">
        <v>121</v>
      </c>
      <c r="E663">
        <v>12</v>
      </c>
      <c r="F663">
        <v>1012</v>
      </c>
      <c r="G663" t="s">
        <v>122</v>
      </c>
      <c r="J663" t="s">
        <v>123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391"/>
        <v>21:39:39.867</v>
      </c>
      <c r="T663" t="str">
        <f t="shared" si="392"/>
        <v>21:39:39.467</v>
      </c>
      <c r="U663" t="str">
        <f t="shared" si="380"/>
        <v>A54CFF</v>
      </c>
      <c r="V663">
        <v>0</v>
      </c>
      <c r="W663">
        <v>0</v>
      </c>
      <c r="X663">
        <v>2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353</v>
      </c>
      <c r="AJ663">
        <v>43.393571000000001</v>
      </c>
      <c r="AK663" t="s">
        <v>354</v>
      </c>
      <c r="AL663">
        <v>-88.710136000000006</v>
      </c>
      <c r="AM663">
        <v>25</v>
      </c>
      <c r="AN663">
        <v>1875</v>
      </c>
      <c r="AO663" t="s">
        <v>118</v>
      </c>
      <c r="AP663">
        <v>-30</v>
      </c>
      <c r="AQ663">
        <v>-70</v>
      </c>
      <c r="AR663">
        <v>512</v>
      </c>
      <c r="AZ663">
        <v>1200</v>
      </c>
      <c r="BA663">
        <v>1</v>
      </c>
      <c r="BB663" t="str">
        <f t="shared" si="366"/>
        <v xml:space="preserve">N4400K  </v>
      </c>
      <c r="BC663">
        <v>1</v>
      </c>
      <c r="BE663">
        <v>0</v>
      </c>
      <c r="BF663">
        <v>0</v>
      </c>
      <c r="BG663">
        <v>0</v>
      </c>
      <c r="BH663">
        <v>1825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 t="shared" si="393"/>
        <v>21:39:39.869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168</v>
      </c>
      <c r="CR663">
        <v>1</v>
      </c>
      <c r="CW663">
        <v>12945406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"07/22/2022 21:39:40.080"</f>
        <v>07/22/2022 21:39:40.080</v>
      </c>
      <c r="C664" t="str">
        <f t="shared" si="365"/>
        <v>FFDFD3C0</v>
      </c>
      <c r="D664" t="s">
        <v>113</v>
      </c>
      <c r="E664">
        <v>45</v>
      </c>
      <c r="H664">
        <v>152</v>
      </c>
      <c r="I664" t="s">
        <v>120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91"/>
        <v>21:39:39.867</v>
      </c>
      <c r="T664" t="str">
        <f t="shared" si="392"/>
        <v>21:39:39.467</v>
      </c>
      <c r="U664" t="str">
        <f t="shared" si="380"/>
        <v>A54CFF</v>
      </c>
      <c r="V664">
        <v>0</v>
      </c>
      <c r="W664">
        <v>0</v>
      </c>
      <c r="X664">
        <v>2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353</v>
      </c>
      <c r="AJ664">
        <v>43.393571000000001</v>
      </c>
      <c r="AK664" t="s">
        <v>354</v>
      </c>
      <c r="AL664">
        <v>-88.710136000000006</v>
      </c>
      <c r="AM664">
        <v>25</v>
      </c>
      <c r="AN664">
        <v>1875</v>
      </c>
      <c r="AO664" t="s">
        <v>118</v>
      </c>
      <c r="AP664">
        <v>-30</v>
      </c>
      <c r="AQ664">
        <v>-70</v>
      </c>
      <c r="AR664">
        <v>512</v>
      </c>
      <c r="AZ664">
        <v>1200</v>
      </c>
      <c r="BA664">
        <v>1</v>
      </c>
      <c r="BB664" t="str">
        <f t="shared" si="366"/>
        <v xml:space="preserve">N4400K  </v>
      </c>
      <c r="BC664">
        <v>1</v>
      </c>
      <c r="BE664">
        <v>0</v>
      </c>
      <c r="BF664">
        <v>0</v>
      </c>
      <c r="BG664">
        <v>0</v>
      </c>
      <c r="BH664">
        <v>1825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 t="shared" si="393"/>
        <v>21:39:39.869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168</v>
      </c>
      <c r="CR664">
        <v>1</v>
      </c>
      <c r="CW664">
        <v>12945406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"07/22/2022 21:39:40.283"</f>
        <v>07/22/2022 21:39:40.283</v>
      </c>
      <c r="C665" t="str">
        <f t="shared" si="365"/>
        <v>FFDFD3C0</v>
      </c>
      <c r="D665" t="s">
        <v>124</v>
      </c>
      <c r="E665">
        <v>2</v>
      </c>
      <c r="H665">
        <v>156</v>
      </c>
      <c r="I665" t="s">
        <v>125</v>
      </c>
      <c r="J665" t="s">
        <v>126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391"/>
        <v>21:39:39.867</v>
      </c>
      <c r="T665" t="str">
        <f t="shared" si="392"/>
        <v>21:39:39.467</v>
      </c>
      <c r="U665" t="str">
        <f t="shared" si="380"/>
        <v>A54CFF</v>
      </c>
      <c r="V665">
        <v>0</v>
      </c>
      <c r="W665">
        <v>0</v>
      </c>
      <c r="X665">
        <v>2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353</v>
      </c>
      <c r="AJ665">
        <v>43.393571000000001</v>
      </c>
      <c r="AK665" t="s">
        <v>354</v>
      </c>
      <c r="AL665">
        <v>-88.710136000000006</v>
      </c>
      <c r="AM665">
        <v>25</v>
      </c>
      <c r="AN665">
        <v>1875</v>
      </c>
      <c r="AO665" t="s">
        <v>118</v>
      </c>
      <c r="AP665">
        <v>-30</v>
      </c>
      <c r="AQ665">
        <v>-70</v>
      </c>
      <c r="AR665">
        <v>512</v>
      </c>
      <c r="AZ665">
        <v>1200</v>
      </c>
      <c r="BA665">
        <v>1</v>
      </c>
      <c r="BB665" t="str">
        <f t="shared" si="366"/>
        <v xml:space="preserve">N4400K  </v>
      </c>
      <c r="BC665">
        <v>1</v>
      </c>
      <c r="BE665">
        <v>0</v>
      </c>
      <c r="BF665">
        <v>0</v>
      </c>
      <c r="BG665">
        <v>0</v>
      </c>
      <c r="BH665">
        <v>1825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 t="shared" si="393"/>
        <v>21:39:39.869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168</v>
      </c>
      <c r="CR665">
        <v>1</v>
      </c>
      <c r="CW665">
        <v>12945406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"07/22/2022 21:39:40.283"</f>
        <v>07/22/2022 21:39:40.283</v>
      </c>
      <c r="C666" t="str">
        <f t="shared" si="365"/>
        <v>FFDFD3C0</v>
      </c>
      <c r="D666" t="s">
        <v>121</v>
      </c>
      <c r="E666">
        <v>11</v>
      </c>
      <c r="F666">
        <v>1011</v>
      </c>
      <c r="G666" t="s">
        <v>125</v>
      </c>
      <c r="J666" t="s">
        <v>123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391"/>
        <v>21:39:39.867</v>
      </c>
      <c r="T666" t="str">
        <f t="shared" si="392"/>
        <v>21:39:39.467</v>
      </c>
      <c r="U666" t="str">
        <f t="shared" si="380"/>
        <v>A54CFF</v>
      </c>
      <c r="V666">
        <v>0</v>
      </c>
      <c r="W666">
        <v>0</v>
      </c>
      <c r="X666">
        <v>2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353</v>
      </c>
      <c r="AJ666">
        <v>43.393571000000001</v>
      </c>
      <c r="AK666" t="s">
        <v>354</v>
      </c>
      <c r="AL666">
        <v>-88.710136000000006</v>
      </c>
      <c r="AM666">
        <v>25</v>
      </c>
      <c r="AN666">
        <v>1875</v>
      </c>
      <c r="AO666" t="s">
        <v>118</v>
      </c>
      <c r="AP666">
        <v>-30</v>
      </c>
      <c r="AQ666">
        <v>-70</v>
      </c>
      <c r="AR666">
        <v>512</v>
      </c>
      <c r="AZ666">
        <v>1200</v>
      </c>
      <c r="BA666">
        <v>1</v>
      </c>
      <c r="BB666" t="str">
        <f t="shared" si="366"/>
        <v xml:space="preserve">N4400K  </v>
      </c>
      <c r="BC666">
        <v>1</v>
      </c>
      <c r="BE666">
        <v>0</v>
      </c>
      <c r="BF666">
        <v>0</v>
      </c>
      <c r="BG666">
        <v>0</v>
      </c>
      <c r="BH666">
        <v>1825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 t="shared" si="393"/>
        <v>21:39:39.869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168</v>
      </c>
      <c r="CR666">
        <v>1</v>
      </c>
      <c r="CW666">
        <v>12945406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"07/22/2022 21:39:40.283"</f>
        <v>07/22/2022 21:39:40.283</v>
      </c>
      <c r="C667" t="str">
        <f t="shared" si="365"/>
        <v>FFDFD3C0</v>
      </c>
      <c r="D667" t="s">
        <v>113</v>
      </c>
      <c r="E667">
        <v>44</v>
      </c>
      <c r="H667">
        <v>151</v>
      </c>
      <c r="I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391"/>
        <v>21:39:39.867</v>
      </c>
      <c r="T667" t="str">
        <f t="shared" si="392"/>
        <v>21:39:39.467</v>
      </c>
      <c r="U667" t="str">
        <f t="shared" si="380"/>
        <v>A54CFF</v>
      </c>
      <c r="V667">
        <v>0</v>
      </c>
      <c r="W667">
        <v>0</v>
      </c>
      <c r="X667">
        <v>2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353</v>
      </c>
      <c r="AJ667">
        <v>43.393571000000001</v>
      </c>
      <c r="AK667" t="s">
        <v>354</v>
      </c>
      <c r="AL667">
        <v>-88.710136000000006</v>
      </c>
      <c r="AM667">
        <v>25</v>
      </c>
      <c r="AN667">
        <v>1875</v>
      </c>
      <c r="AO667" t="s">
        <v>118</v>
      </c>
      <c r="AP667">
        <v>-30</v>
      </c>
      <c r="AQ667">
        <v>-70</v>
      </c>
      <c r="AR667">
        <v>512</v>
      </c>
      <c r="AZ667">
        <v>1200</v>
      </c>
      <c r="BA667">
        <v>1</v>
      </c>
      <c r="BB667" t="str">
        <f t="shared" si="366"/>
        <v xml:space="preserve">N4400K  </v>
      </c>
      <c r="BC667">
        <v>1</v>
      </c>
      <c r="BE667">
        <v>0</v>
      </c>
      <c r="BF667">
        <v>0</v>
      </c>
      <c r="BG667">
        <v>0</v>
      </c>
      <c r="BH667">
        <v>1825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 t="shared" si="393"/>
        <v>21:39:39.869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168</v>
      </c>
      <c r="CR667">
        <v>1</v>
      </c>
      <c r="CW667">
        <v>12945406</v>
      </c>
      <c r="CY667">
        <v>1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"07/22/2022 21:39:41.080"</f>
        <v>07/22/2022 21:39:41.080</v>
      </c>
      <c r="C668" t="str">
        <f t="shared" si="365"/>
        <v>FFDFD3C0</v>
      </c>
      <c r="D668" t="s">
        <v>113</v>
      </c>
      <c r="E668">
        <v>44</v>
      </c>
      <c r="H668">
        <v>151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ref="S668:S673" si="394">"21:39:40.852"</f>
        <v>21:39:40.852</v>
      </c>
      <c r="T668" t="str">
        <f t="shared" ref="T668:T673" si="395">"21:39:40.452"</f>
        <v>21:39:40.452</v>
      </c>
      <c r="U668" t="str">
        <f t="shared" si="380"/>
        <v>A54CFF</v>
      </c>
      <c r="V668">
        <v>0</v>
      </c>
      <c r="W668">
        <v>0</v>
      </c>
      <c r="X668">
        <v>2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355</v>
      </c>
      <c r="AJ668">
        <v>43.393292000000002</v>
      </c>
      <c r="AK668" t="s">
        <v>356</v>
      </c>
      <c r="AL668">
        <v>-88.710329999999999</v>
      </c>
      <c r="AM668">
        <v>25</v>
      </c>
      <c r="AN668">
        <v>1875</v>
      </c>
      <c r="AO668" t="s">
        <v>118</v>
      </c>
      <c r="AP668">
        <v>-33</v>
      </c>
      <c r="AQ668">
        <v>-68</v>
      </c>
      <c r="AR668">
        <v>512</v>
      </c>
      <c r="AZ668">
        <v>1200</v>
      </c>
      <c r="BA668">
        <v>1</v>
      </c>
      <c r="BB668" t="str">
        <f t="shared" si="366"/>
        <v xml:space="preserve">N4400K  </v>
      </c>
      <c r="BC668">
        <v>1</v>
      </c>
      <c r="BE668">
        <v>0</v>
      </c>
      <c r="BF668">
        <v>0</v>
      </c>
      <c r="BG668">
        <v>0</v>
      </c>
      <c r="BH668">
        <v>1825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 t="shared" ref="BW668:BW673" si="396">"21:39:40.854"</f>
        <v>21:39:40.854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168</v>
      </c>
      <c r="CR668">
        <v>1</v>
      </c>
      <c r="CW668">
        <v>12947242</v>
      </c>
      <c r="CY668">
        <v>1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"07/22/2022 21:39:41.173"</f>
        <v>07/22/2022 21:39:41.173</v>
      </c>
      <c r="C669" t="str">
        <f t="shared" si="365"/>
        <v>FFDFD3C0</v>
      </c>
      <c r="D669" t="s">
        <v>121</v>
      </c>
      <c r="E669">
        <v>12</v>
      </c>
      <c r="F669">
        <v>1012</v>
      </c>
      <c r="G669" t="s">
        <v>122</v>
      </c>
      <c r="J669" t="s">
        <v>123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394"/>
        <v>21:39:40.852</v>
      </c>
      <c r="T669" t="str">
        <f t="shared" si="395"/>
        <v>21:39:40.452</v>
      </c>
      <c r="U669" t="str">
        <f t="shared" si="380"/>
        <v>A54CFF</v>
      </c>
      <c r="V669">
        <v>0</v>
      </c>
      <c r="W669">
        <v>0</v>
      </c>
      <c r="X669">
        <v>2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355</v>
      </c>
      <c r="AJ669">
        <v>43.393292000000002</v>
      </c>
      <c r="AK669" t="s">
        <v>356</v>
      </c>
      <c r="AL669">
        <v>-88.710329999999999</v>
      </c>
      <c r="AM669">
        <v>25</v>
      </c>
      <c r="AN669">
        <v>1875</v>
      </c>
      <c r="AO669" t="s">
        <v>118</v>
      </c>
      <c r="AP669">
        <v>-33</v>
      </c>
      <c r="AQ669">
        <v>-68</v>
      </c>
      <c r="AR669">
        <v>512</v>
      </c>
      <c r="AZ669">
        <v>1200</v>
      </c>
      <c r="BA669">
        <v>1</v>
      </c>
      <c r="BB669" t="str">
        <f t="shared" si="366"/>
        <v xml:space="preserve">N4400K  </v>
      </c>
      <c r="BC669">
        <v>1</v>
      </c>
      <c r="BE669">
        <v>0</v>
      </c>
      <c r="BF669">
        <v>0</v>
      </c>
      <c r="BG669">
        <v>0</v>
      </c>
      <c r="BH669">
        <v>1825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 t="shared" si="396"/>
        <v>21:39:40.854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168</v>
      </c>
      <c r="CR669">
        <v>1</v>
      </c>
      <c r="CW669">
        <v>12947242</v>
      </c>
      <c r="CY669">
        <v>1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"07/22/2022 21:39:41.173"</f>
        <v>07/22/2022 21:39:41.173</v>
      </c>
      <c r="C670" t="str">
        <f t="shared" si="365"/>
        <v>FFDFD3C0</v>
      </c>
      <c r="D670" t="s">
        <v>127</v>
      </c>
      <c r="E670">
        <v>8</v>
      </c>
      <c r="F670">
        <v>2008</v>
      </c>
      <c r="G670" t="s">
        <v>128</v>
      </c>
      <c r="J670" t="s">
        <v>129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394"/>
        <v>21:39:40.852</v>
      </c>
      <c r="T670" t="str">
        <f t="shared" si="395"/>
        <v>21:39:40.452</v>
      </c>
      <c r="U670" t="str">
        <f t="shared" si="380"/>
        <v>A54CFF</v>
      </c>
      <c r="V670">
        <v>0</v>
      </c>
      <c r="W670">
        <v>0</v>
      </c>
      <c r="X670">
        <v>2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355</v>
      </c>
      <c r="AJ670">
        <v>43.393292000000002</v>
      </c>
      <c r="AK670" t="s">
        <v>356</v>
      </c>
      <c r="AL670">
        <v>-88.710329999999999</v>
      </c>
      <c r="AM670">
        <v>25</v>
      </c>
      <c r="AN670">
        <v>1875</v>
      </c>
      <c r="AO670" t="s">
        <v>118</v>
      </c>
      <c r="AP670">
        <v>-33</v>
      </c>
      <c r="AQ670">
        <v>-68</v>
      </c>
      <c r="AR670">
        <v>512</v>
      </c>
      <c r="AZ670">
        <v>1200</v>
      </c>
      <c r="BA670">
        <v>1</v>
      </c>
      <c r="BB670" t="str">
        <f t="shared" si="366"/>
        <v xml:space="preserve">N4400K  </v>
      </c>
      <c r="BC670">
        <v>1</v>
      </c>
      <c r="BE670">
        <v>0</v>
      </c>
      <c r="BF670">
        <v>0</v>
      </c>
      <c r="BG670">
        <v>0</v>
      </c>
      <c r="BH670">
        <v>1825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 t="shared" si="396"/>
        <v>21:39:40.854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168</v>
      </c>
      <c r="CR670">
        <v>1</v>
      </c>
      <c r="CW670">
        <v>12947242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"07/22/2022 21:39:41.173"</f>
        <v>07/22/2022 21:39:41.173</v>
      </c>
      <c r="C671" t="str">
        <f t="shared" si="365"/>
        <v>FFDFD3C0</v>
      </c>
      <c r="D671" t="s">
        <v>113</v>
      </c>
      <c r="E671">
        <v>45</v>
      </c>
      <c r="H671">
        <v>152</v>
      </c>
      <c r="I671" t="s">
        <v>120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394"/>
        <v>21:39:40.852</v>
      </c>
      <c r="T671" t="str">
        <f t="shared" si="395"/>
        <v>21:39:40.452</v>
      </c>
      <c r="U671" t="str">
        <f t="shared" si="380"/>
        <v>A54CFF</v>
      </c>
      <c r="V671">
        <v>0</v>
      </c>
      <c r="W671">
        <v>0</v>
      </c>
      <c r="X671">
        <v>2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355</v>
      </c>
      <c r="AJ671">
        <v>43.393292000000002</v>
      </c>
      <c r="AK671" t="s">
        <v>356</v>
      </c>
      <c r="AL671">
        <v>-88.710329999999999</v>
      </c>
      <c r="AM671">
        <v>25</v>
      </c>
      <c r="AN671">
        <v>1875</v>
      </c>
      <c r="AO671" t="s">
        <v>118</v>
      </c>
      <c r="AP671">
        <v>-33</v>
      </c>
      <c r="AQ671">
        <v>-68</v>
      </c>
      <c r="AR671">
        <v>512</v>
      </c>
      <c r="AZ671">
        <v>1200</v>
      </c>
      <c r="BA671">
        <v>1</v>
      </c>
      <c r="BB671" t="str">
        <f t="shared" si="366"/>
        <v xml:space="preserve">N4400K  </v>
      </c>
      <c r="BC671">
        <v>1</v>
      </c>
      <c r="BE671">
        <v>0</v>
      </c>
      <c r="BF671">
        <v>0</v>
      </c>
      <c r="BG671">
        <v>0</v>
      </c>
      <c r="BH671">
        <v>1825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 t="shared" si="396"/>
        <v>21:39:40.854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168</v>
      </c>
      <c r="CR671">
        <v>1</v>
      </c>
      <c r="CW671">
        <v>12947242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"07/22/2022 21:39:41.173"</f>
        <v>07/22/2022 21:39:41.173</v>
      </c>
      <c r="C672" t="str">
        <f t="shared" si="365"/>
        <v>FFDFD3C0</v>
      </c>
      <c r="D672" t="s">
        <v>124</v>
      </c>
      <c r="E672">
        <v>2</v>
      </c>
      <c r="H672">
        <v>156</v>
      </c>
      <c r="I672" t="s">
        <v>125</v>
      </c>
      <c r="J672" t="s">
        <v>126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394"/>
        <v>21:39:40.852</v>
      </c>
      <c r="T672" t="str">
        <f t="shared" si="395"/>
        <v>21:39:40.452</v>
      </c>
      <c r="U672" t="str">
        <f t="shared" si="380"/>
        <v>A54CFF</v>
      </c>
      <c r="V672">
        <v>0</v>
      </c>
      <c r="W672">
        <v>0</v>
      </c>
      <c r="X672">
        <v>2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355</v>
      </c>
      <c r="AJ672">
        <v>43.393292000000002</v>
      </c>
      <c r="AK672" t="s">
        <v>356</v>
      </c>
      <c r="AL672">
        <v>-88.710329999999999</v>
      </c>
      <c r="AM672">
        <v>25</v>
      </c>
      <c r="AN672">
        <v>1875</v>
      </c>
      <c r="AO672" t="s">
        <v>118</v>
      </c>
      <c r="AP672">
        <v>-33</v>
      </c>
      <c r="AQ672">
        <v>-68</v>
      </c>
      <c r="AR672">
        <v>512</v>
      </c>
      <c r="AZ672">
        <v>1200</v>
      </c>
      <c r="BA672">
        <v>1</v>
      </c>
      <c r="BB672" t="str">
        <f t="shared" si="366"/>
        <v xml:space="preserve">N4400K  </v>
      </c>
      <c r="BC672">
        <v>1</v>
      </c>
      <c r="BE672">
        <v>0</v>
      </c>
      <c r="BF672">
        <v>0</v>
      </c>
      <c r="BG672">
        <v>0</v>
      </c>
      <c r="BH672">
        <v>1825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 t="shared" si="396"/>
        <v>21:39:40.854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168</v>
      </c>
      <c r="CR672">
        <v>1</v>
      </c>
      <c r="CW672">
        <v>12947242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"07/22/2022 21:39:41.173"</f>
        <v>07/22/2022 21:39:41.173</v>
      </c>
      <c r="C673" t="str">
        <f t="shared" si="365"/>
        <v>FFDFD3C0</v>
      </c>
      <c r="D673" t="s">
        <v>121</v>
      </c>
      <c r="E673">
        <v>11</v>
      </c>
      <c r="F673">
        <v>1011</v>
      </c>
      <c r="G673" t="s">
        <v>125</v>
      </c>
      <c r="J673" t="s">
        <v>123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394"/>
        <v>21:39:40.852</v>
      </c>
      <c r="T673" t="str">
        <f t="shared" si="395"/>
        <v>21:39:40.452</v>
      </c>
      <c r="U673" t="str">
        <f t="shared" si="380"/>
        <v>A54CFF</v>
      </c>
      <c r="V673">
        <v>0</v>
      </c>
      <c r="W673">
        <v>0</v>
      </c>
      <c r="X673">
        <v>2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355</v>
      </c>
      <c r="AJ673">
        <v>43.393292000000002</v>
      </c>
      <c r="AK673" t="s">
        <v>356</v>
      </c>
      <c r="AL673">
        <v>-88.710329999999999</v>
      </c>
      <c r="AM673">
        <v>25</v>
      </c>
      <c r="AN673">
        <v>1875</v>
      </c>
      <c r="AO673" t="s">
        <v>118</v>
      </c>
      <c r="AP673">
        <v>-33</v>
      </c>
      <c r="AQ673">
        <v>-68</v>
      </c>
      <c r="AR673">
        <v>512</v>
      </c>
      <c r="AZ673">
        <v>1200</v>
      </c>
      <c r="BA673">
        <v>1</v>
      </c>
      <c r="BB673" t="str">
        <f t="shared" si="366"/>
        <v xml:space="preserve">N4400K  </v>
      </c>
      <c r="BC673">
        <v>1</v>
      </c>
      <c r="BE673">
        <v>0</v>
      </c>
      <c r="BF673">
        <v>0</v>
      </c>
      <c r="BG673">
        <v>0</v>
      </c>
      <c r="BH673">
        <v>1825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 t="shared" si="396"/>
        <v>21:39:40.854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168</v>
      </c>
      <c r="CR673">
        <v>1</v>
      </c>
      <c r="CW673">
        <v>12947242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"07/22/2022 21:39:42.158"</f>
        <v>07/22/2022 21:39:42.158</v>
      </c>
      <c r="C674" t="str">
        <f t="shared" si="365"/>
        <v>FFDFD3C0</v>
      </c>
      <c r="D674" t="s">
        <v>113</v>
      </c>
      <c r="E674">
        <v>45</v>
      </c>
      <c r="H674">
        <v>152</v>
      </c>
      <c r="I674" t="s">
        <v>120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ref="S674:S679" si="397">"21:39:41.898"</f>
        <v>21:39:41.898</v>
      </c>
      <c r="T674" t="str">
        <f t="shared" ref="T674:T679" si="398">"21:39:41.398"</f>
        <v>21:39:41.398</v>
      </c>
      <c r="U674" t="str">
        <f t="shared" si="380"/>
        <v>A54CFF</v>
      </c>
      <c r="V674">
        <v>0</v>
      </c>
      <c r="W674">
        <v>0</v>
      </c>
      <c r="X674">
        <v>2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357</v>
      </c>
      <c r="AJ674">
        <v>43.392971000000003</v>
      </c>
      <c r="AK674" t="s">
        <v>358</v>
      </c>
      <c r="AL674">
        <v>-88.710500999999994</v>
      </c>
      <c r="AM674">
        <v>25</v>
      </c>
      <c r="AN674">
        <v>1900</v>
      </c>
      <c r="AO674" t="s">
        <v>118</v>
      </c>
      <c r="AP674">
        <v>-36</v>
      </c>
      <c r="AQ674">
        <v>-67</v>
      </c>
      <c r="AR674">
        <v>512</v>
      </c>
      <c r="AZ674">
        <v>1200</v>
      </c>
      <c r="BA674">
        <v>1</v>
      </c>
      <c r="BB674" t="str">
        <f t="shared" si="366"/>
        <v xml:space="preserve">N4400K  </v>
      </c>
      <c r="BC674">
        <v>1</v>
      </c>
      <c r="BE674">
        <v>0</v>
      </c>
      <c r="BF674">
        <v>0</v>
      </c>
      <c r="BG674">
        <v>0</v>
      </c>
      <c r="BH674">
        <v>1850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 t="shared" ref="BW674:BW679" si="399">"21:39:41.906"</f>
        <v>21:39:41.906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168</v>
      </c>
      <c r="CR674">
        <v>1</v>
      </c>
      <c r="CW674">
        <v>12949241</v>
      </c>
      <c r="CY674">
        <v>1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"07/22/2022 21:39:42.158"</f>
        <v>07/22/2022 21:39:42.158</v>
      </c>
      <c r="C675" t="str">
        <f t="shared" si="365"/>
        <v>FFDFD3C0</v>
      </c>
      <c r="D675" t="s">
        <v>124</v>
      </c>
      <c r="E675">
        <v>2</v>
      </c>
      <c r="H675">
        <v>156</v>
      </c>
      <c r="I675" t="s">
        <v>125</v>
      </c>
      <c r="J675" t="s">
        <v>126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397"/>
        <v>21:39:41.898</v>
      </c>
      <c r="T675" t="str">
        <f t="shared" si="398"/>
        <v>21:39:41.398</v>
      </c>
      <c r="U675" t="str">
        <f t="shared" si="380"/>
        <v>A54CFF</v>
      </c>
      <c r="V675">
        <v>0</v>
      </c>
      <c r="W675">
        <v>0</v>
      </c>
      <c r="X675">
        <v>2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357</v>
      </c>
      <c r="AJ675">
        <v>43.392971000000003</v>
      </c>
      <c r="AK675" t="s">
        <v>358</v>
      </c>
      <c r="AL675">
        <v>-88.710500999999994</v>
      </c>
      <c r="AM675">
        <v>25</v>
      </c>
      <c r="AN675">
        <v>1900</v>
      </c>
      <c r="AO675" t="s">
        <v>118</v>
      </c>
      <c r="AP675">
        <v>-36</v>
      </c>
      <c r="AQ675">
        <v>-67</v>
      </c>
      <c r="AR675">
        <v>512</v>
      </c>
      <c r="AZ675">
        <v>1200</v>
      </c>
      <c r="BA675">
        <v>1</v>
      </c>
      <c r="BB675" t="str">
        <f t="shared" si="366"/>
        <v xml:space="preserve">N4400K  </v>
      </c>
      <c r="BC675">
        <v>1</v>
      </c>
      <c r="BE675">
        <v>0</v>
      </c>
      <c r="BF675">
        <v>0</v>
      </c>
      <c r="BG675">
        <v>0</v>
      </c>
      <c r="BH675">
        <v>1850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 t="shared" si="399"/>
        <v>21:39:41.906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168</v>
      </c>
      <c r="CR675">
        <v>1</v>
      </c>
      <c r="CW675">
        <v>12949241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"07/22/2022 21:39:42.158"</f>
        <v>07/22/2022 21:39:42.158</v>
      </c>
      <c r="C676" t="str">
        <f t="shared" si="365"/>
        <v>FFDFD3C0</v>
      </c>
      <c r="D676" t="s">
        <v>121</v>
      </c>
      <c r="E676">
        <v>11</v>
      </c>
      <c r="F676">
        <v>1011</v>
      </c>
      <c r="G676" t="s">
        <v>125</v>
      </c>
      <c r="J676" t="s">
        <v>123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397"/>
        <v>21:39:41.898</v>
      </c>
      <c r="T676" t="str">
        <f t="shared" si="398"/>
        <v>21:39:41.398</v>
      </c>
      <c r="U676" t="str">
        <f t="shared" si="380"/>
        <v>A54CFF</v>
      </c>
      <c r="V676">
        <v>0</v>
      </c>
      <c r="W676">
        <v>0</v>
      </c>
      <c r="X676">
        <v>2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357</v>
      </c>
      <c r="AJ676">
        <v>43.392971000000003</v>
      </c>
      <c r="AK676" t="s">
        <v>358</v>
      </c>
      <c r="AL676">
        <v>-88.710500999999994</v>
      </c>
      <c r="AM676">
        <v>25</v>
      </c>
      <c r="AN676">
        <v>1900</v>
      </c>
      <c r="AO676" t="s">
        <v>118</v>
      </c>
      <c r="AP676">
        <v>-36</v>
      </c>
      <c r="AQ676">
        <v>-67</v>
      </c>
      <c r="AR676">
        <v>512</v>
      </c>
      <c r="AZ676">
        <v>1200</v>
      </c>
      <c r="BA676">
        <v>1</v>
      </c>
      <c r="BB676" t="str">
        <f t="shared" si="366"/>
        <v xml:space="preserve">N4400K  </v>
      </c>
      <c r="BC676">
        <v>1</v>
      </c>
      <c r="BE676">
        <v>0</v>
      </c>
      <c r="BF676">
        <v>0</v>
      </c>
      <c r="BG676">
        <v>0</v>
      </c>
      <c r="BH676">
        <v>1850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 t="shared" si="399"/>
        <v>21:39:41.906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168</v>
      </c>
      <c r="CR676">
        <v>1</v>
      </c>
      <c r="CW676">
        <v>12949241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"07/22/2022 21:39:42.236"</f>
        <v>07/22/2022 21:39:42.236</v>
      </c>
      <c r="C677" t="str">
        <f t="shared" si="365"/>
        <v>FFDFD3C0</v>
      </c>
      <c r="D677" t="s">
        <v>113</v>
      </c>
      <c r="E677">
        <v>44</v>
      </c>
      <c r="H677">
        <v>151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397"/>
        <v>21:39:41.898</v>
      </c>
      <c r="T677" t="str">
        <f t="shared" si="398"/>
        <v>21:39:41.398</v>
      </c>
      <c r="U677" t="str">
        <f t="shared" si="380"/>
        <v>A54CFF</v>
      </c>
      <c r="V677">
        <v>0</v>
      </c>
      <c r="W677">
        <v>0</v>
      </c>
      <c r="X677">
        <v>2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357</v>
      </c>
      <c r="AJ677">
        <v>43.392971000000003</v>
      </c>
      <c r="AK677" t="s">
        <v>358</v>
      </c>
      <c r="AL677">
        <v>-88.710500999999994</v>
      </c>
      <c r="AM677">
        <v>25</v>
      </c>
      <c r="AN677">
        <v>1900</v>
      </c>
      <c r="AO677" t="s">
        <v>118</v>
      </c>
      <c r="AP677">
        <v>-36</v>
      </c>
      <c r="AQ677">
        <v>-67</v>
      </c>
      <c r="AR677">
        <v>512</v>
      </c>
      <c r="AZ677">
        <v>1200</v>
      </c>
      <c r="BA677">
        <v>1</v>
      </c>
      <c r="BB677" t="str">
        <f t="shared" si="366"/>
        <v xml:space="preserve">N4400K  </v>
      </c>
      <c r="BC677">
        <v>1</v>
      </c>
      <c r="BE677">
        <v>0</v>
      </c>
      <c r="BF677">
        <v>0</v>
      </c>
      <c r="BG677">
        <v>0</v>
      </c>
      <c r="BH677">
        <v>1850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 t="shared" si="399"/>
        <v>21:39:41.906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168</v>
      </c>
      <c r="CR677">
        <v>1</v>
      </c>
      <c r="CW677">
        <v>12949241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"07/22/2022 21:39:42.236"</f>
        <v>07/22/2022 21:39:42.236</v>
      </c>
      <c r="C678" t="str">
        <f t="shared" si="365"/>
        <v>FFDFD3C0</v>
      </c>
      <c r="D678" t="s">
        <v>127</v>
      </c>
      <c r="E678">
        <v>8</v>
      </c>
      <c r="F678">
        <v>2008</v>
      </c>
      <c r="G678" t="s">
        <v>128</v>
      </c>
      <c r="J678" t="s">
        <v>129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397"/>
        <v>21:39:41.898</v>
      </c>
      <c r="T678" t="str">
        <f t="shared" si="398"/>
        <v>21:39:41.398</v>
      </c>
      <c r="U678" t="str">
        <f t="shared" si="380"/>
        <v>A54CFF</v>
      </c>
      <c r="V678">
        <v>0</v>
      </c>
      <c r="W678">
        <v>0</v>
      </c>
      <c r="X678">
        <v>2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357</v>
      </c>
      <c r="AJ678">
        <v>43.392971000000003</v>
      </c>
      <c r="AK678" t="s">
        <v>358</v>
      </c>
      <c r="AL678">
        <v>-88.710500999999994</v>
      </c>
      <c r="AM678">
        <v>25</v>
      </c>
      <c r="AN678">
        <v>1900</v>
      </c>
      <c r="AO678" t="s">
        <v>118</v>
      </c>
      <c r="AP678">
        <v>-36</v>
      </c>
      <c r="AQ678">
        <v>-67</v>
      </c>
      <c r="AR678">
        <v>512</v>
      </c>
      <c r="AZ678">
        <v>1200</v>
      </c>
      <c r="BA678">
        <v>1</v>
      </c>
      <c r="BB678" t="str">
        <f t="shared" si="366"/>
        <v xml:space="preserve">N4400K  </v>
      </c>
      <c r="BC678">
        <v>1</v>
      </c>
      <c r="BE678">
        <v>0</v>
      </c>
      <c r="BF678">
        <v>0</v>
      </c>
      <c r="BG678">
        <v>0</v>
      </c>
      <c r="BH678">
        <v>1850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 t="shared" si="399"/>
        <v>21:39:41.906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168</v>
      </c>
      <c r="CR678">
        <v>1</v>
      </c>
      <c r="CW678">
        <v>12949241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"07/22/2022 21:39:42.236"</f>
        <v>07/22/2022 21:39:42.236</v>
      </c>
      <c r="C679" t="str">
        <f t="shared" si="365"/>
        <v>FFDFD3C0</v>
      </c>
      <c r="D679" t="s">
        <v>121</v>
      </c>
      <c r="E679">
        <v>12</v>
      </c>
      <c r="F679">
        <v>1012</v>
      </c>
      <c r="G679" t="s">
        <v>122</v>
      </c>
      <c r="J679" t="s">
        <v>123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397"/>
        <v>21:39:41.898</v>
      </c>
      <c r="T679" t="str">
        <f t="shared" si="398"/>
        <v>21:39:41.398</v>
      </c>
      <c r="U679" t="str">
        <f t="shared" si="380"/>
        <v>A54CFF</v>
      </c>
      <c r="V679">
        <v>0</v>
      </c>
      <c r="W679">
        <v>0</v>
      </c>
      <c r="X679">
        <v>2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357</v>
      </c>
      <c r="AJ679">
        <v>43.392971000000003</v>
      </c>
      <c r="AK679" t="s">
        <v>358</v>
      </c>
      <c r="AL679">
        <v>-88.710500999999994</v>
      </c>
      <c r="AM679">
        <v>25</v>
      </c>
      <c r="AN679">
        <v>1900</v>
      </c>
      <c r="AO679" t="s">
        <v>118</v>
      </c>
      <c r="AP679">
        <v>-36</v>
      </c>
      <c r="AQ679">
        <v>-67</v>
      </c>
      <c r="AR679">
        <v>512</v>
      </c>
      <c r="AZ679">
        <v>1200</v>
      </c>
      <c r="BA679">
        <v>1</v>
      </c>
      <c r="BB679" t="str">
        <f t="shared" si="366"/>
        <v xml:space="preserve">N4400K  </v>
      </c>
      <c r="BC679">
        <v>1</v>
      </c>
      <c r="BE679">
        <v>0</v>
      </c>
      <c r="BF679">
        <v>0</v>
      </c>
      <c r="BG679">
        <v>0</v>
      </c>
      <c r="BH679">
        <v>1850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 t="shared" si="399"/>
        <v>21:39:41.906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168</v>
      </c>
      <c r="CR679">
        <v>1</v>
      </c>
      <c r="CW679">
        <v>12949241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"07/22/2022 21:39:43.158"</f>
        <v>07/22/2022 21:39:43.158</v>
      </c>
      <c r="C680" t="str">
        <f t="shared" si="365"/>
        <v>FFDFD3C0</v>
      </c>
      <c r="D680" t="s">
        <v>113</v>
      </c>
      <c r="E680">
        <v>45</v>
      </c>
      <c r="H680">
        <v>152</v>
      </c>
      <c r="I680" t="s">
        <v>120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ref="S680:S685" si="400">"21:39:42.938"</f>
        <v>21:39:42.938</v>
      </c>
      <c r="T680" t="str">
        <f t="shared" ref="T680:T685" si="401">"21:39:42.438"</f>
        <v>21:39:42.438</v>
      </c>
      <c r="U680" t="str">
        <f t="shared" si="380"/>
        <v>A54CFF</v>
      </c>
      <c r="V680">
        <v>0</v>
      </c>
      <c r="W680">
        <v>0</v>
      </c>
      <c r="X680">
        <v>2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359</v>
      </c>
      <c r="AJ680">
        <v>43.392648999999999</v>
      </c>
      <c r="AK680" t="s">
        <v>360</v>
      </c>
      <c r="AL680">
        <v>-88.710802000000001</v>
      </c>
      <c r="AM680">
        <v>25</v>
      </c>
      <c r="AN680">
        <v>1900</v>
      </c>
      <c r="AO680" t="s">
        <v>118</v>
      </c>
      <c r="AP680">
        <v>-40</v>
      </c>
      <c r="AQ680">
        <v>-65</v>
      </c>
      <c r="AR680">
        <v>448</v>
      </c>
      <c r="AZ680">
        <v>1200</v>
      </c>
      <c r="BA680">
        <v>1</v>
      </c>
      <c r="BB680" t="str">
        <f t="shared" si="366"/>
        <v xml:space="preserve">N4400K  </v>
      </c>
      <c r="BC680">
        <v>1</v>
      </c>
      <c r="BE680">
        <v>0</v>
      </c>
      <c r="BF680">
        <v>0</v>
      </c>
      <c r="BG680">
        <v>0</v>
      </c>
      <c r="BH680">
        <v>1850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 t="shared" ref="BW680:BW685" si="402">"21:39:42.943"</f>
        <v>21:39:42.943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168</v>
      </c>
      <c r="CR680">
        <v>1</v>
      </c>
      <c r="CW680">
        <v>12951173</v>
      </c>
      <c r="CY680">
        <v>1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"07/22/2022 21:39:43.158"</f>
        <v>07/22/2022 21:39:43.158</v>
      </c>
      <c r="C681" t="str">
        <f t="shared" si="365"/>
        <v>FFDFD3C0</v>
      </c>
      <c r="D681" t="s">
        <v>127</v>
      </c>
      <c r="E681">
        <v>8</v>
      </c>
      <c r="F681">
        <v>2008</v>
      </c>
      <c r="G681" t="s">
        <v>128</v>
      </c>
      <c r="J681" t="s">
        <v>129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400"/>
        <v>21:39:42.938</v>
      </c>
      <c r="T681" t="str">
        <f t="shared" si="401"/>
        <v>21:39:42.438</v>
      </c>
      <c r="U681" t="str">
        <f t="shared" si="380"/>
        <v>A54CFF</v>
      </c>
      <c r="V681">
        <v>0</v>
      </c>
      <c r="W681">
        <v>0</v>
      </c>
      <c r="X681">
        <v>2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359</v>
      </c>
      <c r="AJ681">
        <v>43.392648999999999</v>
      </c>
      <c r="AK681" t="s">
        <v>360</v>
      </c>
      <c r="AL681">
        <v>-88.710802000000001</v>
      </c>
      <c r="AM681">
        <v>25</v>
      </c>
      <c r="AN681">
        <v>1900</v>
      </c>
      <c r="AO681" t="s">
        <v>118</v>
      </c>
      <c r="AP681">
        <v>-40</v>
      </c>
      <c r="AQ681">
        <v>-65</v>
      </c>
      <c r="AR681">
        <v>448</v>
      </c>
      <c r="AZ681">
        <v>1200</v>
      </c>
      <c r="BA681">
        <v>1</v>
      </c>
      <c r="BB681" t="str">
        <f t="shared" si="366"/>
        <v xml:space="preserve">N4400K  </v>
      </c>
      <c r="BC681">
        <v>1</v>
      </c>
      <c r="BE681">
        <v>0</v>
      </c>
      <c r="BF681">
        <v>0</v>
      </c>
      <c r="BG681">
        <v>0</v>
      </c>
      <c r="BH681">
        <v>1850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 t="shared" si="402"/>
        <v>21:39:42.943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168</v>
      </c>
      <c r="CR681">
        <v>1</v>
      </c>
      <c r="CW681">
        <v>12951173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"07/22/2022 21:39:43.158"</f>
        <v>07/22/2022 21:39:43.158</v>
      </c>
      <c r="C682" t="str">
        <f t="shared" si="365"/>
        <v>FFDFD3C0</v>
      </c>
      <c r="D682" t="s">
        <v>121</v>
      </c>
      <c r="E682">
        <v>12</v>
      </c>
      <c r="F682">
        <v>1012</v>
      </c>
      <c r="G682" t="s">
        <v>122</v>
      </c>
      <c r="J682" t="s">
        <v>123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400"/>
        <v>21:39:42.938</v>
      </c>
      <c r="T682" t="str">
        <f t="shared" si="401"/>
        <v>21:39:42.438</v>
      </c>
      <c r="U682" t="str">
        <f t="shared" si="380"/>
        <v>A54CFF</v>
      </c>
      <c r="V682">
        <v>0</v>
      </c>
      <c r="W682">
        <v>0</v>
      </c>
      <c r="X682">
        <v>2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359</v>
      </c>
      <c r="AJ682">
        <v>43.392648999999999</v>
      </c>
      <c r="AK682" t="s">
        <v>360</v>
      </c>
      <c r="AL682">
        <v>-88.710802000000001</v>
      </c>
      <c r="AM682">
        <v>25</v>
      </c>
      <c r="AN682">
        <v>1900</v>
      </c>
      <c r="AO682" t="s">
        <v>118</v>
      </c>
      <c r="AP682">
        <v>-40</v>
      </c>
      <c r="AQ682">
        <v>-65</v>
      </c>
      <c r="AR682">
        <v>448</v>
      </c>
      <c r="AZ682">
        <v>1200</v>
      </c>
      <c r="BA682">
        <v>1</v>
      </c>
      <c r="BB682" t="str">
        <f t="shared" si="366"/>
        <v xml:space="preserve">N4400K  </v>
      </c>
      <c r="BC682">
        <v>1</v>
      </c>
      <c r="BE682">
        <v>0</v>
      </c>
      <c r="BF682">
        <v>0</v>
      </c>
      <c r="BG682">
        <v>0</v>
      </c>
      <c r="BH682">
        <v>1850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 t="shared" si="402"/>
        <v>21:39:42.943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168</v>
      </c>
      <c r="CR682">
        <v>1</v>
      </c>
      <c r="CW682">
        <v>12951173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"07/22/2022 21:39:43.158"</f>
        <v>07/22/2022 21:39:43.158</v>
      </c>
      <c r="C683" t="str">
        <f t="shared" ref="C683:C746" si="403">"FFDFD3C0"</f>
        <v>FFDFD3C0</v>
      </c>
      <c r="D683" t="s">
        <v>124</v>
      </c>
      <c r="E683">
        <v>2</v>
      </c>
      <c r="H683">
        <v>156</v>
      </c>
      <c r="I683" t="s">
        <v>125</v>
      </c>
      <c r="J683" t="s">
        <v>126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400"/>
        <v>21:39:42.938</v>
      </c>
      <c r="T683" t="str">
        <f t="shared" si="401"/>
        <v>21:39:42.438</v>
      </c>
      <c r="U683" t="str">
        <f t="shared" si="380"/>
        <v>A54CFF</v>
      </c>
      <c r="V683">
        <v>0</v>
      </c>
      <c r="W683">
        <v>0</v>
      </c>
      <c r="X683">
        <v>2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359</v>
      </c>
      <c r="AJ683">
        <v>43.392648999999999</v>
      </c>
      <c r="AK683" t="s">
        <v>360</v>
      </c>
      <c r="AL683">
        <v>-88.710802000000001</v>
      </c>
      <c r="AM683">
        <v>25</v>
      </c>
      <c r="AN683">
        <v>1900</v>
      </c>
      <c r="AO683" t="s">
        <v>118</v>
      </c>
      <c r="AP683">
        <v>-40</v>
      </c>
      <c r="AQ683">
        <v>-65</v>
      </c>
      <c r="AR683">
        <v>448</v>
      </c>
      <c r="AZ683">
        <v>1200</v>
      </c>
      <c r="BA683">
        <v>1</v>
      </c>
      <c r="BB683" t="str">
        <f t="shared" ref="BB683:BB746" si="404">"N4400K  "</f>
        <v xml:space="preserve">N4400K  </v>
      </c>
      <c r="BC683">
        <v>1</v>
      </c>
      <c r="BE683">
        <v>0</v>
      </c>
      <c r="BF683">
        <v>0</v>
      </c>
      <c r="BG683">
        <v>0</v>
      </c>
      <c r="BH683">
        <v>1850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 t="shared" si="402"/>
        <v>21:39:42.943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168</v>
      </c>
      <c r="CR683">
        <v>1</v>
      </c>
      <c r="CW683">
        <v>12951173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"07/22/2022 21:39:43.189"</f>
        <v>07/22/2022 21:39:43.189</v>
      </c>
      <c r="C684" t="str">
        <f t="shared" si="403"/>
        <v>FFDFD3C0</v>
      </c>
      <c r="D684" t="s">
        <v>121</v>
      </c>
      <c r="E684">
        <v>11</v>
      </c>
      <c r="F684">
        <v>1011</v>
      </c>
      <c r="G684" t="s">
        <v>125</v>
      </c>
      <c r="J684" t="s">
        <v>123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400"/>
        <v>21:39:42.938</v>
      </c>
      <c r="T684" t="str">
        <f t="shared" si="401"/>
        <v>21:39:42.438</v>
      </c>
      <c r="U684" t="str">
        <f t="shared" si="380"/>
        <v>A54CFF</v>
      </c>
      <c r="V684">
        <v>0</v>
      </c>
      <c r="W684">
        <v>0</v>
      </c>
      <c r="X684">
        <v>2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359</v>
      </c>
      <c r="AJ684">
        <v>43.392648999999999</v>
      </c>
      <c r="AK684" t="s">
        <v>360</v>
      </c>
      <c r="AL684">
        <v>-88.710802000000001</v>
      </c>
      <c r="AM684">
        <v>25</v>
      </c>
      <c r="AN684">
        <v>1900</v>
      </c>
      <c r="AO684" t="s">
        <v>118</v>
      </c>
      <c r="AP684">
        <v>-40</v>
      </c>
      <c r="AQ684">
        <v>-65</v>
      </c>
      <c r="AR684">
        <v>448</v>
      </c>
      <c r="AZ684">
        <v>1200</v>
      </c>
      <c r="BA684">
        <v>1</v>
      </c>
      <c r="BB684" t="str">
        <f t="shared" si="404"/>
        <v xml:space="preserve">N4400K  </v>
      </c>
      <c r="BC684">
        <v>1</v>
      </c>
      <c r="BE684">
        <v>0</v>
      </c>
      <c r="BF684">
        <v>0</v>
      </c>
      <c r="BG684">
        <v>0</v>
      </c>
      <c r="BH684">
        <v>1850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 t="shared" si="402"/>
        <v>21:39:42.943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168</v>
      </c>
      <c r="CR684">
        <v>1</v>
      </c>
      <c r="CW684">
        <v>12951173</v>
      </c>
      <c r="CY684">
        <v>1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"07/22/2022 21:39:43.189"</f>
        <v>07/22/2022 21:39:43.189</v>
      </c>
      <c r="C685" t="str">
        <f t="shared" si="403"/>
        <v>FFDFD3C0</v>
      </c>
      <c r="D685" t="s">
        <v>113</v>
      </c>
      <c r="E685">
        <v>44</v>
      </c>
      <c r="H685">
        <v>151</v>
      </c>
      <c r="I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400"/>
        <v>21:39:42.938</v>
      </c>
      <c r="T685" t="str">
        <f t="shared" si="401"/>
        <v>21:39:42.438</v>
      </c>
      <c r="U685" t="str">
        <f t="shared" si="380"/>
        <v>A54CFF</v>
      </c>
      <c r="V685">
        <v>0</v>
      </c>
      <c r="W685">
        <v>0</v>
      </c>
      <c r="X685">
        <v>2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359</v>
      </c>
      <c r="AJ685">
        <v>43.392648999999999</v>
      </c>
      <c r="AK685" t="s">
        <v>360</v>
      </c>
      <c r="AL685">
        <v>-88.710802000000001</v>
      </c>
      <c r="AM685">
        <v>25</v>
      </c>
      <c r="AN685">
        <v>1900</v>
      </c>
      <c r="AO685" t="s">
        <v>118</v>
      </c>
      <c r="AP685">
        <v>-40</v>
      </c>
      <c r="AQ685">
        <v>-65</v>
      </c>
      <c r="AR685">
        <v>448</v>
      </c>
      <c r="AZ685">
        <v>1200</v>
      </c>
      <c r="BA685">
        <v>1</v>
      </c>
      <c r="BB685" t="str">
        <f t="shared" si="404"/>
        <v xml:space="preserve">N4400K  </v>
      </c>
      <c r="BC685">
        <v>1</v>
      </c>
      <c r="BE685">
        <v>0</v>
      </c>
      <c r="BF685">
        <v>0</v>
      </c>
      <c r="BG685">
        <v>0</v>
      </c>
      <c r="BH685">
        <v>1850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 t="shared" si="402"/>
        <v>21:39:42.943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168</v>
      </c>
      <c r="CR685">
        <v>1</v>
      </c>
      <c r="CW685">
        <v>12951173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 t="shared" ref="A686:A691" si="405">"07/22/2022 21:39:44.158"</f>
        <v>07/22/2022 21:39:44.158</v>
      </c>
      <c r="C686" t="str">
        <f t="shared" si="403"/>
        <v>FFDFD3C0</v>
      </c>
      <c r="D686" t="s">
        <v>113</v>
      </c>
      <c r="E686">
        <v>45</v>
      </c>
      <c r="H686">
        <v>152</v>
      </c>
      <c r="I686" t="s">
        <v>120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ref="S686:S691" si="406">"21:39:43.930"</f>
        <v>21:39:43.930</v>
      </c>
      <c r="T686" t="str">
        <f t="shared" ref="T686:T691" si="407">"21:39:43.430"</f>
        <v>21:39:43.430</v>
      </c>
      <c r="U686" t="str">
        <f t="shared" si="380"/>
        <v>A54CFF</v>
      </c>
      <c r="V686">
        <v>0</v>
      </c>
      <c r="W686">
        <v>0</v>
      </c>
      <c r="X686">
        <v>2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361</v>
      </c>
      <c r="AJ686">
        <v>43.39237</v>
      </c>
      <c r="AK686" t="s">
        <v>362</v>
      </c>
      <c r="AL686">
        <v>-88.711123000000001</v>
      </c>
      <c r="AM686">
        <v>25</v>
      </c>
      <c r="AN686">
        <v>1900</v>
      </c>
      <c r="AO686" t="s">
        <v>118</v>
      </c>
      <c r="AP686">
        <v>-45</v>
      </c>
      <c r="AQ686">
        <v>-62</v>
      </c>
      <c r="AR686">
        <v>384</v>
      </c>
      <c r="AZ686">
        <v>1200</v>
      </c>
      <c r="BA686">
        <v>1</v>
      </c>
      <c r="BB686" t="str">
        <f t="shared" si="404"/>
        <v xml:space="preserve">N4400K  </v>
      </c>
      <c r="BC686">
        <v>1</v>
      </c>
      <c r="BE686">
        <v>0</v>
      </c>
      <c r="BF686">
        <v>0</v>
      </c>
      <c r="BG686">
        <v>0</v>
      </c>
      <c r="BH686">
        <v>1850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 t="shared" ref="BW686:BW691" si="408">"21:39:43.936"</f>
        <v>21:39:43.936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168</v>
      </c>
      <c r="CR686">
        <v>1</v>
      </c>
      <c r="CW686">
        <v>12952991</v>
      </c>
      <c r="CY686">
        <v>1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 t="shared" si="405"/>
        <v>07/22/2022 21:39:44.158</v>
      </c>
      <c r="C687" t="str">
        <f t="shared" si="403"/>
        <v>FFDFD3C0</v>
      </c>
      <c r="D687" t="s">
        <v>127</v>
      </c>
      <c r="E687">
        <v>8</v>
      </c>
      <c r="F687">
        <v>2008</v>
      </c>
      <c r="G687" t="s">
        <v>128</v>
      </c>
      <c r="J687" t="s">
        <v>129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406"/>
        <v>21:39:43.930</v>
      </c>
      <c r="T687" t="str">
        <f t="shared" si="407"/>
        <v>21:39:43.430</v>
      </c>
      <c r="U687" t="str">
        <f t="shared" si="380"/>
        <v>A54CFF</v>
      </c>
      <c r="V687">
        <v>0</v>
      </c>
      <c r="W687">
        <v>0</v>
      </c>
      <c r="X687">
        <v>2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361</v>
      </c>
      <c r="AJ687">
        <v>43.39237</v>
      </c>
      <c r="AK687" t="s">
        <v>362</v>
      </c>
      <c r="AL687">
        <v>-88.711123000000001</v>
      </c>
      <c r="AM687">
        <v>25</v>
      </c>
      <c r="AN687">
        <v>1900</v>
      </c>
      <c r="AO687" t="s">
        <v>118</v>
      </c>
      <c r="AP687">
        <v>-45</v>
      </c>
      <c r="AQ687">
        <v>-62</v>
      </c>
      <c r="AR687">
        <v>384</v>
      </c>
      <c r="AZ687">
        <v>1200</v>
      </c>
      <c r="BA687">
        <v>1</v>
      </c>
      <c r="BB687" t="str">
        <f t="shared" si="404"/>
        <v xml:space="preserve">N4400K  </v>
      </c>
      <c r="BC687">
        <v>1</v>
      </c>
      <c r="BE687">
        <v>0</v>
      </c>
      <c r="BF687">
        <v>0</v>
      </c>
      <c r="BG687">
        <v>0</v>
      </c>
      <c r="BH687">
        <v>1850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 t="shared" si="408"/>
        <v>21:39:43.936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168</v>
      </c>
      <c r="CR687">
        <v>1</v>
      </c>
      <c r="CW687">
        <v>12952991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 t="shared" si="405"/>
        <v>07/22/2022 21:39:44.158</v>
      </c>
      <c r="C688" t="str">
        <f t="shared" si="403"/>
        <v>FFDFD3C0</v>
      </c>
      <c r="D688" t="s">
        <v>121</v>
      </c>
      <c r="E688">
        <v>12</v>
      </c>
      <c r="F688">
        <v>1012</v>
      </c>
      <c r="G688" t="s">
        <v>122</v>
      </c>
      <c r="J688" t="s">
        <v>123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406"/>
        <v>21:39:43.930</v>
      </c>
      <c r="T688" t="str">
        <f t="shared" si="407"/>
        <v>21:39:43.430</v>
      </c>
      <c r="U688" t="str">
        <f t="shared" si="380"/>
        <v>A54CFF</v>
      </c>
      <c r="V688">
        <v>0</v>
      </c>
      <c r="W688">
        <v>0</v>
      </c>
      <c r="X688">
        <v>2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361</v>
      </c>
      <c r="AJ688">
        <v>43.39237</v>
      </c>
      <c r="AK688" t="s">
        <v>362</v>
      </c>
      <c r="AL688">
        <v>-88.711123000000001</v>
      </c>
      <c r="AM688">
        <v>25</v>
      </c>
      <c r="AN688">
        <v>1900</v>
      </c>
      <c r="AO688" t="s">
        <v>118</v>
      </c>
      <c r="AP688">
        <v>-45</v>
      </c>
      <c r="AQ688">
        <v>-62</v>
      </c>
      <c r="AR688">
        <v>384</v>
      </c>
      <c r="AZ688">
        <v>1200</v>
      </c>
      <c r="BA688">
        <v>1</v>
      </c>
      <c r="BB688" t="str">
        <f t="shared" si="404"/>
        <v xml:space="preserve">N4400K  </v>
      </c>
      <c r="BC688">
        <v>1</v>
      </c>
      <c r="BE688">
        <v>0</v>
      </c>
      <c r="BF688">
        <v>0</v>
      </c>
      <c r="BG688">
        <v>0</v>
      </c>
      <c r="BH688">
        <v>1850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 t="shared" si="408"/>
        <v>21:39:43.936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168</v>
      </c>
      <c r="CR688">
        <v>1</v>
      </c>
      <c r="CW688">
        <v>12952991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 t="shared" si="405"/>
        <v>07/22/2022 21:39:44.158</v>
      </c>
      <c r="C689" t="str">
        <f t="shared" si="403"/>
        <v>FFDFD3C0</v>
      </c>
      <c r="D689" t="s">
        <v>121</v>
      </c>
      <c r="E689">
        <v>11</v>
      </c>
      <c r="F689">
        <v>1011</v>
      </c>
      <c r="G689" t="s">
        <v>125</v>
      </c>
      <c r="J689" t="s">
        <v>123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406"/>
        <v>21:39:43.930</v>
      </c>
      <c r="T689" t="str">
        <f t="shared" si="407"/>
        <v>21:39:43.430</v>
      </c>
      <c r="U689" t="str">
        <f t="shared" si="380"/>
        <v>A54CFF</v>
      </c>
      <c r="V689">
        <v>0</v>
      </c>
      <c r="W689">
        <v>0</v>
      </c>
      <c r="X689">
        <v>2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361</v>
      </c>
      <c r="AJ689">
        <v>43.39237</v>
      </c>
      <c r="AK689" t="s">
        <v>362</v>
      </c>
      <c r="AL689">
        <v>-88.711123000000001</v>
      </c>
      <c r="AM689">
        <v>25</v>
      </c>
      <c r="AN689">
        <v>1900</v>
      </c>
      <c r="AO689" t="s">
        <v>118</v>
      </c>
      <c r="AP689">
        <v>-45</v>
      </c>
      <c r="AQ689">
        <v>-62</v>
      </c>
      <c r="AR689">
        <v>384</v>
      </c>
      <c r="AZ689">
        <v>1200</v>
      </c>
      <c r="BA689">
        <v>1</v>
      </c>
      <c r="BB689" t="str">
        <f t="shared" si="404"/>
        <v xml:space="preserve">N4400K  </v>
      </c>
      <c r="BC689">
        <v>1</v>
      </c>
      <c r="BE689">
        <v>0</v>
      </c>
      <c r="BF689">
        <v>0</v>
      </c>
      <c r="BG689">
        <v>0</v>
      </c>
      <c r="BH689">
        <v>1850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 t="shared" si="408"/>
        <v>21:39:43.936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168</v>
      </c>
      <c r="CR689">
        <v>1</v>
      </c>
      <c r="CW689">
        <v>12952991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 t="shared" si="405"/>
        <v>07/22/2022 21:39:44.158</v>
      </c>
      <c r="C690" t="str">
        <f t="shared" si="403"/>
        <v>FFDFD3C0</v>
      </c>
      <c r="D690" t="s">
        <v>113</v>
      </c>
      <c r="E690">
        <v>44</v>
      </c>
      <c r="H690">
        <v>151</v>
      </c>
      <c r="I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406"/>
        <v>21:39:43.930</v>
      </c>
      <c r="T690" t="str">
        <f t="shared" si="407"/>
        <v>21:39:43.430</v>
      </c>
      <c r="U690" t="str">
        <f t="shared" si="380"/>
        <v>A54CFF</v>
      </c>
      <c r="V690">
        <v>0</v>
      </c>
      <c r="W690">
        <v>0</v>
      </c>
      <c r="X690">
        <v>2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361</v>
      </c>
      <c r="AJ690">
        <v>43.39237</v>
      </c>
      <c r="AK690" t="s">
        <v>362</v>
      </c>
      <c r="AL690">
        <v>-88.711123000000001</v>
      </c>
      <c r="AM690">
        <v>25</v>
      </c>
      <c r="AN690">
        <v>1900</v>
      </c>
      <c r="AO690" t="s">
        <v>118</v>
      </c>
      <c r="AP690">
        <v>-45</v>
      </c>
      <c r="AQ690">
        <v>-62</v>
      </c>
      <c r="AR690">
        <v>384</v>
      </c>
      <c r="AZ690">
        <v>1200</v>
      </c>
      <c r="BA690">
        <v>1</v>
      </c>
      <c r="BB690" t="str">
        <f t="shared" si="404"/>
        <v xml:space="preserve">N4400K  </v>
      </c>
      <c r="BC690">
        <v>1</v>
      </c>
      <c r="BE690">
        <v>0</v>
      </c>
      <c r="BF690">
        <v>0</v>
      </c>
      <c r="BG690">
        <v>0</v>
      </c>
      <c r="BH690">
        <v>1850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 t="shared" si="408"/>
        <v>21:39:43.936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168</v>
      </c>
      <c r="CR690">
        <v>1</v>
      </c>
      <c r="CW690">
        <v>12952991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 t="shared" si="405"/>
        <v>07/22/2022 21:39:44.158</v>
      </c>
      <c r="C691" t="str">
        <f t="shared" si="403"/>
        <v>FFDFD3C0</v>
      </c>
      <c r="D691" t="s">
        <v>124</v>
      </c>
      <c r="E691">
        <v>2</v>
      </c>
      <c r="H691">
        <v>156</v>
      </c>
      <c r="I691" t="s">
        <v>125</v>
      </c>
      <c r="J691" t="s">
        <v>126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406"/>
        <v>21:39:43.930</v>
      </c>
      <c r="T691" t="str">
        <f t="shared" si="407"/>
        <v>21:39:43.430</v>
      </c>
      <c r="U691" t="str">
        <f t="shared" si="380"/>
        <v>A54CFF</v>
      </c>
      <c r="V691">
        <v>0</v>
      </c>
      <c r="W691">
        <v>0</v>
      </c>
      <c r="X691">
        <v>2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361</v>
      </c>
      <c r="AJ691">
        <v>43.39237</v>
      </c>
      <c r="AK691" t="s">
        <v>362</v>
      </c>
      <c r="AL691">
        <v>-88.711123000000001</v>
      </c>
      <c r="AM691">
        <v>25</v>
      </c>
      <c r="AN691">
        <v>1900</v>
      </c>
      <c r="AO691" t="s">
        <v>118</v>
      </c>
      <c r="AP691">
        <v>-45</v>
      </c>
      <c r="AQ691">
        <v>-62</v>
      </c>
      <c r="AR691">
        <v>384</v>
      </c>
      <c r="AZ691">
        <v>1200</v>
      </c>
      <c r="BA691">
        <v>1</v>
      </c>
      <c r="BB691" t="str">
        <f t="shared" si="404"/>
        <v xml:space="preserve">N4400K  </v>
      </c>
      <c r="BC691">
        <v>1</v>
      </c>
      <c r="BE691">
        <v>0</v>
      </c>
      <c r="BF691">
        <v>0</v>
      </c>
      <c r="BG691">
        <v>0</v>
      </c>
      <c r="BH691">
        <v>1850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 t="shared" si="408"/>
        <v>21:39:43.936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168</v>
      </c>
      <c r="CR691">
        <v>1</v>
      </c>
      <c r="CW691">
        <v>12952991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"07/22/2022 21:39:45.064"</f>
        <v>07/22/2022 21:39:45.064</v>
      </c>
      <c r="C692" t="str">
        <f t="shared" si="403"/>
        <v>FFDFD3C0</v>
      </c>
      <c r="D692" t="s">
        <v>113</v>
      </c>
      <c r="E692">
        <v>44</v>
      </c>
      <c r="H692">
        <v>151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ref="S692:S697" si="409">"21:39:44.891"</f>
        <v>21:39:44.891</v>
      </c>
      <c r="T692" t="str">
        <f t="shared" ref="T692:T697" si="410">"21:39:44.491"</f>
        <v>21:39:44.491</v>
      </c>
      <c r="U692" t="str">
        <f t="shared" si="380"/>
        <v>A54CFF</v>
      </c>
      <c r="V692">
        <v>0</v>
      </c>
      <c r="W692">
        <v>0</v>
      </c>
      <c r="X692">
        <v>2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363</v>
      </c>
      <c r="AJ692">
        <v>43.392111999999997</v>
      </c>
      <c r="AK692" t="s">
        <v>364</v>
      </c>
      <c r="AL692">
        <v>-88.711402000000007</v>
      </c>
      <c r="AM692">
        <v>25</v>
      </c>
      <c r="AN692">
        <v>1925</v>
      </c>
      <c r="AO692" t="s">
        <v>118</v>
      </c>
      <c r="AP692">
        <v>-50</v>
      </c>
      <c r="AQ692">
        <v>-58</v>
      </c>
      <c r="AR692">
        <v>448</v>
      </c>
      <c r="AZ692">
        <v>1200</v>
      </c>
      <c r="BA692">
        <v>1</v>
      </c>
      <c r="BB692" t="str">
        <f t="shared" si="404"/>
        <v xml:space="preserve">N4400K  </v>
      </c>
      <c r="BC692">
        <v>1</v>
      </c>
      <c r="BE692">
        <v>0</v>
      </c>
      <c r="BF692">
        <v>0</v>
      </c>
      <c r="BG692">
        <v>0</v>
      </c>
      <c r="BH692">
        <v>1850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 t="shared" ref="BW692:BW697" si="411">"21:39:44.891"</f>
        <v>21:39:44.891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168</v>
      </c>
      <c r="CR692">
        <v>1</v>
      </c>
      <c r="CW692">
        <v>12954740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"07/22/2022 21:39:45.064"</f>
        <v>07/22/2022 21:39:45.064</v>
      </c>
      <c r="C693" t="str">
        <f t="shared" si="403"/>
        <v>FFDFD3C0</v>
      </c>
      <c r="D693" t="s">
        <v>113</v>
      </c>
      <c r="E693">
        <v>45</v>
      </c>
      <c r="H693">
        <v>152</v>
      </c>
      <c r="I693" t="s">
        <v>120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409"/>
        <v>21:39:44.891</v>
      </c>
      <c r="T693" t="str">
        <f t="shared" si="410"/>
        <v>21:39:44.491</v>
      </c>
      <c r="U693" t="str">
        <f t="shared" si="380"/>
        <v>A54CFF</v>
      </c>
      <c r="V693">
        <v>0</v>
      </c>
      <c r="W693">
        <v>0</v>
      </c>
      <c r="X693">
        <v>2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363</v>
      </c>
      <c r="AJ693">
        <v>43.392111999999997</v>
      </c>
      <c r="AK693" t="s">
        <v>364</v>
      </c>
      <c r="AL693">
        <v>-88.711402000000007</v>
      </c>
      <c r="AM693">
        <v>25</v>
      </c>
      <c r="AN693">
        <v>1925</v>
      </c>
      <c r="AO693" t="s">
        <v>118</v>
      </c>
      <c r="AP693">
        <v>-50</v>
      </c>
      <c r="AQ693">
        <v>-58</v>
      </c>
      <c r="AR693">
        <v>448</v>
      </c>
      <c r="AZ693">
        <v>1200</v>
      </c>
      <c r="BA693">
        <v>1</v>
      </c>
      <c r="BB693" t="str">
        <f t="shared" si="404"/>
        <v xml:space="preserve">N4400K  </v>
      </c>
      <c r="BC693">
        <v>1</v>
      </c>
      <c r="BE693">
        <v>0</v>
      </c>
      <c r="BF693">
        <v>0</v>
      </c>
      <c r="BG693">
        <v>0</v>
      </c>
      <c r="BH693">
        <v>1850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 t="shared" si="411"/>
        <v>21:39:44.891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168</v>
      </c>
      <c r="CR693">
        <v>1</v>
      </c>
      <c r="CW693">
        <v>12954740</v>
      </c>
      <c r="CY693">
        <v>0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"07/22/2022 21:39:45.111"</f>
        <v>07/22/2022 21:39:45.111</v>
      </c>
      <c r="C694" t="str">
        <f t="shared" si="403"/>
        <v>FFDFD3C0</v>
      </c>
      <c r="D694" t="s">
        <v>124</v>
      </c>
      <c r="E694">
        <v>2</v>
      </c>
      <c r="H694">
        <v>156</v>
      </c>
      <c r="I694" t="s">
        <v>125</v>
      </c>
      <c r="J694" t="s">
        <v>126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409"/>
        <v>21:39:44.891</v>
      </c>
      <c r="T694" t="str">
        <f t="shared" si="410"/>
        <v>21:39:44.491</v>
      </c>
      <c r="U694" t="str">
        <f t="shared" si="380"/>
        <v>A54CFF</v>
      </c>
      <c r="V694">
        <v>0</v>
      </c>
      <c r="W694">
        <v>0</v>
      </c>
      <c r="X694">
        <v>2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363</v>
      </c>
      <c r="AJ694">
        <v>43.392111999999997</v>
      </c>
      <c r="AK694" t="s">
        <v>364</v>
      </c>
      <c r="AL694">
        <v>-88.711402000000007</v>
      </c>
      <c r="AM694">
        <v>25</v>
      </c>
      <c r="AN694">
        <v>1925</v>
      </c>
      <c r="AO694" t="s">
        <v>118</v>
      </c>
      <c r="AP694">
        <v>-50</v>
      </c>
      <c r="AQ694">
        <v>-58</v>
      </c>
      <c r="AR694">
        <v>448</v>
      </c>
      <c r="AZ694">
        <v>1200</v>
      </c>
      <c r="BA694">
        <v>1</v>
      </c>
      <c r="BB694" t="str">
        <f t="shared" si="404"/>
        <v xml:space="preserve">N4400K  </v>
      </c>
      <c r="BC694">
        <v>1</v>
      </c>
      <c r="BE694">
        <v>0</v>
      </c>
      <c r="BF694">
        <v>0</v>
      </c>
      <c r="BG694">
        <v>0</v>
      </c>
      <c r="BH694">
        <v>1850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 t="shared" si="411"/>
        <v>21:39:44.891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168</v>
      </c>
      <c r="CR694">
        <v>1</v>
      </c>
      <c r="CW694">
        <v>12954740</v>
      </c>
      <c r="CY694">
        <v>0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"07/22/2022 21:39:45.111"</f>
        <v>07/22/2022 21:39:45.111</v>
      </c>
      <c r="C695" t="str">
        <f t="shared" si="403"/>
        <v>FFDFD3C0</v>
      </c>
      <c r="D695" t="s">
        <v>121</v>
      </c>
      <c r="E695">
        <v>12</v>
      </c>
      <c r="F695">
        <v>1012</v>
      </c>
      <c r="G695" t="s">
        <v>122</v>
      </c>
      <c r="J695" t="s">
        <v>123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409"/>
        <v>21:39:44.891</v>
      </c>
      <c r="T695" t="str">
        <f t="shared" si="410"/>
        <v>21:39:44.491</v>
      </c>
      <c r="U695" t="str">
        <f t="shared" si="380"/>
        <v>A54CFF</v>
      </c>
      <c r="V695">
        <v>0</v>
      </c>
      <c r="W695">
        <v>0</v>
      </c>
      <c r="X695">
        <v>2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363</v>
      </c>
      <c r="AJ695">
        <v>43.392111999999997</v>
      </c>
      <c r="AK695" t="s">
        <v>364</v>
      </c>
      <c r="AL695">
        <v>-88.711402000000007</v>
      </c>
      <c r="AM695">
        <v>25</v>
      </c>
      <c r="AN695">
        <v>1925</v>
      </c>
      <c r="AO695" t="s">
        <v>118</v>
      </c>
      <c r="AP695">
        <v>-50</v>
      </c>
      <c r="AQ695">
        <v>-58</v>
      </c>
      <c r="AR695">
        <v>448</v>
      </c>
      <c r="AZ695">
        <v>1200</v>
      </c>
      <c r="BA695">
        <v>1</v>
      </c>
      <c r="BB695" t="str">
        <f t="shared" si="404"/>
        <v xml:space="preserve">N4400K  </v>
      </c>
      <c r="BC695">
        <v>1</v>
      </c>
      <c r="BE695">
        <v>0</v>
      </c>
      <c r="BF695">
        <v>0</v>
      </c>
      <c r="BG695">
        <v>0</v>
      </c>
      <c r="BH695">
        <v>1850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 t="shared" si="411"/>
        <v>21:39:44.891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168</v>
      </c>
      <c r="CR695">
        <v>1</v>
      </c>
      <c r="CW695">
        <v>12954740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"07/22/2022 21:39:45.111"</f>
        <v>07/22/2022 21:39:45.111</v>
      </c>
      <c r="C696" t="str">
        <f t="shared" si="403"/>
        <v>FFDFD3C0</v>
      </c>
      <c r="D696" t="s">
        <v>127</v>
      </c>
      <c r="E696">
        <v>8</v>
      </c>
      <c r="F696">
        <v>2008</v>
      </c>
      <c r="G696" t="s">
        <v>128</v>
      </c>
      <c r="J696" t="s">
        <v>129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409"/>
        <v>21:39:44.891</v>
      </c>
      <c r="T696" t="str">
        <f t="shared" si="410"/>
        <v>21:39:44.491</v>
      </c>
      <c r="U696" t="str">
        <f t="shared" si="380"/>
        <v>A54CFF</v>
      </c>
      <c r="V696">
        <v>0</v>
      </c>
      <c r="W696">
        <v>0</v>
      </c>
      <c r="X696">
        <v>2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363</v>
      </c>
      <c r="AJ696">
        <v>43.392111999999997</v>
      </c>
      <c r="AK696" t="s">
        <v>364</v>
      </c>
      <c r="AL696">
        <v>-88.711402000000007</v>
      </c>
      <c r="AM696">
        <v>25</v>
      </c>
      <c r="AN696">
        <v>1925</v>
      </c>
      <c r="AO696" t="s">
        <v>118</v>
      </c>
      <c r="AP696">
        <v>-50</v>
      </c>
      <c r="AQ696">
        <v>-58</v>
      </c>
      <c r="AR696">
        <v>448</v>
      </c>
      <c r="AZ696">
        <v>1200</v>
      </c>
      <c r="BA696">
        <v>1</v>
      </c>
      <c r="BB696" t="str">
        <f t="shared" si="404"/>
        <v xml:space="preserve">N4400K  </v>
      </c>
      <c r="BC696">
        <v>1</v>
      </c>
      <c r="BE696">
        <v>0</v>
      </c>
      <c r="BF696">
        <v>0</v>
      </c>
      <c r="BG696">
        <v>0</v>
      </c>
      <c r="BH696">
        <v>1850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 t="shared" si="411"/>
        <v>21:39:44.891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168</v>
      </c>
      <c r="CR696">
        <v>1</v>
      </c>
      <c r="CW696">
        <v>12954740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"07/22/2022 21:39:45.111"</f>
        <v>07/22/2022 21:39:45.111</v>
      </c>
      <c r="C697" t="str">
        <f t="shared" si="403"/>
        <v>FFDFD3C0</v>
      </c>
      <c r="D697" t="s">
        <v>121</v>
      </c>
      <c r="E697">
        <v>11</v>
      </c>
      <c r="F697">
        <v>1011</v>
      </c>
      <c r="G697" t="s">
        <v>125</v>
      </c>
      <c r="J697" t="s">
        <v>123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409"/>
        <v>21:39:44.891</v>
      </c>
      <c r="T697" t="str">
        <f t="shared" si="410"/>
        <v>21:39:44.491</v>
      </c>
      <c r="U697" t="str">
        <f t="shared" si="380"/>
        <v>A54CFF</v>
      </c>
      <c r="V697">
        <v>0</v>
      </c>
      <c r="W697">
        <v>0</v>
      </c>
      <c r="X697">
        <v>2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363</v>
      </c>
      <c r="AJ697">
        <v>43.392111999999997</v>
      </c>
      <c r="AK697" t="s">
        <v>364</v>
      </c>
      <c r="AL697">
        <v>-88.711402000000007</v>
      </c>
      <c r="AM697">
        <v>25</v>
      </c>
      <c r="AN697">
        <v>1925</v>
      </c>
      <c r="AO697" t="s">
        <v>118</v>
      </c>
      <c r="AP697">
        <v>-50</v>
      </c>
      <c r="AQ697">
        <v>-58</v>
      </c>
      <c r="AR697">
        <v>448</v>
      </c>
      <c r="AZ697">
        <v>1200</v>
      </c>
      <c r="BA697">
        <v>1</v>
      </c>
      <c r="BB697" t="str">
        <f t="shared" si="404"/>
        <v xml:space="preserve">N4400K  </v>
      </c>
      <c r="BC697">
        <v>1</v>
      </c>
      <c r="BE697">
        <v>0</v>
      </c>
      <c r="BF697">
        <v>0</v>
      </c>
      <c r="BG697">
        <v>0</v>
      </c>
      <c r="BH697">
        <v>1850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 t="shared" si="411"/>
        <v>21:39:44.891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168</v>
      </c>
      <c r="CR697">
        <v>1</v>
      </c>
      <c r="CW697">
        <v>12954740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"07/22/2022 21:39:46.440"</f>
        <v>07/22/2022 21:39:46.440</v>
      </c>
      <c r="C698" t="str">
        <f t="shared" si="403"/>
        <v>FFDFD3C0</v>
      </c>
      <c r="D698" t="s">
        <v>121</v>
      </c>
      <c r="E698">
        <v>11</v>
      </c>
      <c r="F698">
        <v>1011</v>
      </c>
      <c r="G698" t="s">
        <v>125</v>
      </c>
      <c r="J698" t="s">
        <v>123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ref="S698:S703" si="412">"21:39:46.008"</f>
        <v>21:39:46.008</v>
      </c>
      <c r="T698" t="str">
        <f t="shared" ref="T698:T703" si="413">"21:39:45.508"</f>
        <v>21:39:45.508</v>
      </c>
      <c r="U698" t="str">
        <f t="shared" si="380"/>
        <v>A54CFF</v>
      </c>
      <c r="V698">
        <v>0</v>
      </c>
      <c r="W698">
        <v>0</v>
      </c>
      <c r="X698">
        <v>2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365</v>
      </c>
      <c r="AJ698">
        <v>43.391855</v>
      </c>
      <c r="AK698" t="s">
        <v>366</v>
      </c>
      <c r="AL698">
        <v>-88.711788999999996</v>
      </c>
      <c r="AM698">
        <v>25</v>
      </c>
      <c r="AN698">
        <v>1925</v>
      </c>
      <c r="AO698" t="s">
        <v>118</v>
      </c>
      <c r="AP698">
        <v>-54</v>
      </c>
      <c r="AQ698">
        <v>-55</v>
      </c>
      <c r="AR698">
        <v>448</v>
      </c>
      <c r="AZ698">
        <v>1200</v>
      </c>
      <c r="BA698">
        <v>1</v>
      </c>
      <c r="BB698" t="str">
        <f t="shared" si="404"/>
        <v xml:space="preserve">N4400K  </v>
      </c>
      <c r="BC698">
        <v>1</v>
      </c>
      <c r="BE698">
        <v>0</v>
      </c>
      <c r="BF698">
        <v>0</v>
      </c>
      <c r="BG698">
        <v>0</v>
      </c>
      <c r="BH698">
        <v>1875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 t="shared" ref="BW698:BW703" si="414">"21:39:46.013"</f>
        <v>21:39:46.013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168</v>
      </c>
      <c r="CR698">
        <v>1</v>
      </c>
      <c r="CW698">
        <v>12956862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"07/22/2022 21:39:46.440"</f>
        <v>07/22/2022 21:39:46.440</v>
      </c>
      <c r="C699" t="str">
        <f t="shared" si="403"/>
        <v>FFDFD3C0</v>
      </c>
      <c r="D699" t="s">
        <v>113</v>
      </c>
      <c r="E699">
        <v>44</v>
      </c>
      <c r="H699">
        <v>151</v>
      </c>
      <c r="I699" t="s">
        <v>114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412"/>
        <v>21:39:46.008</v>
      </c>
      <c r="T699" t="str">
        <f t="shared" si="413"/>
        <v>21:39:45.508</v>
      </c>
      <c r="U699" t="str">
        <f t="shared" si="380"/>
        <v>A54CFF</v>
      </c>
      <c r="V699">
        <v>0</v>
      </c>
      <c r="W699">
        <v>0</v>
      </c>
      <c r="X699">
        <v>2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365</v>
      </c>
      <c r="AJ699">
        <v>43.391855</v>
      </c>
      <c r="AK699" t="s">
        <v>366</v>
      </c>
      <c r="AL699">
        <v>-88.711788999999996</v>
      </c>
      <c r="AM699">
        <v>25</v>
      </c>
      <c r="AN699">
        <v>1925</v>
      </c>
      <c r="AO699" t="s">
        <v>118</v>
      </c>
      <c r="AP699">
        <v>-54</v>
      </c>
      <c r="AQ699">
        <v>-55</v>
      </c>
      <c r="AR699">
        <v>448</v>
      </c>
      <c r="AZ699">
        <v>1200</v>
      </c>
      <c r="BA699">
        <v>1</v>
      </c>
      <c r="BB699" t="str">
        <f t="shared" si="404"/>
        <v xml:space="preserve">N4400K  </v>
      </c>
      <c r="BC699">
        <v>1</v>
      </c>
      <c r="BE699">
        <v>0</v>
      </c>
      <c r="BF699">
        <v>0</v>
      </c>
      <c r="BG699">
        <v>0</v>
      </c>
      <c r="BH699">
        <v>1875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 t="shared" si="414"/>
        <v>21:39:46.013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168</v>
      </c>
      <c r="CR699">
        <v>1</v>
      </c>
      <c r="CW699">
        <v>12956862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"07/22/2022 21:39:46.440"</f>
        <v>07/22/2022 21:39:46.440</v>
      </c>
      <c r="C700" t="str">
        <f t="shared" si="403"/>
        <v>FFDFD3C0</v>
      </c>
      <c r="D700" t="s">
        <v>113</v>
      </c>
      <c r="E700">
        <v>45</v>
      </c>
      <c r="H700">
        <v>152</v>
      </c>
      <c r="I700" t="s">
        <v>120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412"/>
        <v>21:39:46.008</v>
      </c>
      <c r="T700" t="str">
        <f t="shared" si="413"/>
        <v>21:39:45.508</v>
      </c>
      <c r="U700" t="str">
        <f t="shared" si="380"/>
        <v>A54CFF</v>
      </c>
      <c r="V700">
        <v>0</v>
      </c>
      <c r="W700">
        <v>0</v>
      </c>
      <c r="X700">
        <v>2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365</v>
      </c>
      <c r="AJ700">
        <v>43.391855</v>
      </c>
      <c r="AK700" t="s">
        <v>366</v>
      </c>
      <c r="AL700">
        <v>-88.711788999999996</v>
      </c>
      <c r="AM700">
        <v>25</v>
      </c>
      <c r="AN700">
        <v>1925</v>
      </c>
      <c r="AO700" t="s">
        <v>118</v>
      </c>
      <c r="AP700">
        <v>-54</v>
      </c>
      <c r="AQ700">
        <v>-55</v>
      </c>
      <c r="AR700">
        <v>448</v>
      </c>
      <c r="AZ700">
        <v>1200</v>
      </c>
      <c r="BA700">
        <v>1</v>
      </c>
      <c r="BB700" t="str">
        <f t="shared" si="404"/>
        <v xml:space="preserve">N4400K  </v>
      </c>
      <c r="BC700">
        <v>1</v>
      </c>
      <c r="BE700">
        <v>0</v>
      </c>
      <c r="BF700">
        <v>0</v>
      </c>
      <c r="BG700">
        <v>0</v>
      </c>
      <c r="BH700">
        <v>1875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 t="shared" si="414"/>
        <v>21:39:46.013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168</v>
      </c>
      <c r="CR700">
        <v>1</v>
      </c>
      <c r="CW700">
        <v>12956862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"07/22/2022 21:39:46.471"</f>
        <v>07/22/2022 21:39:46.471</v>
      </c>
      <c r="C701" t="str">
        <f t="shared" si="403"/>
        <v>FFDFD3C0</v>
      </c>
      <c r="D701" t="s">
        <v>124</v>
      </c>
      <c r="E701">
        <v>2</v>
      </c>
      <c r="H701">
        <v>156</v>
      </c>
      <c r="I701" t="s">
        <v>125</v>
      </c>
      <c r="J701" t="s">
        <v>126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412"/>
        <v>21:39:46.008</v>
      </c>
      <c r="T701" t="str">
        <f t="shared" si="413"/>
        <v>21:39:45.508</v>
      </c>
      <c r="U701" t="str">
        <f t="shared" si="380"/>
        <v>A54CFF</v>
      </c>
      <c r="V701">
        <v>0</v>
      </c>
      <c r="W701">
        <v>0</v>
      </c>
      <c r="X701">
        <v>2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365</v>
      </c>
      <c r="AJ701">
        <v>43.391855</v>
      </c>
      <c r="AK701" t="s">
        <v>366</v>
      </c>
      <c r="AL701">
        <v>-88.711788999999996</v>
      </c>
      <c r="AM701">
        <v>25</v>
      </c>
      <c r="AN701">
        <v>1925</v>
      </c>
      <c r="AO701" t="s">
        <v>118</v>
      </c>
      <c r="AP701">
        <v>-54</v>
      </c>
      <c r="AQ701">
        <v>-55</v>
      </c>
      <c r="AR701">
        <v>448</v>
      </c>
      <c r="AZ701">
        <v>1200</v>
      </c>
      <c r="BA701">
        <v>1</v>
      </c>
      <c r="BB701" t="str">
        <f t="shared" si="404"/>
        <v xml:space="preserve">N4400K  </v>
      </c>
      <c r="BC701">
        <v>1</v>
      </c>
      <c r="BE701">
        <v>0</v>
      </c>
      <c r="BF701">
        <v>0</v>
      </c>
      <c r="BG701">
        <v>0</v>
      </c>
      <c r="BH701">
        <v>1875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 t="shared" si="414"/>
        <v>21:39:46.013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168</v>
      </c>
      <c r="CR701">
        <v>1</v>
      </c>
      <c r="CW701">
        <v>12956862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"07/22/2022 21:39:46.471"</f>
        <v>07/22/2022 21:39:46.471</v>
      </c>
      <c r="C702" t="str">
        <f t="shared" si="403"/>
        <v>FFDFD3C0</v>
      </c>
      <c r="D702" t="s">
        <v>127</v>
      </c>
      <c r="E702">
        <v>8</v>
      </c>
      <c r="F702">
        <v>2008</v>
      </c>
      <c r="G702" t="s">
        <v>128</v>
      </c>
      <c r="J702" t="s">
        <v>129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412"/>
        <v>21:39:46.008</v>
      </c>
      <c r="T702" t="str">
        <f t="shared" si="413"/>
        <v>21:39:45.508</v>
      </c>
      <c r="U702" t="str">
        <f t="shared" si="380"/>
        <v>A54CFF</v>
      </c>
      <c r="V702">
        <v>0</v>
      </c>
      <c r="W702">
        <v>0</v>
      </c>
      <c r="X702">
        <v>2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365</v>
      </c>
      <c r="AJ702">
        <v>43.391855</v>
      </c>
      <c r="AK702" t="s">
        <v>366</v>
      </c>
      <c r="AL702">
        <v>-88.711788999999996</v>
      </c>
      <c r="AM702">
        <v>25</v>
      </c>
      <c r="AN702">
        <v>1925</v>
      </c>
      <c r="AO702" t="s">
        <v>118</v>
      </c>
      <c r="AP702">
        <v>-54</v>
      </c>
      <c r="AQ702">
        <v>-55</v>
      </c>
      <c r="AR702">
        <v>448</v>
      </c>
      <c r="AZ702">
        <v>1200</v>
      </c>
      <c r="BA702">
        <v>1</v>
      </c>
      <c r="BB702" t="str">
        <f t="shared" si="404"/>
        <v xml:space="preserve">N4400K  </v>
      </c>
      <c r="BC702">
        <v>1</v>
      </c>
      <c r="BE702">
        <v>0</v>
      </c>
      <c r="BF702">
        <v>0</v>
      </c>
      <c r="BG702">
        <v>0</v>
      </c>
      <c r="BH702">
        <v>1875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 t="shared" si="414"/>
        <v>21:39:46.013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168</v>
      </c>
      <c r="CR702">
        <v>1</v>
      </c>
      <c r="CW702">
        <v>12956862</v>
      </c>
      <c r="CY702">
        <v>0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"07/22/2022 21:39:46.471"</f>
        <v>07/22/2022 21:39:46.471</v>
      </c>
      <c r="C703" t="str">
        <f t="shared" si="403"/>
        <v>FFDFD3C0</v>
      </c>
      <c r="D703" t="s">
        <v>121</v>
      </c>
      <c r="E703">
        <v>12</v>
      </c>
      <c r="F703">
        <v>1012</v>
      </c>
      <c r="G703" t="s">
        <v>122</v>
      </c>
      <c r="J703" t="s">
        <v>123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412"/>
        <v>21:39:46.008</v>
      </c>
      <c r="T703" t="str">
        <f t="shared" si="413"/>
        <v>21:39:45.508</v>
      </c>
      <c r="U703" t="str">
        <f t="shared" si="380"/>
        <v>A54CFF</v>
      </c>
      <c r="V703">
        <v>0</v>
      </c>
      <c r="W703">
        <v>0</v>
      </c>
      <c r="X703">
        <v>2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365</v>
      </c>
      <c r="AJ703">
        <v>43.391855</v>
      </c>
      <c r="AK703" t="s">
        <v>366</v>
      </c>
      <c r="AL703">
        <v>-88.711788999999996</v>
      </c>
      <c r="AM703">
        <v>25</v>
      </c>
      <c r="AN703">
        <v>1925</v>
      </c>
      <c r="AO703" t="s">
        <v>118</v>
      </c>
      <c r="AP703">
        <v>-54</v>
      </c>
      <c r="AQ703">
        <v>-55</v>
      </c>
      <c r="AR703">
        <v>448</v>
      </c>
      <c r="AZ703">
        <v>1200</v>
      </c>
      <c r="BA703">
        <v>1</v>
      </c>
      <c r="BB703" t="str">
        <f t="shared" si="404"/>
        <v xml:space="preserve">N4400K  </v>
      </c>
      <c r="BC703">
        <v>1</v>
      </c>
      <c r="BE703">
        <v>0</v>
      </c>
      <c r="BF703">
        <v>0</v>
      </c>
      <c r="BG703">
        <v>0</v>
      </c>
      <c r="BH703">
        <v>1875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 t="shared" si="414"/>
        <v>21:39:46.013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168</v>
      </c>
      <c r="CR703">
        <v>1</v>
      </c>
      <c r="CW703">
        <v>12956862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"07/22/2022 21:39:47.175"</f>
        <v>07/22/2022 21:39:47.175</v>
      </c>
      <c r="C704" t="str">
        <f t="shared" si="403"/>
        <v>FFDFD3C0</v>
      </c>
      <c r="D704" t="s">
        <v>127</v>
      </c>
      <c r="E704">
        <v>8</v>
      </c>
      <c r="F704">
        <v>2008</v>
      </c>
      <c r="G704" t="s">
        <v>128</v>
      </c>
      <c r="J704" t="s">
        <v>129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ref="S704:S709" si="415">"21:39:46.977"</f>
        <v>21:39:46.977</v>
      </c>
      <c r="T704" t="str">
        <f t="shared" ref="T704:T709" si="416">"21:39:46.477"</f>
        <v>21:39:46.477</v>
      </c>
      <c r="U704" t="str">
        <f t="shared" si="380"/>
        <v>A54CFF</v>
      </c>
      <c r="V704">
        <v>0</v>
      </c>
      <c r="W704">
        <v>0</v>
      </c>
      <c r="X704">
        <v>2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367</v>
      </c>
      <c r="AJ704">
        <v>43.391618999999999</v>
      </c>
      <c r="AK704" t="s">
        <v>368</v>
      </c>
      <c r="AL704">
        <v>-88.712175000000002</v>
      </c>
      <c r="AM704">
        <v>25</v>
      </c>
      <c r="AN704">
        <v>1925</v>
      </c>
      <c r="AO704" t="s">
        <v>118</v>
      </c>
      <c r="AP704">
        <v>-58</v>
      </c>
      <c r="AQ704">
        <v>-52</v>
      </c>
      <c r="AR704">
        <v>448</v>
      </c>
      <c r="AZ704">
        <v>1200</v>
      </c>
      <c r="BA704">
        <v>1</v>
      </c>
      <c r="BB704" t="str">
        <f t="shared" si="404"/>
        <v xml:space="preserve">N4400K  </v>
      </c>
      <c r="BC704">
        <v>1</v>
      </c>
      <c r="BE704">
        <v>0</v>
      </c>
      <c r="BF704">
        <v>0</v>
      </c>
      <c r="BG704">
        <v>0</v>
      </c>
      <c r="BH704">
        <v>1875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 t="shared" ref="BW704:BW709" si="417">"21:39:46.980"</f>
        <v>21:39:46.980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168</v>
      </c>
      <c r="CR704">
        <v>1</v>
      </c>
      <c r="CW704">
        <v>12958745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"07/22/2022 21:39:47.175"</f>
        <v>07/22/2022 21:39:47.175</v>
      </c>
      <c r="C705" t="str">
        <f t="shared" si="403"/>
        <v>FFDFD3C0</v>
      </c>
      <c r="D705" t="s">
        <v>121</v>
      </c>
      <c r="E705">
        <v>12</v>
      </c>
      <c r="F705">
        <v>1012</v>
      </c>
      <c r="G705" t="s">
        <v>122</v>
      </c>
      <c r="J705" t="s">
        <v>123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415"/>
        <v>21:39:46.977</v>
      </c>
      <c r="T705" t="str">
        <f t="shared" si="416"/>
        <v>21:39:46.477</v>
      </c>
      <c r="U705" t="str">
        <f t="shared" si="380"/>
        <v>A54CFF</v>
      </c>
      <c r="V705">
        <v>0</v>
      </c>
      <c r="W705">
        <v>0</v>
      </c>
      <c r="X705">
        <v>2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367</v>
      </c>
      <c r="AJ705">
        <v>43.391618999999999</v>
      </c>
      <c r="AK705" t="s">
        <v>368</v>
      </c>
      <c r="AL705">
        <v>-88.712175000000002</v>
      </c>
      <c r="AM705">
        <v>25</v>
      </c>
      <c r="AN705">
        <v>1925</v>
      </c>
      <c r="AO705" t="s">
        <v>118</v>
      </c>
      <c r="AP705">
        <v>-58</v>
      </c>
      <c r="AQ705">
        <v>-52</v>
      </c>
      <c r="AR705">
        <v>448</v>
      </c>
      <c r="AZ705">
        <v>1200</v>
      </c>
      <c r="BA705">
        <v>1</v>
      </c>
      <c r="BB705" t="str">
        <f t="shared" si="404"/>
        <v xml:space="preserve">N4400K  </v>
      </c>
      <c r="BC705">
        <v>1</v>
      </c>
      <c r="BE705">
        <v>0</v>
      </c>
      <c r="BF705">
        <v>0</v>
      </c>
      <c r="BG705">
        <v>0</v>
      </c>
      <c r="BH705">
        <v>1875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 t="shared" si="417"/>
        <v>21:39:46.980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168</v>
      </c>
      <c r="CR705">
        <v>1</v>
      </c>
      <c r="CW705">
        <v>12958745</v>
      </c>
      <c r="CY705">
        <v>0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"07/22/2022 21:39:47.175"</f>
        <v>07/22/2022 21:39:47.175</v>
      </c>
      <c r="C706" t="str">
        <f t="shared" si="403"/>
        <v>FFDFD3C0</v>
      </c>
      <c r="D706" t="s">
        <v>124</v>
      </c>
      <c r="E706">
        <v>2</v>
      </c>
      <c r="H706">
        <v>156</v>
      </c>
      <c r="I706" t="s">
        <v>125</v>
      </c>
      <c r="J706" t="s">
        <v>126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415"/>
        <v>21:39:46.977</v>
      </c>
      <c r="T706" t="str">
        <f t="shared" si="416"/>
        <v>21:39:46.477</v>
      </c>
      <c r="U706" t="str">
        <f t="shared" ref="U706:U769" si="418">"A54CFF"</f>
        <v>A54CFF</v>
      </c>
      <c r="V706">
        <v>0</v>
      </c>
      <c r="W706">
        <v>0</v>
      </c>
      <c r="X706">
        <v>2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367</v>
      </c>
      <c r="AJ706">
        <v>43.391618999999999</v>
      </c>
      <c r="AK706" t="s">
        <v>368</v>
      </c>
      <c r="AL706">
        <v>-88.712175000000002</v>
      </c>
      <c r="AM706">
        <v>25</v>
      </c>
      <c r="AN706">
        <v>1925</v>
      </c>
      <c r="AO706" t="s">
        <v>118</v>
      </c>
      <c r="AP706">
        <v>-58</v>
      </c>
      <c r="AQ706">
        <v>-52</v>
      </c>
      <c r="AR706">
        <v>448</v>
      </c>
      <c r="AZ706">
        <v>1200</v>
      </c>
      <c r="BA706">
        <v>1</v>
      </c>
      <c r="BB706" t="str">
        <f t="shared" si="404"/>
        <v xml:space="preserve">N4400K  </v>
      </c>
      <c r="BC706">
        <v>1</v>
      </c>
      <c r="BE706">
        <v>0</v>
      </c>
      <c r="BF706">
        <v>0</v>
      </c>
      <c r="BG706">
        <v>0</v>
      </c>
      <c r="BH706">
        <v>1875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 t="shared" si="417"/>
        <v>21:39:46.980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168</v>
      </c>
      <c r="CR706">
        <v>1</v>
      </c>
      <c r="CW706">
        <v>12958745</v>
      </c>
      <c r="CY706">
        <v>0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"07/22/2022 21:39:47.175"</f>
        <v>07/22/2022 21:39:47.175</v>
      </c>
      <c r="C707" t="str">
        <f t="shared" si="403"/>
        <v>FFDFD3C0</v>
      </c>
      <c r="D707" t="s">
        <v>121</v>
      </c>
      <c r="E707">
        <v>11</v>
      </c>
      <c r="F707">
        <v>1011</v>
      </c>
      <c r="G707" t="s">
        <v>125</v>
      </c>
      <c r="J707" t="s">
        <v>123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415"/>
        <v>21:39:46.977</v>
      </c>
      <c r="T707" t="str">
        <f t="shared" si="416"/>
        <v>21:39:46.477</v>
      </c>
      <c r="U707" t="str">
        <f t="shared" si="418"/>
        <v>A54CFF</v>
      </c>
      <c r="V707">
        <v>0</v>
      </c>
      <c r="W707">
        <v>0</v>
      </c>
      <c r="X707">
        <v>2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367</v>
      </c>
      <c r="AJ707">
        <v>43.391618999999999</v>
      </c>
      <c r="AK707" t="s">
        <v>368</v>
      </c>
      <c r="AL707">
        <v>-88.712175000000002</v>
      </c>
      <c r="AM707">
        <v>25</v>
      </c>
      <c r="AN707">
        <v>1925</v>
      </c>
      <c r="AO707" t="s">
        <v>118</v>
      </c>
      <c r="AP707">
        <v>-58</v>
      </c>
      <c r="AQ707">
        <v>-52</v>
      </c>
      <c r="AR707">
        <v>448</v>
      </c>
      <c r="AZ707">
        <v>1200</v>
      </c>
      <c r="BA707">
        <v>1</v>
      </c>
      <c r="BB707" t="str">
        <f t="shared" si="404"/>
        <v xml:space="preserve">N4400K  </v>
      </c>
      <c r="BC707">
        <v>1</v>
      </c>
      <c r="BE707">
        <v>0</v>
      </c>
      <c r="BF707">
        <v>0</v>
      </c>
      <c r="BG707">
        <v>0</v>
      </c>
      <c r="BH707">
        <v>1875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 t="shared" si="417"/>
        <v>21:39:46.980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168</v>
      </c>
      <c r="CR707">
        <v>1</v>
      </c>
      <c r="CW707">
        <v>12958745</v>
      </c>
      <c r="CY707">
        <v>0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"07/22/2022 21:39:47.175"</f>
        <v>07/22/2022 21:39:47.175</v>
      </c>
      <c r="C708" t="str">
        <f t="shared" si="403"/>
        <v>FFDFD3C0</v>
      </c>
      <c r="D708" t="s">
        <v>113</v>
      </c>
      <c r="E708">
        <v>44</v>
      </c>
      <c r="H708">
        <v>151</v>
      </c>
      <c r="I708" t="s">
        <v>114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415"/>
        <v>21:39:46.977</v>
      </c>
      <c r="T708" t="str">
        <f t="shared" si="416"/>
        <v>21:39:46.477</v>
      </c>
      <c r="U708" t="str">
        <f t="shared" si="418"/>
        <v>A54CFF</v>
      </c>
      <c r="V708">
        <v>0</v>
      </c>
      <c r="W708">
        <v>0</v>
      </c>
      <c r="X708">
        <v>2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367</v>
      </c>
      <c r="AJ708">
        <v>43.391618999999999</v>
      </c>
      <c r="AK708" t="s">
        <v>368</v>
      </c>
      <c r="AL708">
        <v>-88.712175000000002</v>
      </c>
      <c r="AM708">
        <v>25</v>
      </c>
      <c r="AN708">
        <v>1925</v>
      </c>
      <c r="AO708" t="s">
        <v>118</v>
      </c>
      <c r="AP708">
        <v>-58</v>
      </c>
      <c r="AQ708">
        <v>-52</v>
      </c>
      <c r="AR708">
        <v>448</v>
      </c>
      <c r="AZ708">
        <v>1200</v>
      </c>
      <c r="BA708">
        <v>1</v>
      </c>
      <c r="BB708" t="str">
        <f t="shared" si="404"/>
        <v xml:space="preserve">N4400K  </v>
      </c>
      <c r="BC708">
        <v>1</v>
      </c>
      <c r="BE708">
        <v>0</v>
      </c>
      <c r="BF708">
        <v>0</v>
      </c>
      <c r="BG708">
        <v>0</v>
      </c>
      <c r="BH708">
        <v>1875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 t="shared" si="417"/>
        <v>21:39:46.980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168</v>
      </c>
      <c r="CR708">
        <v>1</v>
      </c>
      <c r="CW708">
        <v>12958745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"07/22/2022 21:39:47.237"</f>
        <v>07/22/2022 21:39:47.237</v>
      </c>
      <c r="C709" t="str">
        <f t="shared" si="403"/>
        <v>FFDFD3C0</v>
      </c>
      <c r="D709" t="s">
        <v>113</v>
      </c>
      <c r="E709">
        <v>45</v>
      </c>
      <c r="H709">
        <v>152</v>
      </c>
      <c r="I709" t="s">
        <v>120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415"/>
        <v>21:39:46.977</v>
      </c>
      <c r="T709" t="str">
        <f t="shared" si="416"/>
        <v>21:39:46.477</v>
      </c>
      <c r="U709" t="str">
        <f t="shared" si="418"/>
        <v>A54CFF</v>
      </c>
      <c r="V709">
        <v>0</v>
      </c>
      <c r="W709">
        <v>0</v>
      </c>
      <c r="X709">
        <v>2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367</v>
      </c>
      <c r="AJ709">
        <v>43.391618999999999</v>
      </c>
      <c r="AK709" t="s">
        <v>368</v>
      </c>
      <c r="AL709">
        <v>-88.712175000000002</v>
      </c>
      <c r="AM709">
        <v>25</v>
      </c>
      <c r="AN709">
        <v>1925</v>
      </c>
      <c r="AO709" t="s">
        <v>118</v>
      </c>
      <c r="AP709">
        <v>-58</v>
      </c>
      <c r="AQ709">
        <v>-52</v>
      </c>
      <c r="AR709">
        <v>448</v>
      </c>
      <c r="AZ709">
        <v>1200</v>
      </c>
      <c r="BA709">
        <v>1</v>
      </c>
      <c r="BB709" t="str">
        <f t="shared" si="404"/>
        <v xml:space="preserve">N4400K  </v>
      </c>
      <c r="BC709">
        <v>1</v>
      </c>
      <c r="BE709">
        <v>0</v>
      </c>
      <c r="BF709">
        <v>0</v>
      </c>
      <c r="BG709">
        <v>0</v>
      </c>
      <c r="BH709">
        <v>1875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 t="shared" si="417"/>
        <v>21:39:46.980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168</v>
      </c>
      <c r="CR709">
        <v>1</v>
      </c>
      <c r="CW709">
        <v>12958745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 t="shared" ref="A710:A715" si="419">"07/22/2022 21:39:48.222"</f>
        <v>07/22/2022 21:39:48.222</v>
      </c>
      <c r="C710" t="str">
        <f t="shared" si="403"/>
        <v>FFDFD3C0</v>
      </c>
      <c r="D710" t="s">
        <v>113</v>
      </c>
      <c r="E710">
        <v>44</v>
      </c>
      <c r="H710">
        <v>151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ref="S710:S715" si="420">"21:39:48.016"</f>
        <v>21:39:48.016</v>
      </c>
      <c r="T710" t="str">
        <f t="shared" ref="T710:T715" si="421">"21:39:47.516"</f>
        <v>21:39:47.516</v>
      </c>
      <c r="U710" t="str">
        <f t="shared" si="418"/>
        <v>A54CFF</v>
      </c>
      <c r="V710">
        <v>0</v>
      </c>
      <c r="W710">
        <v>0</v>
      </c>
      <c r="X710">
        <v>2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369</v>
      </c>
      <c r="AJ710">
        <v>43.391382999999998</v>
      </c>
      <c r="AK710" t="s">
        <v>370</v>
      </c>
      <c r="AL710">
        <v>-88.712582999999995</v>
      </c>
      <c r="AM710">
        <v>25</v>
      </c>
      <c r="AN710">
        <v>1925</v>
      </c>
      <c r="AO710" t="s">
        <v>118</v>
      </c>
      <c r="AP710">
        <v>-63</v>
      </c>
      <c r="AQ710">
        <v>-47</v>
      </c>
      <c r="AR710">
        <v>384</v>
      </c>
      <c r="AZ710">
        <v>1200</v>
      </c>
      <c r="BA710">
        <v>1</v>
      </c>
      <c r="BB710" t="str">
        <f t="shared" si="404"/>
        <v xml:space="preserve">N4400K  </v>
      </c>
      <c r="BC710">
        <v>1</v>
      </c>
      <c r="BE710">
        <v>0</v>
      </c>
      <c r="BF710">
        <v>0</v>
      </c>
      <c r="BG710">
        <v>0</v>
      </c>
      <c r="BH710">
        <v>1875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 t="shared" ref="BW710:BW715" si="422">"21:39:48.017"</f>
        <v>21:39:48.017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168</v>
      </c>
      <c r="CR710">
        <v>1</v>
      </c>
      <c r="CW710">
        <v>12960642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 t="shared" si="419"/>
        <v>07/22/2022 21:39:48.222</v>
      </c>
      <c r="C711" t="str">
        <f t="shared" si="403"/>
        <v>FFDFD3C0</v>
      </c>
      <c r="D711" t="s">
        <v>113</v>
      </c>
      <c r="E711">
        <v>45</v>
      </c>
      <c r="H711">
        <v>152</v>
      </c>
      <c r="I711" t="s">
        <v>120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420"/>
        <v>21:39:48.016</v>
      </c>
      <c r="T711" t="str">
        <f t="shared" si="421"/>
        <v>21:39:47.516</v>
      </c>
      <c r="U711" t="str">
        <f t="shared" si="418"/>
        <v>A54CFF</v>
      </c>
      <c r="V711">
        <v>0</v>
      </c>
      <c r="W711">
        <v>0</v>
      </c>
      <c r="X711">
        <v>2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369</v>
      </c>
      <c r="AJ711">
        <v>43.391382999999998</v>
      </c>
      <c r="AK711" t="s">
        <v>370</v>
      </c>
      <c r="AL711">
        <v>-88.712582999999995</v>
      </c>
      <c r="AM711">
        <v>25</v>
      </c>
      <c r="AN711">
        <v>1925</v>
      </c>
      <c r="AO711" t="s">
        <v>118</v>
      </c>
      <c r="AP711">
        <v>-63</v>
      </c>
      <c r="AQ711">
        <v>-47</v>
      </c>
      <c r="AR711">
        <v>384</v>
      </c>
      <c r="AZ711">
        <v>1200</v>
      </c>
      <c r="BA711">
        <v>1</v>
      </c>
      <c r="BB711" t="str">
        <f t="shared" si="404"/>
        <v xml:space="preserve">N4400K  </v>
      </c>
      <c r="BC711">
        <v>1</v>
      </c>
      <c r="BE711">
        <v>0</v>
      </c>
      <c r="BF711">
        <v>0</v>
      </c>
      <c r="BG711">
        <v>0</v>
      </c>
      <c r="BH711">
        <v>1875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 t="shared" si="422"/>
        <v>21:39:48.017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168</v>
      </c>
      <c r="CR711">
        <v>1</v>
      </c>
      <c r="CW711">
        <v>12960642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 t="shared" si="419"/>
        <v>07/22/2022 21:39:48.222</v>
      </c>
      <c r="C712" t="str">
        <f t="shared" si="403"/>
        <v>FFDFD3C0</v>
      </c>
      <c r="D712" t="s">
        <v>127</v>
      </c>
      <c r="E712">
        <v>8</v>
      </c>
      <c r="F712">
        <v>2008</v>
      </c>
      <c r="G712" t="s">
        <v>128</v>
      </c>
      <c r="J712" t="s">
        <v>129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420"/>
        <v>21:39:48.016</v>
      </c>
      <c r="T712" t="str">
        <f t="shared" si="421"/>
        <v>21:39:47.516</v>
      </c>
      <c r="U712" t="str">
        <f t="shared" si="418"/>
        <v>A54CFF</v>
      </c>
      <c r="V712">
        <v>0</v>
      </c>
      <c r="W712">
        <v>0</v>
      </c>
      <c r="X712">
        <v>2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369</v>
      </c>
      <c r="AJ712">
        <v>43.391382999999998</v>
      </c>
      <c r="AK712" t="s">
        <v>370</v>
      </c>
      <c r="AL712">
        <v>-88.712582999999995</v>
      </c>
      <c r="AM712">
        <v>25</v>
      </c>
      <c r="AN712">
        <v>1925</v>
      </c>
      <c r="AO712" t="s">
        <v>118</v>
      </c>
      <c r="AP712">
        <v>-63</v>
      </c>
      <c r="AQ712">
        <v>-47</v>
      </c>
      <c r="AR712">
        <v>384</v>
      </c>
      <c r="AZ712">
        <v>1200</v>
      </c>
      <c r="BA712">
        <v>1</v>
      </c>
      <c r="BB712" t="str">
        <f t="shared" si="404"/>
        <v xml:space="preserve">N4400K  </v>
      </c>
      <c r="BC712">
        <v>1</v>
      </c>
      <c r="BE712">
        <v>0</v>
      </c>
      <c r="BF712">
        <v>0</v>
      </c>
      <c r="BG712">
        <v>0</v>
      </c>
      <c r="BH712">
        <v>1875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 t="shared" si="422"/>
        <v>21:39:48.017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168</v>
      </c>
      <c r="CR712">
        <v>1</v>
      </c>
      <c r="CW712">
        <v>12960642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 t="shared" si="419"/>
        <v>07/22/2022 21:39:48.222</v>
      </c>
      <c r="C713" t="str">
        <f t="shared" si="403"/>
        <v>FFDFD3C0</v>
      </c>
      <c r="D713" t="s">
        <v>124</v>
      </c>
      <c r="E713">
        <v>2</v>
      </c>
      <c r="H713">
        <v>156</v>
      </c>
      <c r="I713" t="s">
        <v>125</v>
      </c>
      <c r="J713" t="s">
        <v>126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420"/>
        <v>21:39:48.016</v>
      </c>
      <c r="T713" t="str">
        <f t="shared" si="421"/>
        <v>21:39:47.516</v>
      </c>
      <c r="U713" t="str">
        <f t="shared" si="418"/>
        <v>A54CFF</v>
      </c>
      <c r="V713">
        <v>0</v>
      </c>
      <c r="W713">
        <v>0</v>
      </c>
      <c r="X713">
        <v>2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369</v>
      </c>
      <c r="AJ713">
        <v>43.391382999999998</v>
      </c>
      <c r="AK713" t="s">
        <v>370</v>
      </c>
      <c r="AL713">
        <v>-88.712582999999995</v>
      </c>
      <c r="AM713">
        <v>25</v>
      </c>
      <c r="AN713">
        <v>1925</v>
      </c>
      <c r="AO713" t="s">
        <v>118</v>
      </c>
      <c r="AP713">
        <v>-63</v>
      </c>
      <c r="AQ713">
        <v>-47</v>
      </c>
      <c r="AR713">
        <v>384</v>
      </c>
      <c r="AZ713">
        <v>1200</v>
      </c>
      <c r="BA713">
        <v>1</v>
      </c>
      <c r="BB713" t="str">
        <f t="shared" si="404"/>
        <v xml:space="preserve">N4400K  </v>
      </c>
      <c r="BC713">
        <v>1</v>
      </c>
      <c r="BE713">
        <v>0</v>
      </c>
      <c r="BF713">
        <v>0</v>
      </c>
      <c r="BG713">
        <v>0</v>
      </c>
      <c r="BH713">
        <v>1875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 t="shared" si="422"/>
        <v>21:39:48.017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168</v>
      </c>
      <c r="CR713">
        <v>1</v>
      </c>
      <c r="CW713">
        <v>12960642</v>
      </c>
      <c r="CY713">
        <v>0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 t="shared" si="419"/>
        <v>07/22/2022 21:39:48.222</v>
      </c>
      <c r="C714" t="str">
        <f t="shared" si="403"/>
        <v>FFDFD3C0</v>
      </c>
      <c r="D714" t="s">
        <v>121</v>
      </c>
      <c r="E714">
        <v>12</v>
      </c>
      <c r="F714">
        <v>1012</v>
      </c>
      <c r="G714" t="s">
        <v>122</v>
      </c>
      <c r="J714" t="s">
        <v>123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420"/>
        <v>21:39:48.016</v>
      </c>
      <c r="T714" t="str">
        <f t="shared" si="421"/>
        <v>21:39:47.516</v>
      </c>
      <c r="U714" t="str">
        <f t="shared" si="418"/>
        <v>A54CFF</v>
      </c>
      <c r="V714">
        <v>0</v>
      </c>
      <c r="W714">
        <v>0</v>
      </c>
      <c r="X714">
        <v>2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369</v>
      </c>
      <c r="AJ714">
        <v>43.391382999999998</v>
      </c>
      <c r="AK714" t="s">
        <v>370</v>
      </c>
      <c r="AL714">
        <v>-88.712582999999995</v>
      </c>
      <c r="AM714">
        <v>25</v>
      </c>
      <c r="AN714">
        <v>1925</v>
      </c>
      <c r="AO714" t="s">
        <v>118</v>
      </c>
      <c r="AP714">
        <v>-63</v>
      </c>
      <c r="AQ714">
        <v>-47</v>
      </c>
      <c r="AR714">
        <v>384</v>
      </c>
      <c r="AZ714">
        <v>1200</v>
      </c>
      <c r="BA714">
        <v>1</v>
      </c>
      <c r="BB714" t="str">
        <f t="shared" si="404"/>
        <v xml:space="preserve">N4400K  </v>
      </c>
      <c r="BC714">
        <v>1</v>
      </c>
      <c r="BE714">
        <v>0</v>
      </c>
      <c r="BF714">
        <v>0</v>
      </c>
      <c r="BG714">
        <v>0</v>
      </c>
      <c r="BH714">
        <v>1875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 t="shared" si="422"/>
        <v>21:39:48.017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168</v>
      </c>
      <c r="CR714">
        <v>1</v>
      </c>
      <c r="CW714">
        <v>12960642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 t="shared" si="419"/>
        <v>07/22/2022 21:39:48.222</v>
      </c>
      <c r="C715" t="str">
        <f t="shared" si="403"/>
        <v>FFDFD3C0</v>
      </c>
      <c r="D715" t="s">
        <v>121</v>
      </c>
      <c r="E715">
        <v>11</v>
      </c>
      <c r="F715">
        <v>1011</v>
      </c>
      <c r="G715" t="s">
        <v>125</v>
      </c>
      <c r="J715" t="s">
        <v>123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420"/>
        <v>21:39:48.016</v>
      </c>
      <c r="T715" t="str">
        <f t="shared" si="421"/>
        <v>21:39:47.516</v>
      </c>
      <c r="U715" t="str">
        <f t="shared" si="418"/>
        <v>A54CFF</v>
      </c>
      <c r="V715">
        <v>0</v>
      </c>
      <c r="W715">
        <v>0</v>
      </c>
      <c r="X715">
        <v>2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369</v>
      </c>
      <c r="AJ715">
        <v>43.391382999999998</v>
      </c>
      <c r="AK715" t="s">
        <v>370</v>
      </c>
      <c r="AL715">
        <v>-88.712582999999995</v>
      </c>
      <c r="AM715">
        <v>25</v>
      </c>
      <c r="AN715">
        <v>1925</v>
      </c>
      <c r="AO715" t="s">
        <v>118</v>
      </c>
      <c r="AP715">
        <v>-63</v>
      </c>
      <c r="AQ715">
        <v>-47</v>
      </c>
      <c r="AR715">
        <v>384</v>
      </c>
      <c r="AZ715">
        <v>1200</v>
      </c>
      <c r="BA715">
        <v>1</v>
      </c>
      <c r="BB715" t="str">
        <f t="shared" si="404"/>
        <v xml:space="preserve">N4400K  </v>
      </c>
      <c r="BC715">
        <v>1</v>
      </c>
      <c r="BE715">
        <v>0</v>
      </c>
      <c r="BF715">
        <v>0</v>
      </c>
      <c r="BG715">
        <v>0</v>
      </c>
      <c r="BH715">
        <v>1875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 t="shared" si="422"/>
        <v>21:39:48.017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168</v>
      </c>
      <c r="CR715">
        <v>1</v>
      </c>
      <c r="CW715">
        <v>12960642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"07/22/2022 21:39:49.253"</f>
        <v>07/22/2022 21:39:49.253</v>
      </c>
      <c r="C716" t="str">
        <f t="shared" si="403"/>
        <v>FFDFD3C0</v>
      </c>
      <c r="D716" t="s">
        <v>124</v>
      </c>
      <c r="E716">
        <v>2</v>
      </c>
      <c r="H716">
        <v>156</v>
      </c>
      <c r="I716" t="s">
        <v>125</v>
      </c>
      <c r="J716" t="s">
        <v>126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ref="S716:S721" si="423">"21:39:49.047"</f>
        <v>21:39:49.047</v>
      </c>
      <c r="T716" t="str">
        <f t="shared" ref="T716:T721" si="424">"21:39:48.647"</f>
        <v>21:39:48.647</v>
      </c>
      <c r="U716" t="str">
        <f t="shared" si="418"/>
        <v>A54CFF</v>
      </c>
      <c r="V716">
        <v>0</v>
      </c>
      <c r="W716">
        <v>0</v>
      </c>
      <c r="X716">
        <v>2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371</v>
      </c>
      <c r="AJ716">
        <v>43.391190000000002</v>
      </c>
      <c r="AK716" t="s">
        <v>372</v>
      </c>
      <c r="AL716">
        <v>-88.713076000000001</v>
      </c>
      <c r="AM716">
        <v>25</v>
      </c>
      <c r="AN716">
        <v>1950</v>
      </c>
      <c r="AO716" t="s">
        <v>118</v>
      </c>
      <c r="AP716">
        <v>-67</v>
      </c>
      <c r="AQ716">
        <v>-42</v>
      </c>
      <c r="AR716">
        <v>384</v>
      </c>
      <c r="AZ716">
        <v>1200</v>
      </c>
      <c r="BA716">
        <v>1</v>
      </c>
      <c r="BB716" t="str">
        <f t="shared" si="404"/>
        <v xml:space="preserve">N4400K  </v>
      </c>
      <c r="BC716">
        <v>1</v>
      </c>
      <c r="BE716">
        <v>0</v>
      </c>
      <c r="BF716">
        <v>0</v>
      </c>
      <c r="BG716">
        <v>0</v>
      </c>
      <c r="BH716">
        <v>1875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 t="shared" ref="BW716:BW721" si="425">"21:39:49.049"</f>
        <v>21:39:49.049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5</v>
      </c>
      <c r="CP716" t="s">
        <v>119</v>
      </c>
      <c r="CQ716">
        <v>168</v>
      </c>
      <c r="CR716">
        <v>1</v>
      </c>
      <c r="CW716">
        <v>12962481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"07/22/2022 21:39:49.253"</f>
        <v>07/22/2022 21:39:49.253</v>
      </c>
      <c r="C717" t="str">
        <f t="shared" si="403"/>
        <v>FFDFD3C0</v>
      </c>
      <c r="D717" t="s">
        <v>127</v>
      </c>
      <c r="E717">
        <v>8</v>
      </c>
      <c r="F717">
        <v>2008</v>
      </c>
      <c r="G717" t="s">
        <v>128</v>
      </c>
      <c r="J717" t="s">
        <v>129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423"/>
        <v>21:39:49.047</v>
      </c>
      <c r="T717" t="str">
        <f t="shared" si="424"/>
        <v>21:39:48.647</v>
      </c>
      <c r="U717" t="str">
        <f t="shared" si="418"/>
        <v>A54CFF</v>
      </c>
      <c r="V717">
        <v>0</v>
      </c>
      <c r="W717">
        <v>0</v>
      </c>
      <c r="X717">
        <v>2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371</v>
      </c>
      <c r="AJ717">
        <v>43.391190000000002</v>
      </c>
      <c r="AK717" t="s">
        <v>372</v>
      </c>
      <c r="AL717">
        <v>-88.713076000000001</v>
      </c>
      <c r="AM717">
        <v>25</v>
      </c>
      <c r="AN717">
        <v>1950</v>
      </c>
      <c r="AO717" t="s">
        <v>118</v>
      </c>
      <c r="AP717">
        <v>-67</v>
      </c>
      <c r="AQ717">
        <v>-42</v>
      </c>
      <c r="AR717">
        <v>384</v>
      </c>
      <c r="AZ717">
        <v>1200</v>
      </c>
      <c r="BA717">
        <v>1</v>
      </c>
      <c r="BB717" t="str">
        <f t="shared" si="404"/>
        <v xml:space="preserve">N4400K  </v>
      </c>
      <c r="BC717">
        <v>1</v>
      </c>
      <c r="BE717">
        <v>0</v>
      </c>
      <c r="BF717">
        <v>0</v>
      </c>
      <c r="BG717">
        <v>0</v>
      </c>
      <c r="BH717">
        <v>1875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 t="shared" si="425"/>
        <v>21:39:49.049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5</v>
      </c>
      <c r="CP717" t="s">
        <v>119</v>
      </c>
      <c r="CQ717">
        <v>168</v>
      </c>
      <c r="CR717">
        <v>1</v>
      </c>
      <c r="CW717">
        <v>12962481</v>
      </c>
      <c r="CY717">
        <v>0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"07/22/2022 21:39:49.253"</f>
        <v>07/22/2022 21:39:49.253</v>
      </c>
      <c r="C718" t="str">
        <f t="shared" si="403"/>
        <v>FFDFD3C0</v>
      </c>
      <c r="D718" t="s">
        <v>121</v>
      </c>
      <c r="E718">
        <v>12</v>
      </c>
      <c r="F718">
        <v>1012</v>
      </c>
      <c r="G718" t="s">
        <v>122</v>
      </c>
      <c r="J718" t="s">
        <v>123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423"/>
        <v>21:39:49.047</v>
      </c>
      <c r="T718" t="str">
        <f t="shared" si="424"/>
        <v>21:39:48.647</v>
      </c>
      <c r="U718" t="str">
        <f t="shared" si="418"/>
        <v>A54CFF</v>
      </c>
      <c r="V718">
        <v>0</v>
      </c>
      <c r="W718">
        <v>0</v>
      </c>
      <c r="X718">
        <v>2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371</v>
      </c>
      <c r="AJ718">
        <v>43.391190000000002</v>
      </c>
      <c r="AK718" t="s">
        <v>372</v>
      </c>
      <c r="AL718">
        <v>-88.713076000000001</v>
      </c>
      <c r="AM718">
        <v>25</v>
      </c>
      <c r="AN718">
        <v>1950</v>
      </c>
      <c r="AO718" t="s">
        <v>118</v>
      </c>
      <c r="AP718">
        <v>-67</v>
      </c>
      <c r="AQ718">
        <v>-42</v>
      </c>
      <c r="AR718">
        <v>384</v>
      </c>
      <c r="AZ718">
        <v>1200</v>
      </c>
      <c r="BA718">
        <v>1</v>
      </c>
      <c r="BB718" t="str">
        <f t="shared" si="404"/>
        <v xml:space="preserve">N4400K  </v>
      </c>
      <c r="BC718">
        <v>1</v>
      </c>
      <c r="BE718">
        <v>0</v>
      </c>
      <c r="BF718">
        <v>0</v>
      </c>
      <c r="BG718">
        <v>0</v>
      </c>
      <c r="BH718">
        <v>1875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 t="shared" si="425"/>
        <v>21:39:49.049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5</v>
      </c>
      <c r="CP718" t="s">
        <v>119</v>
      </c>
      <c r="CQ718">
        <v>168</v>
      </c>
      <c r="CR718">
        <v>1</v>
      </c>
      <c r="CW718">
        <v>12962481</v>
      </c>
      <c r="CY718">
        <v>0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"07/22/2022 21:39:49.253"</f>
        <v>07/22/2022 21:39:49.253</v>
      </c>
      <c r="C719" t="str">
        <f t="shared" si="403"/>
        <v>FFDFD3C0</v>
      </c>
      <c r="D719" t="s">
        <v>121</v>
      </c>
      <c r="E719">
        <v>11</v>
      </c>
      <c r="F719">
        <v>1011</v>
      </c>
      <c r="G719" t="s">
        <v>125</v>
      </c>
      <c r="J719" t="s">
        <v>123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423"/>
        <v>21:39:49.047</v>
      </c>
      <c r="T719" t="str">
        <f t="shared" si="424"/>
        <v>21:39:48.647</v>
      </c>
      <c r="U719" t="str">
        <f t="shared" si="418"/>
        <v>A54CFF</v>
      </c>
      <c r="V719">
        <v>0</v>
      </c>
      <c r="W719">
        <v>0</v>
      </c>
      <c r="X719">
        <v>2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371</v>
      </c>
      <c r="AJ719">
        <v>43.391190000000002</v>
      </c>
      <c r="AK719" t="s">
        <v>372</v>
      </c>
      <c r="AL719">
        <v>-88.713076000000001</v>
      </c>
      <c r="AM719">
        <v>25</v>
      </c>
      <c r="AN719">
        <v>1950</v>
      </c>
      <c r="AO719" t="s">
        <v>118</v>
      </c>
      <c r="AP719">
        <v>-67</v>
      </c>
      <c r="AQ719">
        <v>-42</v>
      </c>
      <c r="AR719">
        <v>384</v>
      </c>
      <c r="AZ719">
        <v>1200</v>
      </c>
      <c r="BA719">
        <v>1</v>
      </c>
      <c r="BB719" t="str">
        <f t="shared" si="404"/>
        <v xml:space="preserve">N4400K  </v>
      </c>
      <c r="BC719">
        <v>1</v>
      </c>
      <c r="BE719">
        <v>0</v>
      </c>
      <c r="BF719">
        <v>0</v>
      </c>
      <c r="BG719">
        <v>0</v>
      </c>
      <c r="BH719">
        <v>1875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 t="shared" si="425"/>
        <v>21:39:49.049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5</v>
      </c>
      <c r="CP719" t="s">
        <v>119</v>
      </c>
      <c r="CQ719">
        <v>168</v>
      </c>
      <c r="CR719">
        <v>1</v>
      </c>
      <c r="CW719">
        <v>12962481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"07/22/2022 21:39:49.253"</f>
        <v>07/22/2022 21:39:49.253</v>
      </c>
      <c r="C720" t="str">
        <f t="shared" si="403"/>
        <v>FFDFD3C0</v>
      </c>
      <c r="D720" t="s">
        <v>113</v>
      </c>
      <c r="E720">
        <v>44</v>
      </c>
      <c r="H720">
        <v>151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423"/>
        <v>21:39:49.047</v>
      </c>
      <c r="T720" t="str">
        <f t="shared" si="424"/>
        <v>21:39:48.647</v>
      </c>
      <c r="U720" t="str">
        <f t="shared" si="418"/>
        <v>A54CFF</v>
      </c>
      <c r="V720">
        <v>0</v>
      </c>
      <c r="W720">
        <v>0</v>
      </c>
      <c r="X720">
        <v>2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371</v>
      </c>
      <c r="AJ720">
        <v>43.391190000000002</v>
      </c>
      <c r="AK720" t="s">
        <v>372</v>
      </c>
      <c r="AL720">
        <v>-88.713076000000001</v>
      </c>
      <c r="AM720">
        <v>25</v>
      </c>
      <c r="AN720">
        <v>1950</v>
      </c>
      <c r="AO720" t="s">
        <v>118</v>
      </c>
      <c r="AP720">
        <v>-67</v>
      </c>
      <c r="AQ720">
        <v>-42</v>
      </c>
      <c r="AR720">
        <v>384</v>
      </c>
      <c r="AZ720">
        <v>1200</v>
      </c>
      <c r="BA720">
        <v>1</v>
      </c>
      <c r="BB720" t="str">
        <f t="shared" si="404"/>
        <v xml:space="preserve">N4400K  </v>
      </c>
      <c r="BC720">
        <v>1</v>
      </c>
      <c r="BE720">
        <v>0</v>
      </c>
      <c r="BF720">
        <v>0</v>
      </c>
      <c r="BG720">
        <v>0</v>
      </c>
      <c r="BH720">
        <v>1875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 t="shared" si="425"/>
        <v>21:39:49.049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5</v>
      </c>
      <c r="CP720" t="s">
        <v>119</v>
      </c>
      <c r="CQ720">
        <v>168</v>
      </c>
      <c r="CR720">
        <v>1</v>
      </c>
      <c r="CW720">
        <v>12962481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"07/22/2022 21:39:49.315"</f>
        <v>07/22/2022 21:39:49.315</v>
      </c>
      <c r="C721" t="str">
        <f t="shared" si="403"/>
        <v>FFDFD3C0</v>
      </c>
      <c r="D721" t="s">
        <v>113</v>
      </c>
      <c r="E721">
        <v>45</v>
      </c>
      <c r="H721">
        <v>152</v>
      </c>
      <c r="I721" t="s">
        <v>120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423"/>
        <v>21:39:49.047</v>
      </c>
      <c r="T721" t="str">
        <f t="shared" si="424"/>
        <v>21:39:48.647</v>
      </c>
      <c r="U721" t="str">
        <f t="shared" si="418"/>
        <v>A54CFF</v>
      </c>
      <c r="V721">
        <v>0</v>
      </c>
      <c r="W721">
        <v>0</v>
      </c>
      <c r="X721">
        <v>2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371</v>
      </c>
      <c r="AJ721">
        <v>43.391190000000002</v>
      </c>
      <c r="AK721" t="s">
        <v>372</v>
      </c>
      <c r="AL721">
        <v>-88.713076000000001</v>
      </c>
      <c r="AM721">
        <v>25</v>
      </c>
      <c r="AN721">
        <v>1950</v>
      </c>
      <c r="AO721" t="s">
        <v>118</v>
      </c>
      <c r="AP721">
        <v>-67</v>
      </c>
      <c r="AQ721">
        <v>-42</v>
      </c>
      <c r="AR721">
        <v>384</v>
      </c>
      <c r="AZ721">
        <v>1200</v>
      </c>
      <c r="BA721">
        <v>1</v>
      </c>
      <c r="BB721" t="str">
        <f t="shared" si="404"/>
        <v xml:space="preserve">N4400K  </v>
      </c>
      <c r="BC721">
        <v>1</v>
      </c>
      <c r="BE721">
        <v>0</v>
      </c>
      <c r="BF721">
        <v>0</v>
      </c>
      <c r="BG721">
        <v>0</v>
      </c>
      <c r="BH721">
        <v>1875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 t="shared" si="425"/>
        <v>21:39:49.049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5</v>
      </c>
      <c r="CP721" t="s">
        <v>119</v>
      </c>
      <c r="CQ721">
        <v>168</v>
      </c>
      <c r="CR721">
        <v>1</v>
      </c>
      <c r="CW721">
        <v>12962481</v>
      </c>
      <c r="CY721">
        <v>0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 t="shared" ref="A722:A727" si="426">"07/22/2022 21:39:50.269"</f>
        <v>07/22/2022 21:39:50.269</v>
      </c>
      <c r="C722" t="str">
        <f t="shared" si="403"/>
        <v>FFDFD3C0</v>
      </c>
      <c r="D722" t="s">
        <v>113</v>
      </c>
      <c r="E722">
        <v>45</v>
      </c>
      <c r="H722">
        <v>152</v>
      </c>
      <c r="I722" t="s">
        <v>120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ref="S722:S727" si="427">"21:39:50.055"</f>
        <v>21:39:50.055</v>
      </c>
      <c r="T722" t="str">
        <f t="shared" ref="T722:T727" si="428">"21:39:49.655"</f>
        <v>21:39:49.655</v>
      </c>
      <c r="U722" t="str">
        <f t="shared" si="418"/>
        <v>A54CFF</v>
      </c>
      <c r="V722">
        <v>0</v>
      </c>
      <c r="W722">
        <v>0</v>
      </c>
      <c r="X722">
        <v>2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373</v>
      </c>
      <c r="AJ722">
        <v>43.390996000000001</v>
      </c>
      <c r="AK722" t="s">
        <v>374</v>
      </c>
      <c r="AL722">
        <v>-88.713504999999998</v>
      </c>
      <c r="AM722">
        <v>25</v>
      </c>
      <c r="AN722">
        <v>1950</v>
      </c>
      <c r="AO722" t="s">
        <v>118</v>
      </c>
      <c r="AP722">
        <v>-71</v>
      </c>
      <c r="AQ722">
        <v>-38</v>
      </c>
      <c r="AR722">
        <v>512</v>
      </c>
      <c r="AZ722">
        <v>1200</v>
      </c>
      <c r="BA722">
        <v>1</v>
      </c>
      <c r="BB722" t="str">
        <f t="shared" si="404"/>
        <v xml:space="preserve">N4400K  </v>
      </c>
      <c r="BC722">
        <v>1</v>
      </c>
      <c r="BE722">
        <v>0</v>
      </c>
      <c r="BF722">
        <v>0</v>
      </c>
      <c r="BG722">
        <v>0</v>
      </c>
      <c r="BH722">
        <v>1900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 t="shared" ref="BW722:BW727" si="429">"21:39:50.060"</f>
        <v>21:39:50.060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168</v>
      </c>
      <c r="CR722">
        <v>1</v>
      </c>
      <c r="CW722">
        <v>12964346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 t="shared" si="426"/>
        <v>07/22/2022 21:39:50.269</v>
      </c>
      <c r="C723" t="str">
        <f t="shared" si="403"/>
        <v>FFDFD3C0</v>
      </c>
      <c r="D723" t="s">
        <v>121</v>
      </c>
      <c r="E723">
        <v>12</v>
      </c>
      <c r="F723">
        <v>1012</v>
      </c>
      <c r="G723" t="s">
        <v>122</v>
      </c>
      <c r="J723" t="s">
        <v>123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427"/>
        <v>21:39:50.055</v>
      </c>
      <c r="T723" t="str">
        <f t="shared" si="428"/>
        <v>21:39:49.655</v>
      </c>
      <c r="U723" t="str">
        <f t="shared" si="418"/>
        <v>A54CFF</v>
      </c>
      <c r="V723">
        <v>0</v>
      </c>
      <c r="W723">
        <v>0</v>
      </c>
      <c r="X723">
        <v>2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373</v>
      </c>
      <c r="AJ723">
        <v>43.390996000000001</v>
      </c>
      <c r="AK723" t="s">
        <v>374</v>
      </c>
      <c r="AL723">
        <v>-88.713504999999998</v>
      </c>
      <c r="AM723">
        <v>25</v>
      </c>
      <c r="AN723">
        <v>1950</v>
      </c>
      <c r="AO723" t="s">
        <v>118</v>
      </c>
      <c r="AP723">
        <v>-71</v>
      </c>
      <c r="AQ723">
        <v>-38</v>
      </c>
      <c r="AR723">
        <v>512</v>
      </c>
      <c r="AZ723">
        <v>1200</v>
      </c>
      <c r="BA723">
        <v>1</v>
      </c>
      <c r="BB723" t="str">
        <f t="shared" si="404"/>
        <v xml:space="preserve">N4400K  </v>
      </c>
      <c r="BC723">
        <v>1</v>
      </c>
      <c r="BE723">
        <v>0</v>
      </c>
      <c r="BF723">
        <v>0</v>
      </c>
      <c r="BG723">
        <v>0</v>
      </c>
      <c r="BH723">
        <v>1900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 t="shared" si="429"/>
        <v>21:39:50.060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168</v>
      </c>
      <c r="CR723">
        <v>1</v>
      </c>
      <c r="CW723">
        <v>12964346</v>
      </c>
      <c r="CY723">
        <v>0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 t="shared" si="426"/>
        <v>07/22/2022 21:39:50.269</v>
      </c>
      <c r="C724" t="str">
        <f t="shared" si="403"/>
        <v>FFDFD3C0</v>
      </c>
      <c r="D724" t="s">
        <v>127</v>
      </c>
      <c r="E724">
        <v>8</v>
      </c>
      <c r="F724">
        <v>2008</v>
      </c>
      <c r="G724" t="s">
        <v>128</v>
      </c>
      <c r="J724" t="s">
        <v>129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427"/>
        <v>21:39:50.055</v>
      </c>
      <c r="T724" t="str">
        <f t="shared" si="428"/>
        <v>21:39:49.655</v>
      </c>
      <c r="U724" t="str">
        <f t="shared" si="418"/>
        <v>A54CFF</v>
      </c>
      <c r="V724">
        <v>0</v>
      </c>
      <c r="W724">
        <v>0</v>
      </c>
      <c r="X724">
        <v>2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373</v>
      </c>
      <c r="AJ724">
        <v>43.390996000000001</v>
      </c>
      <c r="AK724" t="s">
        <v>374</v>
      </c>
      <c r="AL724">
        <v>-88.713504999999998</v>
      </c>
      <c r="AM724">
        <v>25</v>
      </c>
      <c r="AN724">
        <v>1950</v>
      </c>
      <c r="AO724" t="s">
        <v>118</v>
      </c>
      <c r="AP724">
        <v>-71</v>
      </c>
      <c r="AQ724">
        <v>-38</v>
      </c>
      <c r="AR724">
        <v>512</v>
      </c>
      <c r="AZ724">
        <v>1200</v>
      </c>
      <c r="BA724">
        <v>1</v>
      </c>
      <c r="BB724" t="str">
        <f t="shared" si="404"/>
        <v xml:space="preserve">N4400K  </v>
      </c>
      <c r="BC724">
        <v>1</v>
      </c>
      <c r="BE724">
        <v>0</v>
      </c>
      <c r="BF724">
        <v>0</v>
      </c>
      <c r="BG724">
        <v>0</v>
      </c>
      <c r="BH724">
        <v>1900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 t="shared" si="429"/>
        <v>21:39:50.060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168</v>
      </c>
      <c r="CR724">
        <v>1</v>
      </c>
      <c r="CW724">
        <v>12964346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 t="shared" si="426"/>
        <v>07/22/2022 21:39:50.269</v>
      </c>
      <c r="C725" t="str">
        <f t="shared" si="403"/>
        <v>FFDFD3C0</v>
      </c>
      <c r="D725" t="s">
        <v>121</v>
      </c>
      <c r="E725">
        <v>11</v>
      </c>
      <c r="F725">
        <v>1011</v>
      </c>
      <c r="G725" t="s">
        <v>125</v>
      </c>
      <c r="J725" t="s">
        <v>123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427"/>
        <v>21:39:50.055</v>
      </c>
      <c r="T725" t="str">
        <f t="shared" si="428"/>
        <v>21:39:49.655</v>
      </c>
      <c r="U725" t="str">
        <f t="shared" si="418"/>
        <v>A54CFF</v>
      </c>
      <c r="V725">
        <v>0</v>
      </c>
      <c r="W725">
        <v>0</v>
      </c>
      <c r="X725">
        <v>2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373</v>
      </c>
      <c r="AJ725">
        <v>43.390996000000001</v>
      </c>
      <c r="AK725" t="s">
        <v>374</v>
      </c>
      <c r="AL725">
        <v>-88.713504999999998</v>
      </c>
      <c r="AM725">
        <v>25</v>
      </c>
      <c r="AN725">
        <v>1950</v>
      </c>
      <c r="AO725" t="s">
        <v>118</v>
      </c>
      <c r="AP725">
        <v>-71</v>
      </c>
      <c r="AQ725">
        <v>-38</v>
      </c>
      <c r="AR725">
        <v>512</v>
      </c>
      <c r="AZ725">
        <v>1200</v>
      </c>
      <c r="BA725">
        <v>1</v>
      </c>
      <c r="BB725" t="str">
        <f t="shared" si="404"/>
        <v xml:space="preserve">N4400K  </v>
      </c>
      <c r="BC725">
        <v>1</v>
      </c>
      <c r="BE725">
        <v>0</v>
      </c>
      <c r="BF725">
        <v>0</v>
      </c>
      <c r="BG725">
        <v>0</v>
      </c>
      <c r="BH725">
        <v>1900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 t="shared" si="429"/>
        <v>21:39:50.060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168</v>
      </c>
      <c r="CR725">
        <v>1</v>
      </c>
      <c r="CW725">
        <v>12964346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 t="shared" si="426"/>
        <v>07/22/2022 21:39:50.269</v>
      </c>
      <c r="C726" t="str">
        <f t="shared" si="403"/>
        <v>FFDFD3C0</v>
      </c>
      <c r="D726" t="s">
        <v>113</v>
      </c>
      <c r="E726">
        <v>44</v>
      </c>
      <c r="H726">
        <v>151</v>
      </c>
      <c r="I726" t="s">
        <v>114</v>
      </c>
      <c r="J726" t="s">
        <v>115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427"/>
        <v>21:39:50.055</v>
      </c>
      <c r="T726" t="str">
        <f t="shared" si="428"/>
        <v>21:39:49.655</v>
      </c>
      <c r="U726" t="str">
        <f t="shared" si="418"/>
        <v>A54CFF</v>
      </c>
      <c r="V726">
        <v>0</v>
      </c>
      <c r="W726">
        <v>0</v>
      </c>
      <c r="X726">
        <v>2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373</v>
      </c>
      <c r="AJ726">
        <v>43.390996000000001</v>
      </c>
      <c r="AK726" t="s">
        <v>374</v>
      </c>
      <c r="AL726">
        <v>-88.713504999999998</v>
      </c>
      <c r="AM726">
        <v>25</v>
      </c>
      <c r="AN726">
        <v>1950</v>
      </c>
      <c r="AO726" t="s">
        <v>118</v>
      </c>
      <c r="AP726">
        <v>-71</v>
      </c>
      <c r="AQ726">
        <v>-38</v>
      </c>
      <c r="AR726">
        <v>512</v>
      </c>
      <c r="AZ726">
        <v>1200</v>
      </c>
      <c r="BA726">
        <v>1</v>
      </c>
      <c r="BB726" t="str">
        <f t="shared" si="404"/>
        <v xml:space="preserve">N4400K  </v>
      </c>
      <c r="BC726">
        <v>1</v>
      </c>
      <c r="BE726">
        <v>0</v>
      </c>
      <c r="BF726">
        <v>0</v>
      </c>
      <c r="BG726">
        <v>0</v>
      </c>
      <c r="BH726">
        <v>1900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 t="shared" si="429"/>
        <v>21:39:50.060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168</v>
      </c>
      <c r="CR726">
        <v>1</v>
      </c>
      <c r="CW726">
        <v>12964346</v>
      </c>
      <c r="CY726">
        <v>0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 t="shared" si="426"/>
        <v>07/22/2022 21:39:50.269</v>
      </c>
      <c r="C727" t="str">
        <f t="shared" si="403"/>
        <v>FFDFD3C0</v>
      </c>
      <c r="D727" t="s">
        <v>124</v>
      </c>
      <c r="E727">
        <v>2</v>
      </c>
      <c r="H727">
        <v>156</v>
      </c>
      <c r="I727" t="s">
        <v>125</v>
      </c>
      <c r="J727" t="s">
        <v>126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427"/>
        <v>21:39:50.055</v>
      </c>
      <c r="T727" t="str">
        <f t="shared" si="428"/>
        <v>21:39:49.655</v>
      </c>
      <c r="U727" t="str">
        <f t="shared" si="418"/>
        <v>A54CFF</v>
      </c>
      <c r="V727">
        <v>0</v>
      </c>
      <c r="W727">
        <v>0</v>
      </c>
      <c r="X727">
        <v>2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373</v>
      </c>
      <c r="AJ727">
        <v>43.390996000000001</v>
      </c>
      <c r="AK727" t="s">
        <v>374</v>
      </c>
      <c r="AL727">
        <v>-88.713504999999998</v>
      </c>
      <c r="AM727">
        <v>25</v>
      </c>
      <c r="AN727">
        <v>1950</v>
      </c>
      <c r="AO727" t="s">
        <v>118</v>
      </c>
      <c r="AP727">
        <v>-71</v>
      </c>
      <c r="AQ727">
        <v>-38</v>
      </c>
      <c r="AR727">
        <v>512</v>
      </c>
      <c r="AZ727">
        <v>1200</v>
      </c>
      <c r="BA727">
        <v>1</v>
      </c>
      <c r="BB727" t="str">
        <f t="shared" si="404"/>
        <v xml:space="preserve">N4400K  </v>
      </c>
      <c r="BC727">
        <v>1</v>
      </c>
      <c r="BE727">
        <v>0</v>
      </c>
      <c r="BF727">
        <v>0</v>
      </c>
      <c r="BG727">
        <v>0</v>
      </c>
      <c r="BH727">
        <v>1900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 t="shared" si="429"/>
        <v>21:39:50.060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168</v>
      </c>
      <c r="CR727">
        <v>1</v>
      </c>
      <c r="CW727">
        <v>12964346</v>
      </c>
      <c r="CY727">
        <v>0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"07/22/2022 21:39:51.237"</f>
        <v>07/22/2022 21:39:51.237</v>
      </c>
      <c r="C728" t="str">
        <f t="shared" si="403"/>
        <v>FFDFD3C0</v>
      </c>
      <c r="D728" t="s">
        <v>124</v>
      </c>
      <c r="E728">
        <v>2</v>
      </c>
      <c r="H728">
        <v>156</v>
      </c>
      <c r="I728" t="s">
        <v>125</v>
      </c>
      <c r="J728" t="s">
        <v>126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ref="S728:S733" si="430">"21:39:51.031"</f>
        <v>21:39:51.031</v>
      </c>
      <c r="T728" t="str">
        <f t="shared" ref="T728:T733" si="431">"21:39:50.531"</f>
        <v>21:39:50.531</v>
      </c>
      <c r="U728" t="str">
        <f t="shared" si="418"/>
        <v>A54CFF</v>
      </c>
      <c r="V728">
        <v>0</v>
      </c>
      <c r="W728">
        <v>0</v>
      </c>
      <c r="X728">
        <v>2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375</v>
      </c>
      <c r="AJ728">
        <v>43.390867999999998</v>
      </c>
      <c r="AK728" t="s">
        <v>376</v>
      </c>
      <c r="AL728">
        <v>-88.713955999999996</v>
      </c>
      <c r="AM728">
        <v>25</v>
      </c>
      <c r="AN728">
        <v>1950</v>
      </c>
      <c r="AO728" t="s">
        <v>118</v>
      </c>
      <c r="AP728">
        <v>-74</v>
      </c>
      <c r="AQ728">
        <v>-34</v>
      </c>
      <c r="AR728">
        <v>448</v>
      </c>
      <c r="AZ728">
        <v>1200</v>
      </c>
      <c r="BA728">
        <v>1</v>
      </c>
      <c r="BB728" t="str">
        <f t="shared" si="404"/>
        <v xml:space="preserve">N4400K  </v>
      </c>
      <c r="BC728">
        <v>1</v>
      </c>
      <c r="BE728">
        <v>0</v>
      </c>
      <c r="BF728">
        <v>0</v>
      </c>
      <c r="BG728">
        <v>0</v>
      </c>
      <c r="BH728">
        <v>1900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 t="shared" ref="BW728:BW733" si="432">"21:39:51.038"</f>
        <v>21:39:51.038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168</v>
      </c>
      <c r="CR728">
        <v>1</v>
      </c>
      <c r="CW728">
        <v>12966213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"07/22/2022 21:39:51.237"</f>
        <v>07/22/2022 21:39:51.237</v>
      </c>
      <c r="C729" t="str">
        <f t="shared" si="403"/>
        <v>FFDFD3C0</v>
      </c>
      <c r="D729" t="s">
        <v>127</v>
      </c>
      <c r="E729">
        <v>8</v>
      </c>
      <c r="F729">
        <v>2008</v>
      </c>
      <c r="G729" t="s">
        <v>128</v>
      </c>
      <c r="J729" t="s">
        <v>129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430"/>
        <v>21:39:51.031</v>
      </c>
      <c r="T729" t="str">
        <f t="shared" si="431"/>
        <v>21:39:50.531</v>
      </c>
      <c r="U729" t="str">
        <f t="shared" si="418"/>
        <v>A54CFF</v>
      </c>
      <c r="V729">
        <v>0</v>
      </c>
      <c r="W729">
        <v>0</v>
      </c>
      <c r="X729">
        <v>2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375</v>
      </c>
      <c r="AJ729">
        <v>43.390867999999998</v>
      </c>
      <c r="AK729" t="s">
        <v>376</v>
      </c>
      <c r="AL729">
        <v>-88.713955999999996</v>
      </c>
      <c r="AM729">
        <v>25</v>
      </c>
      <c r="AN729">
        <v>1950</v>
      </c>
      <c r="AO729" t="s">
        <v>118</v>
      </c>
      <c r="AP729">
        <v>-74</v>
      </c>
      <c r="AQ729">
        <v>-34</v>
      </c>
      <c r="AR729">
        <v>448</v>
      </c>
      <c r="AZ729">
        <v>1200</v>
      </c>
      <c r="BA729">
        <v>1</v>
      </c>
      <c r="BB729" t="str">
        <f t="shared" si="404"/>
        <v xml:space="preserve">N4400K  </v>
      </c>
      <c r="BC729">
        <v>1</v>
      </c>
      <c r="BE729">
        <v>0</v>
      </c>
      <c r="BF729">
        <v>0</v>
      </c>
      <c r="BG729">
        <v>0</v>
      </c>
      <c r="BH729">
        <v>1900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 t="shared" si="432"/>
        <v>21:39:51.038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168</v>
      </c>
      <c r="CR729">
        <v>1</v>
      </c>
      <c r="CW729">
        <v>12966213</v>
      </c>
      <c r="CY729">
        <v>0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"07/22/2022 21:39:51.237"</f>
        <v>07/22/2022 21:39:51.237</v>
      </c>
      <c r="C730" t="str">
        <f t="shared" si="403"/>
        <v>FFDFD3C0</v>
      </c>
      <c r="D730" t="s">
        <v>121</v>
      </c>
      <c r="E730">
        <v>11</v>
      </c>
      <c r="F730">
        <v>1011</v>
      </c>
      <c r="G730" t="s">
        <v>125</v>
      </c>
      <c r="J730" t="s">
        <v>123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430"/>
        <v>21:39:51.031</v>
      </c>
      <c r="T730" t="str">
        <f t="shared" si="431"/>
        <v>21:39:50.531</v>
      </c>
      <c r="U730" t="str">
        <f t="shared" si="418"/>
        <v>A54CFF</v>
      </c>
      <c r="V730">
        <v>0</v>
      </c>
      <c r="W730">
        <v>0</v>
      </c>
      <c r="X730">
        <v>2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375</v>
      </c>
      <c r="AJ730">
        <v>43.390867999999998</v>
      </c>
      <c r="AK730" t="s">
        <v>376</v>
      </c>
      <c r="AL730">
        <v>-88.713955999999996</v>
      </c>
      <c r="AM730">
        <v>25</v>
      </c>
      <c r="AN730">
        <v>1950</v>
      </c>
      <c r="AO730" t="s">
        <v>118</v>
      </c>
      <c r="AP730">
        <v>-74</v>
      </c>
      <c r="AQ730">
        <v>-34</v>
      </c>
      <c r="AR730">
        <v>448</v>
      </c>
      <c r="AZ730">
        <v>1200</v>
      </c>
      <c r="BA730">
        <v>1</v>
      </c>
      <c r="BB730" t="str">
        <f t="shared" si="404"/>
        <v xml:space="preserve">N4400K  </v>
      </c>
      <c r="BC730">
        <v>1</v>
      </c>
      <c r="BE730">
        <v>0</v>
      </c>
      <c r="BF730">
        <v>0</v>
      </c>
      <c r="BG730">
        <v>0</v>
      </c>
      <c r="BH730">
        <v>1900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 t="shared" si="432"/>
        <v>21:39:51.038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168</v>
      </c>
      <c r="CR730">
        <v>1</v>
      </c>
      <c r="CW730">
        <v>12966213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"07/22/2022 21:39:51.300"</f>
        <v>07/22/2022 21:39:51.300</v>
      </c>
      <c r="C731" t="str">
        <f t="shared" si="403"/>
        <v>FFDFD3C0</v>
      </c>
      <c r="D731" t="s">
        <v>113</v>
      </c>
      <c r="E731">
        <v>44</v>
      </c>
      <c r="H731">
        <v>151</v>
      </c>
      <c r="I731" t="s">
        <v>114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430"/>
        <v>21:39:51.031</v>
      </c>
      <c r="T731" t="str">
        <f t="shared" si="431"/>
        <v>21:39:50.531</v>
      </c>
      <c r="U731" t="str">
        <f t="shared" si="418"/>
        <v>A54CFF</v>
      </c>
      <c r="V731">
        <v>0</v>
      </c>
      <c r="W731">
        <v>0</v>
      </c>
      <c r="X731">
        <v>2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375</v>
      </c>
      <c r="AJ731">
        <v>43.390867999999998</v>
      </c>
      <c r="AK731" t="s">
        <v>376</v>
      </c>
      <c r="AL731">
        <v>-88.713955999999996</v>
      </c>
      <c r="AM731">
        <v>25</v>
      </c>
      <c r="AN731">
        <v>1950</v>
      </c>
      <c r="AO731" t="s">
        <v>118</v>
      </c>
      <c r="AP731">
        <v>-74</v>
      </c>
      <c r="AQ731">
        <v>-34</v>
      </c>
      <c r="AR731">
        <v>448</v>
      </c>
      <c r="AZ731">
        <v>1200</v>
      </c>
      <c r="BA731">
        <v>1</v>
      </c>
      <c r="BB731" t="str">
        <f t="shared" si="404"/>
        <v xml:space="preserve">N4400K  </v>
      </c>
      <c r="BC731">
        <v>1</v>
      </c>
      <c r="BE731">
        <v>0</v>
      </c>
      <c r="BF731">
        <v>0</v>
      </c>
      <c r="BG731">
        <v>0</v>
      </c>
      <c r="BH731">
        <v>1900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 t="shared" si="432"/>
        <v>21:39:51.038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168</v>
      </c>
      <c r="CR731">
        <v>1</v>
      </c>
      <c r="CW731">
        <v>12966213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"07/22/2022 21:39:51.300"</f>
        <v>07/22/2022 21:39:51.300</v>
      </c>
      <c r="C732" t="str">
        <f t="shared" si="403"/>
        <v>FFDFD3C0</v>
      </c>
      <c r="D732" t="s">
        <v>113</v>
      </c>
      <c r="E732">
        <v>45</v>
      </c>
      <c r="H732">
        <v>152</v>
      </c>
      <c r="I732" t="s">
        <v>120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430"/>
        <v>21:39:51.031</v>
      </c>
      <c r="T732" t="str">
        <f t="shared" si="431"/>
        <v>21:39:50.531</v>
      </c>
      <c r="U732" t="str">
        <f t="shared" si="418"/>
        <v>A54CFF</v>
      </c>
      <c r="V732">
        <v>0</v>
      </c>
      <c r="W732">
        <v>0</v>
      </c>
      <c r="X732">
        <v>2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375</v>
      </c>
      <c r="AJ732">
        <v>43.390867999999998</v>
      </c>
      <c r="AK732" t="s">
        <v>376</v>
      </c>
      <c r="AL732">
        <v>-88.713955999999996</v>
      </c>
      <c r="AM732">
        <v>25</v>
      </c>
      <c r="AN732">
        <v>1950</v>
      </c>
      <c r="AO732" t="s">
        <v>118</v>
      </c>
      <c r="AP732">
        <v>-74</v>
      </c>
      <c r="AQ732">
        <v>-34</v>
      </c>
      <c r="AR732">
        <v>448</v>
      </c>
      <c r="AZ732">
        <v>1200</v>
      </c>
      <c r="BA732">
        <v>1</v>
      </c>
      <c r="BB732" t="str">
        <f t="shared" si="404"/>
        <v xml:space="preserve">N4400K  </v>
      </c>
      <c r="BC732">
        <v>1</v>
      </c>
      <c r="BE732">
        <v>0</v>
      </c>
      <c r="BF732">
        <v>0</v>
      </c>
      <c r="BG732">
        <v>0</v>
      </c>
      <c r="BH732">
        <v>1900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 t="shared" si="432"/>
        <v>21:39:51.038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168</v>
      </c>
      <c r="CR732">
        <v>1</v>
      </c>
      <c r="CW732">
        <v>12966213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"07/22/2022 21:39:51.300"</f>
        <v>07/22/2022 21:39:51.300</v>
      </c>
      <c r="C733" t="str">
        <f t="shared" si="403"/>
        <v>FFDFD3C0</v>
      </c>
      <c r="D733" t="s">
        <v>121</v>
      </c>
      <c r="E733">
        <v>12</v>
      </c>
      <c r="F733">
        <v>1012</v>
      </c>
      <c r="G733" t="s">
        <v>122</v>
      </c>
      <c r="J733" t="s">
        <v>123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430"/>
        <v>21:39:51.031</v>
      </c>
      <c r="T733" t="str">
        <f t="shared" si="431"/>
        <v>21:39:50.531</v>
      </c>
      <c r="U733" t="str">
        <f t="shared" si="418"/>
        <v>A54CFF</v>
      </c>
      <c r="V733">
        <v>0</v>
      </c>
      <c r="W733">
        <v>0</v>
      </c>
      <c r="X733">
        <v>2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375</v>
      </c>
      <c r="AJ733">
        <v>43.390867999999998</v>
      </c>
      <c r="AK733" t="s">
        <v>376</v>
      </c>
      <c r="AL733">
        <v>-88.713955999999996</v>
      </c>
      <c r="AM733">
        <v>25</v>
      </c>
      <c r="AN733">
        <v>1950</v>
      </c>
      <c r="AO733" t="s">
        <v>118</v>
      </c>
      <c r="AP733">
        <v>-74</v>
      </c>
      <c r="AQ733">
        <v>-34</v>
      </c>
      <c r="AR733">
        <v>448</v>
      </c>
      <c r="AZ733">
        <v>1200</v>
      </c>
      <c r="BA733">
        <v>1</v>
      </c>
      <c r="BB733" t="str">
        <f t="shared" si="404"/>
        <v xml:space="preserve">N4400K  </v>
      </c>
      <c r="BC733">
        <v>1</v>
      </c>
      <c r="BE733">
        <v>0</v>
      </c>
      <c r="BF733">
        <v>0</v>
      </c>
      <c r="BG733">
        <v>0</v>
      </c>
      <c r="BH733">
        <v>1900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 t="shared" si="432"/>
        <v>21:39:51.038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168</v>
      </c>
      <c r="CR733">
        <v>1</v>
      </c>
      <c r="CW733">
        <v>12966213</v>
      </c>
      <c r="CY733">
        <v>0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"07/22/2022 21:39:52.190"</f>
        <v>07/22/2022 21:39:52.190</v>
      </c>
      <c r="C734" t="str">
        <f t="shared" si="403"/>
        <v>FFDFD3C0</v>
      </c>
      <c r="D734" t="s">
        <v>113</v>
      </c>
      <c r="E734">
        <v>44</v>
      </c>
      <c r="H734">
        <v>151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ref="S734:S739" si="433">"21:39:51.906"</f>
        <v>21:39:51.906</v>
      </c>
      <c r="T734" t="str">
        <f t="shared" ref="T734:T739" si="434">"21:39:51.506"</f>
        <v>21:39:51.506</v>
      </c>
      <c r="U734" t="str">
        <f t="shared" si="418"/>
        <v>A54CFF</v>
      </c>
      <c r="V734">
        <v>0</v>
      </c>
      <c r="W734">
        <v>0</v>
      </c>
      <c r="X734">
        <v>2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377</v>
      </c>
      <c r="AJ734">
        <v>43.390782000000002</v>
      </c>
      <c r="AK734" t="s">
        <v>378</v>
      </c>
      <c r="AL734">
        <v>-88.714342000000002</v>
      </c>
      <c r="AM734">
        <v>25</v>
      </c>
      <c r="AN734">
        <v>1975</v>
      </c>
      <c r="AO734" t="s">
        <v>118</v>
      </c>
      <c r="AP734">
        <v>-77</v>
      </c>
      <c r="AQ734">
        <v>-29</v>
      </c>
      <c r="AR734">
        <v>512</v>
      </c>
      <c r="AZ734">
        <v>1200</v>
      </c>
      <c r="BA734">
        <v>1</v>
      </c>
      <c r="BB734" t="str">
        <f t="shared" si="404"/>
        <v xml:space="preserve">N4400K  </v>
      </c>
      <c r="BC734">
        <v>1</v>
      </c>
      <c r="BE734">
        <v>0</v>
      </c>
      <c r="BF734">
        <v>0</v>
      </c>
      <c r="BG734">
        <v>0</v>
      </c>
      <c r="BH734">
        <v>1900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 t="shared" ref="BW734:BW739" si="435">"21:39:51.913"</f>
        <v>21:39:51.913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168</v>
      </c>
      <c r="CR734">
        <v>1</v>
      </c>
      <c r="CW734">
        <v>12967896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"07/22/2022 21:39:52.190"</f>
        <v>07/22/2022 21:39:52.190</v>
      </c>
      <c r="C735" t="str">
        <f t="shared" si="403"/>
        <v>FFDFD3C0</v>
      </c>
      <c r="D735" t="s">
        <v>121</v>
      </c>
      <c r="E735">
        <v>12</v>
      </c>
      <c r="F735">
        <v>1012</v>
      </c>
      <c r="G735" t="s">
        <v>122</v>
      </c>
      <c r="J735" t="s">
        <v>123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433"/>
        <v>21:39:51.906</v>
      </c>
      <c r="T735" t="str">
        <f t="shared" si="434"/>
        <v>21:39:51.506</v>
      </c>
      <c r="U735" t="str">
        <f t="shared" si="418"/>
        <v>A54CFF</v>
      </c>
      <c r="V735">
        <v>0</v>
      </c>
      <c r="W735">
        <v>0</v>
      </c>
      <c r="X735">
        <v>2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377</v>
      </c>
      <c r="AJ735">
        <v>43.390782000000002</v>
      </c>
      <c r="AK735" t="s">
        <v>378</v>
      </c>
      <c r="AL735">
        <v>-88.714342000000002</v>
      </c>
      <c r="AM735">
        <v>25</v>
      </c>
      <c r="AN735">
        <v>1975</v>
      </c>
      <c r="AO735" t="s">
        <v>118</v>
      </c>
      <c r="AP735">
        <v>-77</v>
      </c>
      <c r="AQ735">
        <v>-29</v>
      </c>
      <c r="AR735">
        <v>512</v>
      </c>
      <c r="AZ735">
        <v>1200</v>
      </c>
      <c r="BA735">
        <v>1</v>
      </c>
      <c r="BB735" t="str">
        <f t="shared" si="404"/>
        <v xml:space="preserve">N4400K  </v>
      </c>
      <c r="BC735">
        <v>1</v>
      </c>
      <c r="BE735">
        <v>0</v>
      </c>
      <c r="BF735">
        <v>0</v>
      </c>
      <c r="BG735">
        <v>0</v>
      </c>
      <c r="BH735">
        <v>1900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 t="shared" si="435"/>
        <v>21:39:51.913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168</v>
      </c>
      <c r="CR735">
        <v>1</v>
      </c>
      <c r="CW735">
        <v>12967896</v>
      </c>
      <c r="CY735">
        <v>0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"07/22/2022 21:39:52.190"</f>
        <v>07/22/2022 21:39:52.190</v>
      </c>
      <c r="C736" t="str">
        <f t="shared" si="403"/>
        <v>FFDFD3C0</v>
      </c>
      <c r="D736" t="s">
        <v>113</v>
      </c>
      <c r="E736">
        <v>45</v>
      </c>
      <c r="H736">
        <v>152</v>
      </c>
      <c r="I736" t="s">
        <v>120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433"/>
        <v>21:39:51.906</v>
      </c>
      <c r="T736" t="str">
        <f t="shared" si="434"/>
        <v>21:39:51.506</v>
      </c>
      <c r="U736" t="str">
        <f t="shared" si="418"/>
        <v>A54CFF</v>
      </c>
      <c r="V736">
        <v>0</v>
      </c>
      <c r="W736">
        <v>0</v>
      </c>
      <c r="X736">
        <v>2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377</v>
      </c>
      <c r="AJ736">
        <v>43.390782000000002</v>
      </c>
      <c r="AK736" t="s">
        <v>378</v>
      </c>
      <c r="AL736">
        <v>-88.714342000000002</v>
      </c>
      <c r="AM736">
        <v>25</v>
      </c>
      <c r="AN736">
        <v>1975</v>
      </c>
      <c r="AO736" t="s">
        <v>118</v>
      </c>
      <c r="AP736">
        <v>-77</v>
      </c>
      <c r="AQ736">
        <v>-29</v>
      </c>
      <c r="AR736">
        <v>512</v>
      </c>
      <c r="AZ736">
        <v>1200</v>
      </c>
      <c r="BA736">
        <v>1</v>
      </c>
      <c r="BB736" t="str">
        <f t="shared" si="404"/>
        <v xml:space="preserve">N4400K  </v>
      </c>
      <c r="BC736">
        <v>1</v>
      </c>
      <c r="BE736">
        <v>0</v>
      </c>
      <c r="BF736">
        <v>0</v>
      </c>
      <c r="BG736">
        <v>0</v>
      </c>
      <c r="BH736">
        <v>1900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 t="shared" si="435"/>
        <v>21:39:51.913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168</v>
      </c>
      <c r="CR736">
        <v>1</v>
      </c>
      <c r="CW736">
        <v>12967896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"07/22/2022 21:39:52.221"</f>
        <v>07/22/2022 21:39:52.221</v>
      </c>
      <c r="C737" t="str">
        <f t="shared" si="403"/>
        <v>FFDFD3C0</v>
      </c>
      <c r="D737" t="s">
        <v>121</v>
      </c>
      <c r="E737">
        <v>11</v>
      </c>
      <c r="F737">
        <v>1011</v>
      </c>
      <c r="G737" t="s">
        <v>125</v>
      </c>
      <c r="J737" t="s">
        <v>123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433"/>
        <v>21:39:51.906</v>
      </c>
      <c r="T737" t="str">
        <f t="shared" si="434"/>
        <v>21:39:51.506</v>
      </c>
      <c r="U737" t="str">
        <f t="shared" si="418"/>
        <v>A54CFF</v>
      </c>
      <c r="V737">
        <v>0</v>
      </c>
      <c r="W737">
        <v>0</v>
      </c>
      <c r="X737">
        <v>2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377</v>
      </c>
      <c r="AJ737">
        <v>43.390782000000002</v>
      </c>
      <c r="AK737" t="s">
        <v>378</v>
      </c>
      <c r="AL737">
        <v>-88.714342000000002</v>
      </c>
      <c r="AM737">
        <v>25</v>
      </c>
      <c r="AN737">
        <v>1975</v>
      </c>
      <c r="AO737" t="s">
        <v>118</v>
      </c>
      <c r="AP737">
        <v>-77</v>
      </c>
      <c r="AQ737">
        <v>-29</v>
      </c>
      <c r="AR737">
        <v>512</v>
      </c>
      <c r="AZ737">
        <v>1200</v>
      </c>
      <c r="BA737">
        <v>1</v>
      </c>
      <c r="BB737" t="str">
        <f t="shared" si="404"/>
        <v xml:space="preserve">N4400K  </v>
      </c>
      <c r="BC737">
        <v>1</v>
      </c>
      <c r="BE737">
        <v>0</v>
      </c>
      <c r="BF737">
        <v>0</v>
      </c>
      <c r="BG737">
        <v>0</v>
      </c>
      <c r="BH737">
        <v>1900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 t="shared" si="435"/>
        <v>21:39:51.913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168</v>
      </c>
      <c r="CR737">
        <v>1</v>
      </c>
      <c r="CW737">
        <v>12967896</v>
      </c>
      <c r="CY737">
        <v>0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"07/22/2022 21:39:52.221"</f>
        <v>07/22/2022 21:39:52.221</v>
      </c>
      <c r="C738" t="str">
        <f t="shared" si="403"/>
        <v>FFDFD3C0</v>
      </c>
      <c r="D738" t="s">
        <v>124</v>
      </c>
      <c r="E738">
        <v>2</v>
      </c>
      <c r="H738">
        <v>156</v>
      </c>
      <c r="I738" t="s">
        <v>125</v>
      </c>
      <c r="J738" t="s">
        <v>126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433"/>
        <v>21:39:51.906</v>
      </c>
      <c r="T738" t="str">
        <f t="shared" si="434"/>
        <v>21:39:51.506</v>
      </c>
      <c r="U738" t="str">
        <f t="shared" si="418"/>
        <v>A54CFF</v>
      </c>
      <c r="V738">
        <v>0</v>
      </c>
      <c r="W738">
        <v>0</v>
      </c>
      <c r="X738">
        <v>2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377</v>
      </c>
      <c r="AJ738">
        <v>43.390782000000002</v>
      </c>
      <c r="AK738" t="s">
        <v>378</v>
      </c>
      <c r="AL738">
        <v>-88.714342000000002</v>
      </c>
      <c r="AM738">
        <v>25</v>
      </c>
      <c r="AN738">
        <v>1975</v>
      </c>
      <c r="AO738" t="s">
        <v>118</v>
      </c>
      <c r="AP738">
        <v>-77</v>
      </c>
      <c r="AQ738">
        <v>-29</v>
      </c>
      <c r="AR738">
        <v>512</v>
      </c>
      <c r="AZ738">
        <v>1200</v>
      </c>
      <c r="BA738">
        <v>1</v>
      </c>
      <c r="BB738" t="str">
        <f t="shared" si="404"/>
        <v xml:space="preserve">N4400K  </v>
      </c>
      <c r="BC738">
        <v>1</v>
      </c>
      <c r="BE738">
        <v>0</v>
      </c>
      <c r="BF738">
        <v>0</v>
      </c>
      <c r="BG738">
        <v>0</v>
      </c>
      <c r="BH738">
        <v>1900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 t="shared" si="435"/>
        <v>21:39:51.913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168</v>
      </c>
      <c r="CR738">
        <v>1</v>
      </c>
      <c r="CW738">
        <v>12967896</v>
      </c>
      <c r="CY738">
        <v>0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"07/22/2022 21:39:52.221"</f>
        <v>07/22/2022 21:39:52.221</v>
      </c>
      <c r="C739" t="str">
        <f t="shared" si="403"/>
        <v>FFDFD3C0</v>
      </c>
      <c r="D739" t="s">
        <v>127</v>
      </c>
      <c r="E739">
        <v>8</v>
      </c>
      <c r="F739">
        <v>2008</v>
      </c>
      <c r="G739" t="s">
        <v>128</v>
      </c>
      <c r="J739" t="s">
        <v>129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433"/>
        <v>21:39:51.906</v>
      </c>
      <c r="T739" t="str">
        <f t="shared" si="434"/>
        <v>21:39:51.506</v>
      </c>
      <c r="U739" t="str">
        <f t="shared" si="418"/>
        <v>A54CFF</v>
      </c>
      <c r="V739">
        <v>0</v>
      </c>
      <c r="W739">
        <v>0</v>
      </c>
      <c r="X739">
        <v>2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377</v>
      </c>
      <c r="AJ739">
        <v>43.390782000000002</v>
      </c>
      <c r="AK739" t="s">
        <v>378</v>
      </c>
      <c r="AL739">
        <v>-88.714342000000002</v>
      </c>
      <c r="AM739">
        <v>25</v>
      </c>
      <c r="AN739">
        <v>1975</v>
      </c>
      <c r="AO739" t="s">
        <v>118</v>
      </c>
      <c r="AP739">
        <v>-77</v>
      </c>
      <c r="AQ739">
        <v>-29</v>
      </c>
      <c r="AR739">
        <v>512</v>
      </c>
      <c r="AZ739">
        <v>1200</v>
      </c>
      <c r="BA739">
        <v>1</v>
      </c>
      <c r="BB739" t="str">
        <f t="shared" si="404"/>
        <v xml:space="preserve">N4400K  </v>
      </c>
      <c r="BC739">
        <v>1</v>
      </c>
      <c r="BE739">
        <v>0</v>
      </c>
      <c r="BF739">
        <v>0</v>
      </c>
      <c r="BG739">
        <v>0</v>
      </c>
      <c r="BH739">
        <v>1900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 t="shared" si="435"/>
        <v>21:39:51.913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168</v>
      </c>
      <c r="CR739">
        <v>1</v>
      </c>
      <c r="CW739">
        <v>12967896</v>
      </c>
      <c r="CY739">
        <v>0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 t="shared" ref="A740:A745" si="436">"07/22/2022 21:39:53.268"</f>
        <v>07/22/2022 21:39:53.268</v>
      </c>
      <c r="C740" t="str">
        <f t="shared" si="403"/>
        <v>FFDFD3C0</v>
      </c>
      <c r="D740" t="s">
        <v>124</v>
      </c>
      <c r="E740">
        <v>2</v>
      </c>
      <c r="H740">
        <v>156</v>
      </c>
      <c r="I740" t="s">
        <v>125</v>
      </c>
      <c r="J740" t="s">
        <v>126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ref="S740:S745" si="437">"21:39:52.953"</f>
        <v>21:39:52.953</v>
      </c>
      <c r="T740" t="str">
        <f t="shared" ref="T740:T745" si="438">"21:39:51.953"</f>
        <v>21:39:51.953</v>
      </c>
      <c r="U740" t="str">
        <f t="shared" si="418"/>
        <v>A54CFF</v>
      </c>
      <c r="V740">
        <v>0</v>
      </c>
      <c r="W740">
        <v>0</v>
      </c>
      <c r="X740">
        <v>2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379</v>
      </c>
      <c r="AJ740">
        <v>43.390653</v>
      </c>
      <c r="AK740" t="s">
        <v>380</v>
      </c>
      <c r="AL740">
        <v>-88.714921000000004</v>
      </c>
      <c r="AM740">
        <v>25</v>
      </c>
      <c r="AN740">
        <v>1975</v>
      </c>
      <c r="AO740" t="s">
        <v>118</v>
      </c>
      <c r="AP740">
        <v>-78</v>
      </c>
      <c r="AQ740">
        <v>-27</v>
      </c>
      <c r="AR740">
        <v>512</v>
      </c>
      <c r="AZ740">
        <v>1200</v>
      </c>
      <c r="BA740">
        <v>1</v>
      </c>
      <c r="BB740" t="str">
        <f t="shared" si="404"/>
        <v xml:space="preserve">N4400K  </v>
      </c>
      <c r="BC740">
        <v>1</v>
      </c>
      <c r="BE740">
        <v>0</v>
      </c>
      <c r="BF740">
        <v>0</v>
      </c>
      <c r="BG740">
        <v>0</v>
      </c>
      <c r="BH740">
        <v>1925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 t="shared" ref="BW740:BW745" si="439">"21:39:52.957"</f>
        <v>21:39:52.957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168</v>
      </c>
      <c r="CR740">
        <v>1</v>
      </c>
      <c r="CW740">
        <v>12969765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 t="shared" si="436"/>
        <v>07/22/2022 21:39:53.268</v>
      </c>
      <c r="C741" t="str">
        <f t="shared" si="403"/>
        <v>FFDFD3C0</v>
      </c>
      <c r="D741" t="s">
        <v>127</v>
      </c>
      <c r="E741">
        <v>8</v>
      </c>
      <c r="F741">
        <v>2008</v>
      </c>
      <c r="G741" t="s">
        <v>128</v>
      </c>
      <c r="J741" t="s">
        <v>129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437"/>
        <v>21:39:52.953</v>
      </c>
      <c r="T741" t="str">
        <f t="shared" si="438"/>
        <v>21:39:51.953</v>
      </c>
      <c r="U741" t="str">
        <f t="shared" si="418"/>
        <v>A54CFF</v>
      </c>
      <c r="V741">
        <v>0</v>
      </c>
      <c r="W741">
        <v>0</v>
      </c>
      <c r="X741">
        <v>2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379</v>
      </c>
      <c r="AJ741">
        <v>43.390653</v>
      </c>
      <c r="AK741" t="s">
        <v>380</v>
      </c>
      <c r="AL741">
        <v>-88.714921000000004</v>
      </c>
      <c r="AM741">
        <v>25</v>
      </c>
      <c r="AN741">
        <v>1975</v>
      </c>
      <c r="AO741" t="s">
        <v>118</v>
      </c>
      <c r="AP741">
        <v>-78</v>
      </c>
      <c r="AQ741">
        <v>-27</v>
      </c>
      <c r="AR741">
        <v>512</v>
      </c>
      <c r="AZ741">
        <v>1200</v>
      </c>
      <c r="BA741">
        <v>1</v>
      </c>
      <c r="BB741" t="str">
        <f t="shared" si="404"/>
        <v xml:space="preserve">N4400K  </v>
      </c>
      <c r="BC741">
        <v>1</v>
      </c>
      <c r="BE741">
        <v>0</v>
      </c>
      <c r="BF741">
        <v>0</v>
      </c>
      <c r="BG741">
        <v>0</v>
      </c>
      <c r="BH741">
        <v>1925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 t="shared" si="439"/>
        <v>21:39:52.957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168</v>
      </c>
      <c r="CR741">
        <v>1</v>
      </c>
      <c r="CW741">
        <v>12969765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 t="shared" si="436"/>
        <v>07/22/2022 21:39:53.268</v>
      </c>
      <c r="C742" t="str">
        <f t="shared" si="403"/>
        <v>FFDFD3C0</v>
      </c>
      <c r="D742" t="s">
        <v>113</v>
      </c>
      <c r="E742">
        <v>44</v>
      </c>
      <c r="H742">
        <v>151</v>
      </c>
      <c r="I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437"/>
        <v>21:39:52.953</v>
      </c>
      <c r="T742" t="str">
        <f t="shared" si="438"/>
        <v>21:39:51.953</v>
      </c>
      <c r="U742" t="str">
        <f t="shared" si="418"/>
        <v>A54CFF</v>
      </c>
      <c r="V742">
        <v>0</v>
      </c>
      <c r="W742">
        <v>0</v>
      </c>
      <c r="X742">
        <v>2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379</v>
      </c>
      <c r="AJ742">
        <v>43.390653</v>
      </c>
      <c r="AK742" t="s">
        <v>380</v>
      </c>
      <c r="AL742">
        <v>-88.714921000000004</v>
      </c>
      <c r="AM742">
        <v>25</v>
      </c>
      <c r="AN742">
        <v>1975</v>
      </c>
      <c r="AO742" t="s">
        <v>118</v>
      </c>
      <c r="AP742">
        <v>-78</v>
      </c>
      <c r="AQ742">
        <v>-27</v>
      </c>
      <c r="AR742">
        <v>512</v>
      </c>
      <c r="AZ742">
        <v>1200</v>
      </c>
      <c r="BA742">
        <v>1</v>
      </c>
      <c r="BB742" t="str">
        <f t="shared" si="404"/>
        <v xml:space="preserve">N4400K  </v>
      </c>
      <c r="BC742">
        <v>1</v>
      </c>
      <c r="BE742">
        <v>0</v>
      </c>
      <c r="BF742">
        <v>0</v>
      </c>
      <c r="BG742">
        <v>0</v>
      </c>
      <c r="BH742">
        <v>1925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 t="shared" si="439"/>
        <v>21:39:52.957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168</v>
      </c>
      <c r="CR742">
        <v>1</v>
      </c>
      <c r="CW742">
        <v>12969765</v>
      </c>
      <c r="CY742">
        <v>0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 t="shared" si="436"/>
        <v>07/22/2022 21:39:53.268</v>
      </c>
      <c r="C743" t="str">
        <f t="shared" si="403"/>
        <v>FFDFD3C0</v>
      </c>
      <c r="D743" t="s">
        <v>113</v>
      </c>
      <c r="E743">
        <v>45</v>
      </c>
      <c r="H743">
        <v>152</v>
      </c>
      <c r="I743" t="s">
        <v>120</v>
      </c>
      <c r="J743" t="s">
        <v>115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437"/>
        <v>21:39:52.953</v>
      </c>
      <c r="T743" t="str">
        <f t="shared" si="438"/>
        <v>21:39:51.953</v>
      </c>
      <c r="U743" t="str">
        <f t="shared" si="418"/>
        <v>A54CFF</v>
      </c>
      <c r="V743">
        <v>0</v>
      </c>
      <c r="W743">
        <v>0</v>
      </c>
      <c r="X743">
        <v>2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379</v>
      </c>
      <c r="AJ743">
        <v>43.390653</v>
      </c>
      <c r="AK743" t="s">
        <v>380</v>
      </c>
      <c r="AL743">
        <v>-88.714921000000004</v>
      </c>
      <c r="AM743">
        <v>25</v>
      </c>
      <c r="AN743">
        <v>1975</v>
      </c>
      <c r="AO743" t="s">
        <v>118</v>
      </c>
      <c r="AP743">
        <v>-78</v>
      </c>
      <c r="AQ743">
        <v>-27</v>
      </c>
      <c r="AR743">
        <v>512</v>
      </c>
      <c r="AZ743">
        <v>1200</v>
      </c>
      <c r="BA743">
        <v>1</v>
      </c>
      <c r="BB743" t="str">
        <f t="shared" si="404"/>
        <v xml:space="preserve">N4400K  </v>
      </c>
      <c r="BC743">
        <v>1</v>
      </c>
      <c r="BE743">
        <v>0</v>
      </c>
      <c r="BF743">
        <v>0</v>
      </c>
      <c r="BG743">
        <v>0</v>
      </c>
      <c r="BH743">
        <v>1925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 t="shared" si="439"/>
        <v>21:39:52.957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168</v>
      </c>
      <c r="CR743">
        <v>1</v>
      </c>
      <c r="CW743">
        <v>12969765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 t="shared" si="436"/>
        <v>07/22/2022 21:39:53.268</v>
      </c>
      <c r="C744" t="str">
        <f t="shared" si="403"/>
        <v>FFDFD3C0</v>
      </c>
      <c r="D744" t="s">
        <v>121</v>
      </c>
      <c r="E744">
        <v>12</v>
      </c>
      <c r="F744">
        <v>1012</v>
      </c>
      <c r="G744" t="s">
        <v>122</v>
      </c>
      <c r="J744" t="s">
        <v>123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437"/>
        <v>21:39:52.953</v>
      </c>
      <c r="T744" t="str">
        <f t="shared" si="438"/>
        <v>21:39:51.953</v>
      </c>
      <c r="U744" t="str">
        <f t="shared" si="418"/>
        <v>A54CFF</v>
      </c>
      <c r="V744">
        <v>0</v>
      </c>
      <c r="W744">
        <v>0</v>
      </c>
      <c r="X744">
        <v>2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379</v>
      </c>
      <c r="AJ744">
        <v>43.390653</v>
      </c>
      <c r="AK744" t="s">
        <v>380</v>
      </c>
      <c r="AL744">
        <v>-88.714921000000004</v>
      </c>
      <c r="AM744">
        <v>25</v>
      </c>
      <c r="AN744">
        <v>1975</v>
      </c>
      <c r="AO744" t="s">
        <v>118</v>
      </c>
      <c r="AP744">
        <v>-78</v>
      </c>
      <c r="AQ744">
        <v>-27</v>
      </c>
      <c r="AR744">
        <v>512</v>
      </c>
      <c r="AZ744">
        <v>1200</v>
      </c>
      <c r="BA744">
        <v>1</v>
      </c>
      <c r="BB744" t="str">
        <f t="shared" si="404"/>
        <v xml:space="preserve">N4400K  </v>
      </c>
      <c r="BC744">
        <v>1</v>
      </c>
      <c r="BE744">
        <v>0</v>
      </c>
      <c r="BF744">
        <v>0</v>
      </c>
      <c r="BG744">
        <v>0</v>
      </c>
      <c r="BH744">
        <v>1925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 t="shared" si="439"/>
        <v>21:39:52.957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168</v>
      </c>
      <c r="CR744">
        <v>1</v>
      </c>
      <c r="CW744">
        <v>12969765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 t="shared" si="436"/>
        <v>07/22/2022 21:39:53.268</v>
      </c>
      <c r="C745" t="str">
        <f t="shared" si="403"/>
        <v>FFDFD3C0</v>
      </c>
      <c r="D745" t="s">
        <v>121</v>
      </c>
      <c r="E745">
        <v>11</v>
      </c>
      <c r="F745">
        <v>1011</v>
      </c>
      <c r="G745" t="s">
        <v>125</v>
      </c>
      <c r="J745" t="s">
        <v>123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437"/>
        <v>21:39:52.953</v>
      </c>
      <c r="T745" t="str">
        <f t="shared" si="438"/>
        <v>21:39:51.953</v>
      </c>
      <c r="U745" t="str">
        <f t="shared" si="418"/>
        <v>A54CFF</v>
      </c>
      <c r="V745">
        <v>0</v>
      </c>
      <c r="W745">
        <v>0</v>
      </c>
      <c r="X745">
        <v>2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379</v>
      </c>
      <c r="AJ745">
        <v>43.390653</v>
      </c>
      <c r="AK745" t="s">
        <v>380</v>
      </c>
      <c r="AL745">
        <v>-88.714921000000004</v>
      </c>
      <c r="AM745">
        <v>25</v>
      </c>
      <c r="AN745">
        <v>1975</v>
      </c>
      <c r="AO745" t="s">
        <v>118</v>
      </c>
      <c r="AP745">
        <v>-78</v>
      </c>
      <c r="AQ745">
        <v>-27</v>
      </c>
      <c r="AR745">
        <v>512</v>
      </c>
      <c r="AZ745">
        <v>1200</v>
      </c>
      <c r="BA745">
        <v>1</v>
      </c>
      <c r="BB745" t="str">
        <f t="shared" si="404"/>
        <v xml:space="preserve">N4400K  </v>
      </c>
      <c r="BC745">
        <v>1</v>
      </c>
      <c r="BE745">
        <v>0</v>
      </c>
      <c r="BF745">
        <v>0</v>
      </c>
      <c r="BG745">
        <v>0</v>
      </c>
      <c r="BH745">
        <v>1925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 t="shared" si="439"/>
        <v>21:39:52.957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168</v>
      </c>
      <c r="CR745">
        <v>1</v>
      </c>
      <c r="CW745">
        <v>12969765</v>
      </c>
      <c r="CY745">
        <v>0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"07/22/2022 21:39:54.158"</f>
        <v>07/22/2022 21:39:54.158</v>
      </c>
      <c r="C746" t="str">
        <f t="shared" si="403"/>
        <v>FFDFD3C0</v>
      </c>
      <c r="D746" t="s">
        <v>113</v>
      </c>
      <c r="E746">
        <v>44</v>
      </c>
      <c r="H746">
        <v>151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ref="S746:S751" si="440">"21:39:53.961"</f>
        <v>21:39:53.961</v>
      </c>
      <c r="T746" t="str">
        <f t="shared" ref="T746:T751" si="441">"21:39:53.461"</f>
        <v>21:39:53.461</v>
      </c>
      <c r="U746" t="str">
        <f t="shared" si="418"/>
        <v>A54CFF</v>
      </c>
      <c r="V746">
        <v>0</v>
      </c>
      <c r="W746">
        <v>0</v>
      </c>
      <c r="X746">
        <v>2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381</v>
      </c>
      <c r="AJ746">
        <v>43.390546000000001</v>
      </c>
      <c r="AK746" t="s">
        <v>382</v>
      </c>
      <c r="AL746">
        <v>-88.715457999999998</v>
      </c>
      <c r="AM746">
        <v>25</v>
      </c>
      <c r="AN746">
        <v>1975</v>
      </c>
      <c r="AO746" t="s">
        <v>118</v>
      </c>
      <c r="AP746">
        <v>-83</v>
      </c>
      <c r="AQ746">
        <v>-18</v>
      </c>
      <c r="AR746">
        <v>576</v>
      </c>
      <c r="AZ746">
        <v>1200</v>
      </c>
      <c r="BA746">
        <v>1</v>
      </c>
      <c r="BB746" t="str">
        <f t="shared" si="404"/>
        <v xml:space="preserve">N4400K  </v>
      </c>
      <c r="BC746">
        <v>1</v>
      </c>
      <c r="BE746">
        <v>0</v>
      </c>
      <c r="BF746">
        <v>0</v>
      </c>
      <c r="BG746">
        <v>0</v>
      </c>
      <c r="BH746">
        <v>1925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 t="shared" ref="BW746:BW751" si="442">"21:39:53.968"</f>
        <v>21:39:53.968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169</v>
      </c>
      <c r="CR746">
        <v>3</v>
      </c>
      <c r="CW746">
        <v>10367882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"07/22/2022 21:39:54.174"</f>
        <v>07/22/2022 21:39:54.174</v>
      </c>
      <c r="C747" t="str">
        <f t="shared" ref="C747:C810" si="443">"FFDFD3C0"</f>
        <v>FFDFD3C0</v>
      </c>
      <c r="D747" t="s">
        <v>113</v>
      </c>
      <c r="E747">
        <v>45</v>
      </c>
      <c r="H747">
        <v>152</v>
      </c>
      <c r="I747" t="s">
        <v>120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440"/>
        <v>21:39:53.961</v>
      </c>
      <c r="T747" t="str">
        <f t="shared" si="441"/>
        <v>21:39:53.461</v>
      </c>
      <c r="U747" t="str">
        <f t="shared" si="418"/>
        <v>A54CFF</v>
      </c>
      <c r="V747">
        <v>0</v>
      </c>
      <c r="W747">
        <v>0</v>
      </c>
      <c r="X747">
        <v>2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381</v>
      </c>
      <c r="AJ747">
        <v>43.390546000000001</v>
      </c>
      <c r="AK747" t="s">
        <v>382</v>
      </c>
      <c r="AL747">
        <v>-88.715457999999998</v>
      </c>
      <c r="AM747">
        <v>25</v>
      </c>
      <c r="AN747">
        <v>1975</v>
      </c>
      <c r="AO747" t="s">
        <v>118</v>
      </c>
      <c r="AP747">
        <v>-83</v>
      </c>
      <c r="AQ747">
        <v>-18</v>
      </c>
      <c r="AR747">
        <v>576</v>
      </c>
      <c r="AZ747">
        <v>1200</v>
      </c>
      <c r="BA747">
        <v>1</v>
      </c>
      <c r="BB747" t="str">
        <f t="shared" ref="BB747:BB810" si="444">"N4400K  "</f>
        <v xml:space="preserve">N4400K  </v>
      </c>
      <c r="BC747">
        <v>1</v>
      </c>
      <c r="BE747">
        <v>0</v>
      </c>
      <c r="BF747">
        <v>0</v>
      </c>
      <c r="BG747">
        <v>0</v>
      </c>
      <c r="BH747">
        <v>1925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 t="shared" si="442"/>
        <v>21:39:53.968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169</v>
      </c>
      <c r="CR747">
        <v>3</v>
      </c>
      <c r="CW747">
        <v>10367882</v>
      </c>
      <c r="CY747">
        <v>0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"07/22/2022 21:39:54.205"</f>
        <v>07/22/2022 21:39:54.205</v>
      </c>
      <c r="C748" t="str">
        <f t="shared" si="443"/>
        <v>FFDFD3C0</v>
      </c>
      <c r="D748" t="s">
        <v>121</v>
      </c>
      <c r="E748">
        <v>11</v>
      </c>
      <c r="F748">
        <v>1011</v>
      </c>
      <c r="G748" t="s">
        <v>125</v>
      </c>
      <c r="J748" t="s">
        <v>123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440"/>
        <v>21:39:53.961</v>
      </c>
      <c r="T748" t="str">
        <f t="shared" si="441"/>
        <v>21:39:53.461</v>
      </c>
      <c r="U748" t="str">
        <f t="shared" si="418"/>
        <v>A54CFF</v>
      </c>
      <c r="V748">
        <v>0</v>
      </c>
      <c r="W748">
        <v>0</v>
      </c>
      <c r="X748">
        <v>2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381</v>
      </c>
      <c r="AJ748">
        <v>43.390546000000001</v>
      </c>
      <c r="AK748" t="s">
        <v>382</v>
      </c>
      <c r="AL748">
        <v>-88.715457999999998</v>
      </c>
      <c r="AM748">
        <v>25</v>
      </c>
      <c r="AN748">
        <v>1975</v>
      </c>
      <c r="AO748" t="s">
        <v>118</v>
      </c>
      <c r="AP748">
        <v>-83</v>
      </c>
      <c r="AQ748">
        <v>-18</v>
      </c>
      <c r="AR748">
        <v>576</v>
      </c>
      <c r="AZ748">
        <v>1200</v>
      </c>
      <c r="BA748">
        <v>1</v>
      </c>
      <c r="BB748" t="str">
        <f t="shared" si="444"/>
        <v xml:space="preserve">N4400K  </v>
      </c>
      <c r="BC748">
        <v>1</v>
      </c>
      <c r="BE748">
        <v>0</v>
      </c>
      <c r="BF748">
        <v>0</v>
      </c>
      <c r="BG748">
        <v>0</v>
      </c>
      <c r="BH748">
        <v>1925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 t="shared" si="442"/>
        <v>21:39:53.968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169</v>
      </c>
      <c r="CR748">
        <v>3</v>
      </c>
      <c r="CW748">
        <v>10367882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"07/22/2022 21:39:54.205"</f>
        <v>07/22/2022 21:39:54.205</v>
      </c>
      <c r="C749" t="str">
        <f t="shared" si="443"/>
        <v>FFDFD3C0</v>
      </c>
      <c r="D749" t="s">
        <v>121</v>
      </c>
      <c r="E749">
        <v>12</v>
      </c>
      <c r="F749">
        <v>1012</v>
      </c>
      <c r="G749" t="s">
        <v>122</v>
      </c>
      <c r="J749" t="s">
        <v>123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440"/>
        <v>21:39:53.961</v>
      </c>
      <c r="T749" t="str">
        <f t="shared" si="441"/>
        <v>21:39:53.461</v>
      </c>
      <c r="U749" t="str">
        <f t="shared" si="418"/>
        <v>A54CFF</v>
      </c>
      <c r="V749">
        <v>0</v>
      </c>
      <c r="W749">
        <v>0</v>
      </c>
      <c r="X749">
        <v>2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381</v>
      </c>
      <c r="AJ749">
        <v>43.390546000000001</v>
      </c>
      <c r="AK749" t="s">
        <v>382</v>
      </c>
      <c r="AL749">
        <v>-88.715457999999998</v>
      </c>
      <c r="AM749">
        <v>25</v>
      </c>
      <c r="AN749">
        <v>1975</v>
      </c>
      <c r="AO749" t="s">
        <v>118</v>
      </c>
      <c r="AP749">
        <v>-83</v>
      </c>
      <c r="AQ749">
        <v>-18</v>
      </c>
      <c r="AR749">
        <v>576</v>
      </c>
      <c r="AZ749">
        <v>1200</v>
      </c>
      <c r="BA749">
        <v>1</v>
      </c>
      <c r="BB749" t="str">
        <f t="shared" si="444"/>
        <v xml:space="preserve">N4400K  </v>
      </c>
      <c r="BC749">
        <v>1</v>
      </c>
      <c r="BE749">
        <v>0</v>
      </c>
      <c r="BF749">
        <v>0</v>
      </c>
      <c r="BG749">
        <v>0</v>
      </c>
      <c r="BH749">
        <v>1925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 t="shared" si="442"/>
        <v>21:39:53.968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169</v>
      </c>
      <c r="CR749">
        <v>3</v>
      </c>
      <c r="CW749">
        <v>10367882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"07/22/2022 21:39:54.205"</f>
        <v>07/22/2022 21:39:54.205</v>
      </c>
      <c r="C750" t="str">
        <f t="shared" si="443"/>
        <v>FFDFD3C0</v>
      </c>
      <c r="D750" t="s">
        <v>124</v>
      </c>
      <c r="E750">
        <v>2</v>
      </c>
      <c r="H750">
        <v>156</v>
      </c>
      <c r="I750" t="s">
        <v>125</v>
      </c>
      <c r="J750" t="s">
        <v>126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440"/>
        <v>21:39:53.961</v>
      </c>
      <c r="T750" t="str">
        <f t="shared" si="441"/>
        <v>21:39:53.461</v>
      </c>
      <c r="U750" t="str">
        <f t="shared" si="418"/>
        <v>A54CFF</v>
      </c>
      <c r="V750">
        <v>0</v>
      </c>
      <c r="W750">
        <v>0</v>
      </c>
      <c r="X750">
        <v>2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381</v>
      </c>
      <c r="AJ750">
        <v>43.390546000000001</v>
      </c>
      <c r="AK750" t="s">
        <v>382</v>
      </c>
      <c r="AL750">
        <v>-88.715457999999998</v>
      </c>
      <c r="AM750">
        <v>25</v>
      </c>
      <c r="AN750">
        <v>1975</v>
      </c>
      <c r="AO750" t="s">
        <v>118</v>
      </c>
      <c r="AP750">
        <v>-83</v>
      </c>
      <c r="AQ750">
        <v>-18</v>
      </c>
      <c r="AR750">
        <v>576</v>
      </c>
      <c r="AZ750">
        <v>1200</v>
      </c>
      <c r="BA750">
        <v>1</v>
      </c>
      <c r="BB750" t="str">
        <f t="shared" si="444"/>
        <v xml:space="preserve">N4400K  </v>
      </c>
      <c r="BC750">
        <v>1</v>
      </c>
      <c r="BE750">
        <v>0</v>
      </c>
      <c r="BF750">
        <v>0</v>
      </c>
      <c r="BG750">
        <v>0</v>
      </c>
      <c r="BH750">
        <v>1925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 t="shared" si="442"/>
        <v>21:39:53.968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169</v>
      </c>
      <c r="CR750">
        <v>3</v>
      </c>
      <c r="CW750">
        <v>10367882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"07/22/2022 21:39:54.205"</f>
        <v>07/22/2022 21:39:54.205</v>
      </c>
      <c r="C751" t="str">
        <f t="shared" si="443"/>
        <v>FFDFD3C0</v>
      </c>
      <c r="D751" t="s">
        <v>127</v>
      </c>
      <c r="E751">
        <v>8</v>
      </c>
      <c r="F751">
        <v>2008</v>
      </c>
      <c r="G751" t="s">
        <v>128</v>
      </c>
      <c r="J751" t="s">
        <v>129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440"/>
        <v>21:39:53.961</v>
      </c>
      <c r="T751" t="str">
        <f t="shared" si="441"/>
        <v>21:39:53.461</v>
      </c>
      <c r="U751" t="str">
        <f t="shared" si="418"/>
        <v>A54CFF</v>
      </c>
      <c r="V751">
        <v>0</v>
      </c>
      <c r="W751">
        <v>0</v>
      </c>
      <c r="X751">
        <v>2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381</v>
      </c>
      <c r="AJ751">
        <v>43.390546000000001</v>
      </c>
      <c r="AK751" t="s">
        <v>382</v>
      </c>
      <c r="AL751">
        <v>-88.715457999999998</v>
      </c>
      <c r="AM751">
        <v>25</v>
      </c>
      <c r="AN751">
        <v>1975</v>
      </c>
      <c r="AO751" t="s">
        <v>118</v>
      </c>
      <c r="AP751">
        <v>-83</v>
      </c>
      <c r="AQ751">
        <v>-18</v>
      </c>
      <c r="AR751">
        <v>576</v>
      </c>
      <c r="AZ751">
        <v>1200</v>
      </c>
      <c r="BA751">
        <v>1</v>
      </c>
      <c r="BB751" t="str">
        <f t="shared" si="444"/>
        <v xml:space="preserve">N4400K  </v>
      </c>
      <c r="BC751">
        <v>1</v>
      </c>
      <c r="BE751">
        <v>0</v>
      </c>
      <c r="BF751">
        <v>0</v>
      </c>
      <c r="BG751">
        <v>0</v>
      </c>
      <c r="BH751">
        <v>1925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 t="shared" si="442"/>
        <v>21:39:53.968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169</v>
      </c>
      <c r="CR751">
        <v>3</v>
      </c>
      <c r="CW751">
        <v>10367882</v>
      </c>
      <c r="CY751">
        <v>0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"07/22/2022 21:39:55.159"</f>
        <v>07/22/2022 21:39:55.159</v>
      </c>
      <c r="C752" t="str">
        <f t="shared" si="443"/>
        <v>FFDFD3C0</v>
      </c>
      <c r="D752" t="s">
        <v>121</v>
      </c>
      <c r="E752">
        <v>12</v>
      </c>
      <c r="F752">
        <v>1012</v>
      </c>
      <c r="G752" t="s">
        <v>122</v>
      </c>
      <c r="J752" t="s">
        <v>123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ref="S752:S757" si="445">"21:39:54.953"</f>
        <v>21:39:54.953</v>
      </c>
      <c r="T752" t="str">
        <f t="shared" ref="T752:T757" si="446">"21:39:54.553"</f>
        <v>21:39:54.553</v>
      </c>
      <c r="U752" t="str">
        <f t="shared" si="418"/>
        <v>A54CFF</v>
      </c>
      <c r="V752">
        <v>0</v>
      </c>
      <c r="W752">
        <v>0</v>
      </c>
      <c r="X752">
        <v>2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383</v>
      </c>
      <c r="AJ752">
        <v>43.390503000000002</v>
      </c>
      <c r="AK752" t="s">
        <v>384</v>
      </c>
      <c r="AL752">
        <v>-88.715973000000005</v>
      </c>
      <c r="AM752">
        <v>25</v>
      </c>
      <c r="AN752">
        <v>2000</v>
      </c>
      <c r="AO752" t="s">
        <v>118</v>
      </c>
      <c r="AP752">
        <v>-86</v>
      </c>
      <c r="AQ752">
        <v>-15</v>
      </c>
      <c r="AR752">
        <v>576</v>
      </c>
      <c r="AZ752">
        <v>1200</v>
      </c>
      <c r="BA752">
        <v>1</v>
      </c>
      <c r="BB752" t="str">
        <f t="shared" si="444"/>
        <v xml:space="preserve">N4400K  </v>
      </c>
      <c r="BC752">
        <v>1</v>
      </c>
      <c r="BE752">
        <v>0</v>
      </c>
      <c r="BF752">
        <v>0</v>
      </c>
      <c r="BG752">
        <v>0</v>
      </c>
      <c r="BH752">
        <v>1925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 t="shared" ref="BW752:BW757" si="447">"21:39:54.957"</f>
        <v>21:39:54.957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6</v>
      </c>
      <c r="CP752" t="s">
        <v>119</v>
      </c>
      <c r="CQ752">
        <v>168</v>
      </c>
      <c r="CR752">
        <v>0</v>
      </c>
      <c r="CW752">
        <v>3965151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"07/22/2022 21:39:55.221"</f>
        <v>07/22/2022 21:39:55.221</v>
      </c>
      <c r="C753" t="str">
        <f t="shared" si="443"/>
        <v>FFDFD3C0</v>
      </c>
      <c r="D753" t="s">
        <v>124</v>
      </c>
      <c r="E753">
        <v>2</v>
      </c>
      <c r="H753">
        <v>156</v>
      </c>
      <c r="I753" t="s">
        <v>125</v>
      </c>
      <c r="J753" t="s">
        <v>126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445"/>
        <v>21:39:54.953</v>
      </c>
      <c r="T753" t="str">
        <f t="shared" si="446"/>
        <v>21:39:54.553</v>
      </c>
      <c r="U753" t="str">
        <f t="shared" si="418"/>
        <v>A54CFF</v>
      </c>
      <c r="V753">
        <v>0</v>
      </c>
      <c r="W753">
        <v>0</v>
      </c>
      <c r="X753">
        <v>2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383</v>
      </c>
      <c r="AJ753">
        <v>43.390503000000002</v>
      </c>
      <c r="AK753" t="s">
        <v>384</v>
      </c>
      <c r="AL753">
        <v>-88.715973000000005</v>
      </c>
      <c r="AM753">
        <v>25</v>
      </c>
      <c r="AN753">
        <v>2000</v>
      </c>
      <c r="AO753" t="s">
        <v>118</v>
      </c>
      <c r="AP753">
        <v>-86</v>
      </c>
      <c r="AQ753">
        <v>-15</v>
      </c>
      <c r="AR753">
        <v>576</v>
      </c>
      <c r="AZ753">
        <v>1200</v>
      </c>
      <c r="BA753">
        <v>1</v>
      </c>
      <c r="BB753" t="str">
        <f t="shared" si="444"/>
        <v xml:space="preserve">N4400K  </v>
      </c>
      <c r="BC753">
        <v>1</v>
      </c>
      <c r="BE753">
        <v>0</v>
      </c>
      <c r="BF753">
        <v>0</v>
      </c>
      <c r="BG753">
        <v>0</v>
      </c>
      <c r="BH753">
        <v>1925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 t="shared" si="447"/>
        <v>21:39:54.957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6</v>
      </c>
      <c r="CP753" t="s">
        <v>119</v>
      </c>
      <c r="CQ753">
        <v>168</v>
      </c>
      <c r="CR753">
        <v>0</v>
      </c>
      <c r="CW753">
        <v>3965151</v>
      </c>
      <c r="CY753">
        <v>0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"07/22/2022 21:39:55.221"</f>
        <v>07/22/2022 21:39:55.221</v>
      </c>
      <c r="C754" t="str">
        <f t="shared" si="443"/>
        <v>FFDFD3C0</v>
      </c>
      <c r="D754" t="s">
        <v>127</v>
      </c>
      <c r="E754">
        <v>8</v>
      </c>
      <c r="F754">
        <v>2008</v>
      </c>
      <c r="G754" t="s">
        <v>128</v>
      </c>
      <c r="J754" t="s">
        <v>129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445"/>
        <v>21:39:54.953</v>
      </c>
      <c r="T754" t="str">
        <f t="shared" si="446"/>
        <v>21:39:54.553</v>
      </c>
      <c r="U754" t="str">
        <f t="shared" si="418"/>
        <v>A54CFF</v>
      </c>
      <c r="V754">
        <v>0</v>
      </c>
      <c r="W754">
        <v>0</v>
      </c>
      <c r="X754">
        <v>2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383</v>
      </c>
      <c r="AJ754">
        <v>43.390503000000002</v>
      </c>
      <c r="AK754" t="s">
        <v>384</v>
      </c>
      <c r="AL754">
        <v>-88.715973000000005</v>
      </c>
      <c r="AM754">
        <v>25</v>
      </c>
      <c r="AN754">
        <v>2000</v>
      </c>
      <c r="AO754" t="s">
        <v>118</v>
      </c>
      <c r="AP754">
        <v>-86</v>
      </c>
      <c r="AQ754">
        <v>-15</v>
      </c>
      <c r="AR754">
        <v>576</v>
      </c>
      <c r="AZ754">
        <v>1200</v>
      </c>
      <c r="BA754">
        <v>1</v>
      </c>
      <c r="BB754" t="str">
        <f t="shared" si="444"/>
        <v xml:space="preserve">N4400K  </v>
      </c>
      <c r="BC754">
        <v>1</v>
      </c>
      <c r="BE754">
        <v>0</v>
      </c>
      <c r="BF754">
        <v>0</v>
      </c>
      <c r="BG754">
        <v>0</v>
      </c>
      <c r="BH754">
        <v>1925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 t="shared" si="447"/>
        <v>21:39:54.957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6</v>
      </c>
      <c r="CP754" t="s">
        <v>119</v>
      </c>
      <c r="CQ754">
        <v>168</v>
      </c>
      <c r="CR754">
        <v>0</v>
      </c>
      <c r="CW754">
        <v>3965151</v>
      </c>
      <c r="CY754">
        <v>0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"07/22/2022 21:39:55.221"</f>
        <v>07/22/2022 21:39:55.221</v>
      </c>
      <c r="C755" t="str">
        <f t="shared" si="443"/>
        <v>FFDFD3C0</v>
      </c>
      <c r="D755" t="s">
        <v>113</v>
      </c>
      <c r="E755">
        <v>44</v>
      </c>
      <c r="H755">
        <v>151</v>
      </c>
      <c r="I755" t="s">
        <v>114</v>
      </c>
      <c r="J755" t="s">
        <v>115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445"/>
        <v>21:39:54.953</v>
      </c>
      <c r="T755" t="str">
        <f t="shared" si="446"/>
        <v>21:39:54.553</v>
      </c>
      <c r="U755" t="str">
        <f t="shared" si="418"/>
        <v>A54CFF</v>
      </c>
      <c r="V755">
        <v>0</v>
      </c>
      <c r="W755">
        <v>0</v>
      </c>
      <c r="X755">
        <v>2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383</v>
      </c>
      <c r="AJ755">
        <v>43.390503000000002</v>
      </c>
      <c r="AK755" t="s">
        <v>384</v>
      </c>
      <c r="AL755">
        <v>-88.715973000000005</v>
      </c>
      <c r="AM755">
        <v>25</v>
      </c>
      <c r="AN755">
        <v>2000</v>
      </c>
      <c r="AO755" t="s">
        <v>118</v>
      </c>
      <c r="AP755">
        <v>-86</v>
      </c>
      <c r="AQ755">
        <v>-15</v>
      </c>
      <c r="AR755">
        <v>576</v>
      </c>
      <c r="AZ755">
        <v>1200</v>
      </c>
      <c r="BA755">
        <v>1</v>
      </c>
      <c r="BB755" t="str">
        <f t="shared" si="444"/>
        <v xml:space="preserve">N4400K  </v>
      </c>
      <c r="BC755">
        <v>1</v>
      </c>
      <c r="BE755">
        <v>0</v>
      </c>
      <c r="BF755">
        <v>0</v>
      </c>
      <c r="BG755">
        <v>0</v>
      </c>
      <c r="BH755">
        <v>1925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 t="shared" si="447"/>
        <v>21:39:54.957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6</v>
      </c>
      <c r="CP755" t="s">
        <v>119</v>
      </c>
      <c r="CQ755">
        <v>168</v>
      </c>
      <c r="CR755">
        <v>0</v>
      </c>
      <c r="CW755">
        <v>3965151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"07/22/2022 21:39:55.221"</f>
        <v>07/22/2022 21:39:55.221</v>
      </c>
      <c r="C756" t="str">
        <f t="shared" si="443"/>
        <v>FFDFD3C0</v>
      </c>
      <c r="D756" t="s">
        <v>113</v>
      </c>
      <c r="E756">
        <v>45</v>
      </c>
      <c r="H756">
        <v>152</v>
      </c>
      <c r="I756" t="s">
        <v>120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445"/>
        <v>21:39:54.953</v>
      </c>
      <c r="T756" t="str">
        <f t="shared" si="446"/>
        <v>21:39:54.553</v>
      </c>
      <c r="U756" t="str">
        <f t="shared" si="418"/>
        <v>A54CFF</v>
      </c>
      <c r="V756">
        <v>0</v>
      </c>
      <c r="W756">
        <v>0</v>
      </c>
      <c r="X756">
        <v>2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383</v>
      </c>
      <c r="AJ756">
        <v>43.390503000000002</v>
      </c>
      <c r="AK756" t="s">
        <v>384</v>
      </c>
      <c r="AL756">
        <v>-88.715973000000005</v>
      </c>
      <c r="AM756">
        <v>25</v>
      </c>
      <c r="AN756">
        <v>2000</v>
      </c>
      <c r="AO756" t="s">
        <v>118</v>
      </c>
      <c r="AP756">
        <v>-86</v>
      </c>
      <c r="AQ756">
        <v>-15</v>
      </c>
      <c r="AR756">
        <v>576</v>
      </c>
      <c r="AZ756">
        <v>1200</v>
      </c>
      <c r="BA756">
        <v>1</v>
      </c>
      <c r="BB756" t="str">
        <f t="shared" si="444"/>
        <v xml:space="preserve">N4400K  </v>
      </c>
      <c r="BC756">
        <v>1</v>
      </c>
      <c r="BE756">
        <v>0</v>
      </c>
      <c r="BF756">
        <v>0</v>
      </c>
      <c r="BG756">
        <v>0</v>
      </c>
      <c r="BH756">
        <v>1925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 t="shared" si="447"/>
        <v>21:39:54.957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6</v>
      </c>
      <c r="CP756" t="s">
        <v>119</v>
      </c>
      <c r="CQ756">
        <v>168</v>
      </c>
      <c r="CR756">
        <v>0</v>
      </c>
      <c r="CW756">
        <v>3965151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"07/22/2022 21:39:55.221"</f>
        <v>07/22/2022 21:39:55.221</v>
      </c>
      <c r="C757" t="str">
        <f t="shared" si="443"/>
        <v>FFDFD3C0</v>
      </c>
      <c r="D757" t="s">
        <v>121</v>
      </c>
      <c r="E757">
        <v>11</v>
      </c>
      <c r="F757">
        <v>1011</v>
      </c>
      <c r="G757" t="s">
        <v>125</v>
      </c>
      <c r="J757" t="s">
        <v>123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445"/>
        <v>21:39:54.953</v>
      </c>
      <c r="T757" t="str">
        <f t="shared" si="446"/>
        <v>21:39:54.553</v>
      </c>
      <c r="U757" t="str">
        <f t="shared" si="418"/>
        <v>A54CFF</v>
      </c>
      <c r="V757">
        <v>0</v>
      </c>
      <c r="W757">
        <v>0</v>
      </c>
      <c r="X757">
        <v>2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383</v>
      </c>
      <c r="AJ757">
        <v>43.390503000000002</v>
      </c>
      <c r="AK757" t="s">
        <v>384</v>
      </c>
      <c r="AL757">
        <v>-88.715973000000005</v>
      </c>
      <c r="AM757">
        <v>25</v>
      </c>
      <c r="AN757">
        <v>2000</v>
      </c>
      <c r="AO757" t="s">
        <v>118</v>
      </c>
      <c r="AP757">
        <v>-86</v>
      </c>
      <c r="AQ757">
        <v>-15</v>
      </c>
      <c r="AR757">
        <v>576</v>
      </c>
      <c r="AZ757">
        <v>1200</v>
      </c>
      <c r="BA757">
        <v>1</v>
      </c>
      <c r="BB757" t="str">
        <f t="shared" si="444"/>
        <v xml:space="preserve">N4400K  </v>
      </c>
      <c r="BC757">
        <v>1</v>
      </c>
      <c r="BE757">
        <v>0</v>
      </c>
      <c r="BF757">
        <v>0</v>
      </c>
      <c r="BG757">
        <v>0</v>
      </c>
      <c r="BH757">
        <v>1925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 t="shared" si="447"/>
        <v>21:39:54.957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6</v>
      </c>
      <c r="CP757" t="s">
        <v>119</v>
      </c>
      <c r="CQ757">
        <v>168</v>
      </c>
      <c r="CR757">
        <v>0</v>
      </c>
      <c r="CW757">
        <v>3965151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"07/22/2022 21:39:56.096"</f>
        <v>07/22/2022 21:39:56.096</v>
      </c>
      <c r="C758" t="str">
        <f t="shared" si="443"/>
        <v>FFDFD3C0</v>
      </c>
      <c r="D758" t="s">
        <v>121</v>
      </c>
      <c r="E758">
        <v>11</v>
      </c>
      <c r="F758">
        <v>1011</v>
      </c>
      <c r="G758" t="s">
        <v>125</v>
      </c>
      <c r="J758" t="s">
        <v>123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ref="S758:S763" si="448">"21:39:55.891"</f>
        <v>21:39:55.891</v>
      </c>
      <c r="T758" t="str">
        <f t="shared" ref="T758:T763" si="449">"21:39:55.491"</f>
        <v>21:39:55.491</v>
      </c>
      <c r="U758" t="str">
        <f t="shared" si="418"/>
        <v>A54CFF</v>
      </c>
      <c r="V758">
        <v>0</v>
      </c>
      <c r="W758">
        <v>0</v>
      </c>
      <c r="X758">
        <v>2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385</v>
      </c>
      <c r="AJ758">
        <v>43.390459999999997</v>
      </c>
      <c r="AK758" t="s">
        <v>386</v>
      </c>
      <c r="AL758">
        <v>-88.716509000000002</v>
      </c>
      <c r="AM758">
        <v>25</v>
      </c>
      <c r="AN758">
        <v>1975</v>
      </c>
      <c r="AO758" t="s">
        <v>118</v>
      </c>
      <c r="AP758">
        <v>-90</v>
      </c>
      <c r="AQ758">
        <v>-10</v>
      </c>
      <c r="AR758">
        <v>192</v>
      </c>
      <c r="AZ758">
        <v>1200</v>
      </c>
      <c r="BA758">
        <v>1</v>
      </c>
      <c r="BB758" t="str">
        <f t="shared" si="444"/>
        <v xml:space="preserve">N4400K  </v>
      </c>
      <c r="BC758">
        <v>1</v>
      </c>
      <c r="BE758">
        <v>0</v>
      </c>
      <c r="BF758">
        <v>0</v>
      </c>
      <c r="BG758">
        <v>0</v>
      </c>
      <c r="BH758">
        <v>1925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 t="shared" ref="BW758:BW763" si="450">"21:39:55.891"</f>
        <v>21:39:55.891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168</v>
      </c>
      <c r="CR758">
        <v>1</v>
      </c>
      <c r="CW758">
        <v>12975288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"07/22/2022 21:39:56.096"</f>
        <v>07/22/2022 21:39:56.096</v>
      </c>
      <c r="C759" t="str">
        <f t="shared" si="443"/>
        <v>FFDFD3C0</v>
      </c>
      <c r="D759" t="s">
        <v>121</v>
      </c>
      <c r="E759">
        <v>12</v>
      </c>
      <c r="F759">
        <v>1012</v>
      </c>
      <c r="G759" t="s">
        <v>122</v>
      </c>
      <c r="J759" t="s">
        <v>123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448"/>
        <v>21:39:55.891</v>
      </c>
      <c r="T759" t="str">
        <f t="shared" si="449"/>
        <v>21:39:55.491</v>
      </c>
      <c r="U759" t="str">
        <f t="shared" si="418"/>
        <v>A54CFF</v>
      </c>
      <c r="V759">
        <v>0</v>
      </c>
      <c r="W759">
        <v>0</v>
      </c>
      <c r="X759">
        <v>2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385</v>
      </c>
      <c r="AJ759">
        <v>43.390459999999997</v>
      </c>
      <c r="AK759" t="s">
        <v>386</v>
      </c>
      <c r="AL759">
        <v>-88.716509000000002</v>
      </c>
      <c r="AM759">
        <v>25</v>
      </c>
      <c r="AN759">
        <v>1975</v>
      </c>
      <c r="AO759" t="s">
        <v>118</v>
      </c>
      <c r="AP759">
        <v>-90</v>
      </c>
      <c r="AQ759">
        <v>-10</v>
      </c>
      <c r="AR759">
        <v>192</v>
      </c>
      <c r="AZ759">
        <v>1200</v>
      </c>
      <c r="BA759">
        <v>1</v>
      </c>
      <c r="BB759" t="str">
        <f t="shared" si="444"/>
        <v xml:space="preserve">N4400K  </v>
      </c>
      <c r="BC759">
        <v>1</v>
      </c>
      <c r="BE759">
        <v>0</v>
      </c>
      <c r="BF759">
        <v>0</v>
      </c>
      <c r="BG759">
        <v>0</v>
      </c>
      <c r="BH759">
        <v>1925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 t="shared" si="450"/>
        <v>21:39:55.891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168</v>
      </c>
      <c r="CR759">
        <v>1</v>
      </c>
      <c r="CW759">
        <v>12975288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"07/22/2022 21:39:56.096"</f>
        <v>07/22/2022 21:39:56.096</v>
      </c>
      <c r="C760" t="str">
        <f t="shared" si="443"/>
        <v>FFDFD3C0</v>
      </c>
      <c r="D760" t="s">
        <v>124</v>
      </c>
      <c r="E760">
        <v>2</v>
      </c>
      <c r="H760">
        <v>156</v>
      </c>
      <c r="I760" t="s">
        <v>125</v>
      </c>
      <c r="J760" t="s">
        <v>126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448"/>
        <v>21:39:55.891</v>
      </c>
      <c r="T760" t="str">
        <f t="shared" si="449"/>
        <v>21:39:55.491</v>
      </c>
      <c r="U760" t="str">
        <f t="shared" si="418"/>
        <v>A54CFF</v>
      </c>
      <c r="V760">
        <v>0</v>
      </c>
      <c r="W760">
        <v>0</v>
      </c>
      <c r="X760">
        <v>2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385</v>
      </c>
      <c r="AJ760">
        <v>43.390459999999997</v>
      </c>
      <c r="AK760" t="s">
        <v>386</v>
      </c>
      <c r="AL760">
        <v>-88.716509000000002</v>
      </c>
      <c r="AM760">
        <v>25</v>
      </c>
      <c r="AN760">
        <v>1975</v>
      </c>
      <c r="AO760" t="s">
        <v>118</v>
      </c>
      <c r="AP760">
        <v>-90</v>
      </c>
      <c r="AQ760">
        <v>-10</v>
      </c>
      <c r="AR760">
        <v>192</v>
      </c>
      <c r="AZ760">
        <v>1200</v>
      </c>
      <c r="BA760">
        <v>1</v>
      </c>
      <c r="BB760" t="str">
        <f t="shared" si="444"/>
        <v xml:space="preserve">N4400K  </v>
      </c>
      <c r="BC760">
        <v>1</v>
      </c>
      <c r="BE760">
        <v>0</v>
      </c>
      <c r="BF760">
        <v>0</v>
      </c>
      <c r="BG760">
        <v>0</v>
      </c>
      <c r="BH760">
        <v>1925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 t="shared" si="450"/>
        <v>21:39:55.891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168</v>
      </c>
      <c r="CR760">
        <v>1</v>
      </c>
      <c r="CW760">
        <v>12975288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"07/22/2022 21:39:56.143"</f>
        <v>07/22/2022 21:39:56.143</v>
      </c>
      <c r="C761" t="str">
        <f t="shared" si="443"/>
        <v>FFDFD3C0</v>
      </c>
      <c r="D761" t="s">
        <v>127</v>
      </c>
      <c r="E761">
        <v>8</v>
      </c>
      <c r="F761">
        <v>2008</v>
      </c>
      <c r="G761" t="s">
        <v>128</v>
      </c>
      <c r="J761" t="s">
        <v>129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448"/>
        <v>21:39:55.891</v>
      </c>
      <c r="T761" t="str">
        <f t="shared" si="449"/>
        <v>21:39:55.491</v>
      </c>
      <c r="U761" t="str">
        <f t="shared" si="418"/>
        <v>A54CFF</v>
      </c>
      <c r="V761">
        <v>0</v>
      </c>
      <c r="W761">
        <v>0</v>
      </c>
      <c r="X761">
        <v>2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385</v>
      </c>
      <c r="AJ761">
        <v>43.390459999999997</v>
      </c>
      <c r="AK761" t="s">
        <v>386</v>
      </c>
      <c r="AL761">
        <v>-88.716509000000002</v>
      </c>
      <c r="AM761">
        <v>25</v>
      </c>
      <c r="AN761">
        <v>1975</v>
      </c>
      <c r="AO761" t="s">
        <v>118</v>
      </c>
      <c r="AP761">
        <v>-90</v>
      </c>
      <c r="AQ761">
        <v>-10</v>
      </c>
      <c r="AR761">
        <v>192</v>
      </c>
      <c r="AZ761">
        <v>1200</v>
      </c>
      <c r="BA761">
        <v>1</v>
      </c>
      <c r="BB761" t="str">
        <f t="shared" si="444"/>
        <v xml:space="preserve">N4400K  </v>
      </c>
      <c r="BC761">
        <v>1</v>
      </c>
      <c r="BE761">
        <v>0</v>
      </c>
      <c r="BF761">
        <v>0</v>
      </c>
      <c r="BG761">
        <v>0</v>
      </c>
      <c r="BH761">
        <v>1925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 t="shared" si="450"/>
        <v>21:39:55.891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168</v>
      </c>
      <c r="CR761">
        <v>1</v>
      </c>
      <c r="CW761">
        <v>12975288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"07/22/2022 21:39:56.174"</f>
        <v>07/22/2022 21:39:56.174</v>
      </c>
      <c r="C762" t="str">
        <f t="shared" si="443"/>
        <v>FFDFD3C0</v>
      </c>
      <c r="D762" t="s">
        <v>113</v>
      </c>
      <c r="E762">
        <v>44</v>
      </c>
      <c r="H762">
        <v>151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448"/>
        <v>21:39:55.891</v>
      </c>
      <c r="T762" t="str">
        <f t="shared" si="449"/>
        <v>21:39:55.491</v>
      </c>
      <c r="U762" t="str">
        <f t="shared" si="418"/>
        <v>A54CFF</v>
      </c>
      <c r="V762">
        <v>0</v>
      </c>
      <c r="W762">
        <v>0</v>
      </c>
      <c r="X762">
        <v>2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385</v>
      </c>
      <c r="AJ762">
        <v>43.390459999999997</v>
      </c>
      <c r="AK762" t="s">
        <v>386</v>
      </c>
      <c r="AL762">
        <v>-88.716509000000002</v>
      </c>
      <c r="AM762">
        <v>25</v>
      </c>
      <c r="AN762">
        <v>1975</v>
      </c>
      <c r="AO762" t="s">
        <v>118</v>
      </c>
      <c r="AP762">
        <v>-90</v>
      </c>
      <c r="AQ762">
        <v>-10</v>
      </c>
      <c r="AR762">
        <v>192</v>
      </c>
      <c r="AZ762">
        <v>1200</v>
      </c>
      <c r="BA762">
        <v>1</v>
      </c>
      <c r="BB762" t="str">
        <f t="shared" si="444"/>
        <v xml:space="preserve">N4400K  </v>
      </c>
      <c r="BC762">
        <v>1</v>
      </c>
      <c r="BE762">
        <v>0</v>
      </c>
      <c r="BF762">
        <v>0</v>
      </c>
      <c r="BG762">
        <v>0</v>
      </c>
      <c r="BH762">
        <v>1925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 t="shared" si="450"/>
        <v>21:39:55.891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168</v>
      </c>
      <c r="CR762">
        <v>1</v>
      </c>
      <c r="CW762">
        <v>12975288</v>
      </c>
      <c r="CY762">
        <v>0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"07/22/2022 21:39:56.174"</f>
        <v>07/22/2022 21:39:56.174</v>
      </c>
      <c r="C763" t="str">
        <f t="shared" si="443"/>
        <v>FFDFD3C0</v>
      </c>
      <c r="D763" t="s">
        <v>113</v>
      </c>
      <c r="E763">
        <v>45</v>
      </c>
      <c r="H763">
        <v>152</v>
      </c>
      <c r="I763" t="s">
        <v>120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448"/>
        <v>21:39:55.891</v>
      </c>
      <c r="T763" t="str">
        <f t="shared" si="449"/>
        <v>21:39:55.491</v>
      </c>
      <c r="U763" t="str">
        <f t="shared" si="418"/>
        <v>A54CFF</v>
      </c>
      <c r="V763">
        <v>0</v>
      </c>
      <c r="W763">
        <v>0</v>
      </c>
      <c r="X763">
        <v>2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385</v>
      </c>
      <c r="AJ763">
        <v>43.390459999999997</v>
      </c>
      <c r="AK763" t="s">
        <v>386</v>
      </c>
      <c r="AL763">
        <v>-88.716509000000002</v>
      </c>
      <c r="AM763">
        <v>25</v>
      </c>
      <c r="AN763">
        <v>1975</v>
      </c>
      <c r="AO763" t="s">
        <v>118</v>
      </c>
      <c r="AP763">
        <v>-90</v>
      </c>
      <c r="AQ763">
        <v>-10</v>
      </c>
      <c r="AR763">
        <v>192</v>
      </c>
      <c r="AZ763">
        <v>1200</v>
      </c>
      <c r="BA763">
        <v>1</v>
      </c>
      <c r="BB763" t="str">
        <f t="shared" si="444"/>
        <v xml:space="preserve">N4400K  </v>
      </c>
      <c r="BC763">
        <v>1</v>
      </c>
      <c r="BE763">
        <v>0</v>
      </c>
      <c r="BF763">
        <v>0</v>
      </c>
      <c r="BG763">
        <v>0</v>
      </c>
      <c r="BH763">
        <v>1925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 t="shared" si="450"/>
        <v>21:39:55.891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168</v>
      </c>
      <c r="CR763">
        <v>1</v>
      </c>
      <c r="CW763">
        <v>12975288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 t="shared" ref="A764:A769" si="451">"07/22/2022 21:39:57.225"</f>
        <v>07/22/2022 21:39:57.225</v>
      </c>
      <c r="C764" t="str">
        <f t="shared" si="443"/>
        <v>FFDFD3C0</v>
      </c>
      <c r="D764" t="s">
        <v>127</v>
      </c>
      <c r="E764">
        <v>8</v>
      </c>
      <c r="F764">
        <v>2008</v>
      </c>
      <c r="G764" t="s">
        <v>128</v>
      </c>
      <c r="J764" t="s">
        <v>129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ref="S764:S769" si="452">"21:39:56.969"</f>
        <v>21:39:56.969</v>
      </c>
      <c r="T764" t="str">
        <f t="shared" ref="T764:T769" si="453">"21:39:56.569"</f>
        <v>21:39:56.569</v>
      </c>
      <c r="U764" t="str">
        <f t="shared" si="418"/>
        <v>A54CFF</v>
      </c>
      <c r="V764">
        <v>0</v>
      </c>
      <c r="W764">
        <v>0</v>
      </c>
      <c r="X764">
        <v>2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385</v>
      </c>
      <c r="AJ764">
        <v>43.390459999999997</v>
      </c>
      <c r="AK764" t="s">
        <v>387</v>
      </c>
      <c r="AL764">
        <v>-88.717152999999996</v>
      </c>
      <c r="AM764">
        <v>25</v>
      </c>
      <c r="AN764">
        <v>1975</v>
      </c>
      <c r="AO764" t="s">
        <v>118</v>
      </c>
      <c r="AP764">
        <v>-93</v>
      </c>
      <c r="AQ764">
        <v>-5</v>
      </c>
      <c r="AR764">
        <v>-64</v>
      </c>
      <c r="AZ764">
        <v>1200</v>
      </c>
      <c r="BA764">
        <v>1</v>
      </c>
      <c r="BB764" t="str">
        <f t="shared" si="444"/>
        <v xml:space="preserve">N4400K  </v>
      </c>
      <c r="BC764">
        <v>1</v>
      </c>
      <c r="BE764">
        <v>0</v>
      </c>
      <c r="BF764">
        <v>0</v>
      </c>
      <c r="BG764">
        <v>0</v>
      </c>
      <c r="BH764">
        <v>1900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 t="shared" ref="BW764:BW769" si="454">"21:39:56.971"</f>
        <v>21:39:56.971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168</v>
      </c>
      <c r="CR764">
        <v>1</v>
      </c>
      <c r="CW764">
        <v>12977298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 t="shared" si="451"/>
        <v>07/22/2022 21:39:57.225</v>
      </c>
      <c r="C765" t="str">
        <f t="shared" si="443"/>
        <v>FFDFD3C0</v>
      </c>
      <c r="D765" t="s">
        <v>113</v>
      </c>
      <c r="E765">
        <v>44</v>
      </c>
      <c r="H765">
        <v>151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452"/>
        <v>21:39:56.969</v>
      </c>
      <c r="T765" t="str">
        <f t="shared" si="453"/>
        <v>21:39:56.569</v>
      </c>
      <c r="U765" t="str">
        <f t="shared" si="418"/>
        <v>A54CFF</v>
      </c>
      <c r="V765">
        <v>0</v>
      </c>
      <c r="W765">
        <v>0</v>
      </c>
      <c r="X765">
        <v>2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385</v>
      </c>
      <c r="AJ765">
        <v>43.390459999999997</v>
      </c>
      <c r="AK765" t="s">
        <v>387</v>
      </c>
      <c r="AL765">
        <v>-88.717152999999996</v>
      </c>
      <c r="AM765">
        <v>25</v>
      </c>
      <c r="AN765">
        <v>1975</v>
      </c>
      <c r="AO765" t="s">
        <v>118</v>
      </c>
      <c r="AP765">
        <v>-93</v>
      </c>
      <c r="AQ765">
        <v>-5</v>
      </c>
      <c r="AR765">
        <v>-64</v>
      </c>
      <c r="AZ765">
        <v>1200</v>
      </c>
      <c r="BA765">
        <v>1</v>
      </c>
      <c r="BB765" t="str">
        <f t="shared" si="444"/>
        <v xml:space="preserve">N4400K  </v>
      </c>
      <c r="BC765">
        <v>1</v>
      </c>
      <c r="BE765">
        <v>0</v>
      </c>
      <c r="BF765">
        <v>0</v>
      </c>
      <c r="BG765">
        <v>0</v>
      </c>
      <c r="BH765">
        <v>1900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 t="shared" si="454"/>
        <v>21:39:56.971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168</v>
      </c>
      <c r="CR765">
        <v>1</v>
      </c>
      <c r="CW765">
        <v>12977298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 t="shared" si="451"/>
        <v>07/22/2022 21:39:57.225</v>
      </c>
      <c r="C766" t="str">
        <f t="shared" si="443"/>
        <v>FFDFD3C0</v>
      </c>
      <c r="D766" t="s">
        <v>113</v>
      </c>
      <c r="E766">
        <v>45</v>
      </c>
      <c r="H766">
        <v>152</v>
      </c>
      <c r="I766" t="s">
        <v>120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452"/>
        <v>21:39:56.969</v>
      </c>
      <c r="T766" t="str">
        <f t="shared" si="453"/>
        <v>21:39:56.569</v>
      </c>
      <c r="U766" t="str">
        <f t="shared" si="418"/>
        <v>A54CFF</v>
      </c>
      <c r="V766">
        <v>0</v>
      </c>
      <c r="W766">
        <v>0</v>
      </c>
      <c r="X766">
        <v>2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385</v>
      </c>
      <c r="AJ766">
        <v>43.390459999999997</v>
      </c>
      <c r="AK766" t="s">
        <v>387</v>
      </c>
      <c r="AL766">
        <v>-88.717152999999996</v>
      </c>
      <c r="AM766">
        <v>25</v>
      </c>
      <c r="AN766">
        <v>1975</v>
      </c>
      <c r="AO766" t="s">
        <v>118</v>
      </c>
      <c r="AP766">
        <v>-93</v>
      </c>
      <c r="AQ766">
        <v>-5</v>
      </c>
      <c r="AR766">
        <v>-64</v>
      </c>
      <c r="AZ766">
        <v>1200</v>
      </c>
      <c r="BA766">
        <v>1</v>
      </c>
      <c r="BB766" t="str">
        <f t="shared" si="444"/>
        <v xml:space="preserve">N4400K  </v>
      </c>
      <c r="BC766">
        <v>1</v>
      </c>
      <c r="BE766">
        <v>0</v>
      </c>
      <c r="BF766">
        <v>0</v>
      </c>
      <c r="BG766">
        <v>0</v>
      </c>
      <c r="BH766">
        <v>1900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 t="shared" si="454"/>
        <v>21:39:56.971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168</v>
      </c>
      <c r="CR766">
        <v>1</v>
      </c>
      <c r="CW766">
        <v>12977298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 t="shared" si="451"/>
        <v>07/22/2022 21:39:57.225</v>
      </c>
      <c r="C767" t="str">
        <f t="shared" si="443"/>
        <v>FFDFD3C0</v>
      </c>
      <c r="D767" t="s">
        <v>121</v>
      </c>
      <c r="E767">
        <v>11</v>
      </c>
      <c r="F767">
        <v>1011</v>
      </c>
      <c r="G767" t="s">
        <v>125</v>
      </c>
      <c r="J767" t="s">
        <v>123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452"/>
        <v>21:39:56.969</v>
      </c>
      <c r="T767" t="str">
        <f t="shared" si="453"/>
        <v>21:39:56.569</v>
      </c>
      <c r="U767" t="str">
        <f t="shared" si="418"/>
        <v>A54CFF</v>
      </c>
      <c r="V767">
        <v>0</v>
      </c>
      <c r="W767">
        <v>0</v>
      </c>
      <c r="X767">
        <v>2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385</v>
      </c>
      <c r="AJ767">
        <v>43.390459999999997</v>
      </c>
      <c r="AK767" t="s">
        <v>387</v>
      </c>
      <c r="AL767">
        <v>-88.717152999999996</v>
      </c>
      <c r="AM767">
        <v>25</v>
      </c>
      <c r="AN767">
        <v>1975</v>
      </c>
      <c r="AO767" t="s">
        <v>118</v>
      </c>
      <c r="AP767">
        <v>-93</v>
      </c>
      <c r="AQ767">
        <v>-5</v>
      </c>
      <c r="AR767">
        <v>-64</v>
      </c>
      <c r="AZ767">
        <v>1200</v>
      </c>
      <c r="BA767">
        <v>1</v>
      </c>
      <c r="BB767" t="str">
        <f t="shared" si="444"/>
        <v xml:space="preserve">N4400K  </v>
      </c>
      <c r="BC767">
        <v>1</v>
      </c>
      <c r="BE767">
        <v>0</v>
      </c>
      <c r="BF767">
        <v>0</v>
      </c>
      <c r="BG767">
        <v>0</v>
      </c>
      <c r="BH767">
        <v>1900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 t="shared" si="454"/>
        <v>21:39:56.971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168</v>
      </c>
      <c r="CR767">
        <v>1</v>
      </c>
      <c r="CW767">
        <v>12977298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 t="shared" si="451"/>
        <v>07/22/2022 21:39:57.225</v>
      </c>
      <c r="C768" t="str">
        <f t="shared" si="443"/>
        <v>FFDFD3C0</v>
      </c>
      <c r="D768" t="s">
        <v>124</v>
      </c>
      <c r="E768">
        <v>2</v>
      </c>
      <c r="H768">
        <v>156</v>
      </c>
      <c r="I768" t="s">
        <v>125</v>
      </c>
      <c r="J768" t="s">
        <v>126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452"/>
        <v>21:39:56.969</v>
      </c>
      <c r="T768" t="str">
        <f t="shared" si="453"/>
        <v>21:39:56.569</v>
      </c>
      <c r="U768" t="str">
        <f t="shared" si="418"/>
        <v>A54CFF</v>
      </c>
      <c r="V768">
        <v>0</v>
      </c>
      <c r="W768">
        <v>0</v>
      </c>
      <c r="X768">
        <v>2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385</v>
      </c>
      <c r="AJ768">
        <v>43.390459999999997</v>
      </c>
      <c r="AK768" t="s">
        <v>387</v>
      </c>
      <c r="AL768">
        <v>-88.717152999999996</v>
      </c>
      <c r="AM768">
        <v>25</v>
      </c>
      <c r="AN768">
        <v>1975</v>
      </c>
      <c r="AO768" t="s">
        <v>118</v>
      </c>
      <c r="AP768">
        <v>-93</v>
      </c>
      <c r="AQ768">
        <v>-5</v>
      </c>
      <c r="AR768">
        <v>-64</v>
      </c>
      <c r="AZ768">
        <v>1200</v>
      </c>
      <c r="BA768">
        <v>1</v>
      </c>
      <c r="BB768" t="str">
        <f t="shared" si="444"/>
        <v xml:space="preserve">N4400K  </v>
      </c>
      <c r="BC768">
        <v>1</v>
      </c>
      <c r="BE768">
        <v>0</v>
      </c>
      <c r="BF768">
        <v>0</v>
      </c>
      <c r="BG768">
        <v>0</v>
      </c>
      <c r="BH768">
        <v>1900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 t="shared" si="454"/>
        <v>21:39:56.971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168</v>
      </c>
      <c r="CR768">
        <v>1</v>
      </c>
      <c r="CW768">
        <v>12977298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 t="shared" si="451"/>
        <v>07/22/2022 21:39:57.225</v>
      </c>
      <c r="C769" t="str">
        <f t="shared" si="443"/>
        <v>FFDFD3C0</v>
      </c>
      <c r="D769" t="s">
        <v>121</v>
      </c>
      <c r="E769">
        <v>12</v>
      </c>
      <c r="F769">
        <v>1012</v>
      </c>
      <c r="G769" t="s">
        <v>122</v>
      </c>
      <c r="J769" t="s">
        <v>123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452"/>
        <v>21:39:56.969</v>
      </c>
      <c r="T769" t="str">
        <f t="shared" si="453"/>
        <v>21:39:56.569</v>
      </c>
      <c r="U769" t="str">
        <f t="shared" si="418"/>
        <v>A54CFF</v>
      </c>
      <c r="V769">
        <v>0</v>
      </c>
      <c r="W769">
        <v>0</v>
      </c>
      <c r="X769">
        <v>2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385</v>
      </c>
      <c r="AJ769">
        <v>43.390459999999997</v>
      </c>
      <c r="AK769" t="s">
        <v>387</v>
      </c>
      <c r="AL769">
        <v>-88.717152999999996</v>
      </c>
      <c r="AM769">
        <v>25</v>
      </c>
      <c r="AN769">
        <v>1975</v>
      </c>
      <c r="AO769" t="s">
        <v>118</v>
      </c>
      <c r="AP769">
        <v>-93</v>
      </c>
      <c r="AQ769">
        <v>-5</v>
      </c>
      <c r="AR769">
        <v>-64</v>
      </c>
      <c r="AZ769">
        <v>1200</v>
      </c>
      <c r="BA769">
        <v>1</v>
      </c>
      <c r="BB769" t="str">
        <f t="shared" si="444"/>
        <v xml:space="preserve">N4400K  </v>
      </c>
      <c r="BC769">
        <v>1</v>
      </c>
      <c r="BE769">
        <v>0</v>
      </c>
      <c r="BF769">
        <v>0</v>
      </c>
      <c r="BG769">
        <v>0</v>
      </c>
      <c r="BH769">
        <v>1900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 t="shared" si="454"/>
        <v>21:39:56.971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168</v>
      </c>
      <c r="CR769">
        <v>1</v>
      </c>
      <c r="CW769">
        <v>12977298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 t="shared" ref="A770:A775" si="455">"07/22/2022 21:39:58.179"</f>
        <v>07/22/2022 21:39:58.179</v>
      </c>
      <c r="C770" t="str">
        <f t="shared" si="443"/>
        <v>FFDFD3C0</v>
      </c>
      <c r="D770" t="s">
        <v>127</v>
      </c>
      <c r="E770">
        <v>8</v>
      </c>
      <c r="F770">
        <v>2008</v>
      </c>
      <c r="G770" t="s">
        <v>128</v>
      </c>
      <c r="J770" t="s">
        <v>129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ref="S770:S775" si="456">"21:39:57.938"</f>
        <v>21:39:57.938</v>
      </c>
      <c r="T770" t="str">
        <f t="shared" ref="T770:T775" si="457">"21:39:57.538"</f>
        <v>21:39:57.538</v>
      </c>
      <c r="U770" t="str">
        <f t="shared" ref="U770:U833" si="458">"A54CFF"</f>
        <v>A54CFF</v>
      </c>
      <c r="V770">
        <v>0</v>
      </c>
      <c r="W770">
        <v>0</v>
      </c>
      <c r="X770">
        <v>2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385</v>
      </c>
      <c r="AJ770">
        <v>43.390459999999997</v>
      </c>
      <c r="AK770" t="s">
        <v>388</v>
      </c>
      <c r="AL770">
        <v>-88.717797000000004</v>
      </c>
      <c r="AM770">
        <v>25</v>
      </c>
      <c r="AN770">
        <v>1975</v>
      </c>
      <c r="AO770" t="s">
        <v>118</v>
      </c>
      <c r="AP770">
        <v>-96</v>
      </c>
      <c r="AQ770">
        <v>0</v>
      </c>
      <c r="AR770">
        <v>-128</v>
      </c>
      <c r="AZ770">
        <v>1200</v>
      </c>
      <c r="BA770">
        <v>1</v>
      </c>
      <c r="BB770" t="str">
        <f t="shared" si="444"/>
        <v xml:space="preserve">N4400K  </v>
      </c>
      <c r="BC770">
        <v>1</v>
      </c>
      <c r="BE770">
        <v>0</v>
      </c>
      <c r="BF770">
        <v>0</v>
      </c>
      <c r="BG770">
        <v>0</v>
      </c>
      <c r="BH770">
        <v>1900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 t="shared" ref="BW770:BW775" si="459">"21:39:57.941"</f>
        <v>21:39:57.941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168</v>
      </c>
      <c r="CR770">
        <v>1</v>
      </c>
      <c r="CW770">
        <v>12979041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 t="shared" si="455"/>
        <v>07/22/2022 21:39:58.179</v>
      </c>
      <c r="C771" t="str">
        <f t="shared" si="443"/>
        <v>FFDFD3C0</v>
      </c>
      <c r="D771" t="s">
        <v>113</v>
      </c>
      <c r="E771">
        <v>44</v>
      </c>
      <c r="H771">
        <v>151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456"/>
        <v>21:39:57.938</v>
      </c>
      <c r="T771" t="str">
        <f t="shared" si="457"/>
        <v>21:39:57.538</v>
      </c>
      <c r="U771" t="str">
        <f t="shared" si="458"/>
        <v>A54CFF</v>
      </c>
      <c r="V771">
        <v>0</v>
      </c>
      <c r="W771">
        <v>0</v>
      </c>
      <c r="X771">
        <v>2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385</v>
      </c>
      <c r="AJ771">
        <v>43.390459999999997</v>
      </c>
      <c r="AK771" t="s">
        <v>388</v>
      </c>
      <c r="AL771">
        <v>-88.717797000000004</v>
      </c>
      <c r="AM771">
        <v>25</v>
      </c>
      <c r="AN771">
        <v>1975</v>
      </c>
      <c r="AO771" t="s">
        <v>118</v>
      </c>
      <c r="AP771">
        <v>-96</v>
      </c>
      <c r="AQ771">
        <v>0</v>
      </c>
      <c r="AR771">
        <v>-128</v>
      </c>
      <c r="AZ771">
        <v>1200</v>
      </c>
      <c r="BA771">
        <v>1</v>
      </c>
      <c r="BB771" t="str">
        <f t="shared" si="444"/>
        <v xml:space="preserve">N4400K  </v>
      </c>
      <c r="BC771">
        <v>1</v>
      </c>
      <c r="BE771">
        <v>0</v>
      </c>
      <c r="BF771">
        <v>0</v>
      </c>
      <c r="BG771">
        <v>0</v>
      </c>
      <c r="BH771">
        <v>1900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 t="shared" si="459"/>
        <v>21:39:57.941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168</v>
      </c>
      <c r="CR771">
        <v>1</v>
      </c>
      <c r="CW771">
        <v>12979041</v>
      </c>
      <c r="CY771">
        <v>0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 t="shared" si="455"/>
        <v>07/22/2022 21:39:58.179</v>
      </c>
      <c r="C772" t="str">
        <f t="shared" si="443"/>
        <v>FFDFD3C0</v>
      </c>
      <c r="D772" t="s">
        <v>113</v>
      </c>
      <c r="E772">
        <v>45</v>
      </c>
      <c r="H772">
        <v>152</v>
      </c>
      <c r="I772" t="s">
        <v>120</v>
      </c>
      <c r="J772" t="s">
        <v>115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456"/>
        <v>21:39:57.938</v>
      </c>
      <c r="T772" t="str">
        <f t="shared" si="457"/>
        <v>21:39:57.538</v>
      </c>
      <c r="U772" t="str">
        <f t="shared" si="458"/>
        <v>A54CFF</v>
      </c>
      <c r="V772">
        <v>0</v>
      </c>
      <c r="W772">
        <v>0</v>
      </c>
      <c r="X772">
        <v>2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385</v>
      </c>
      <c r="AJ772">
        <v>43.390459999999997</v>
      </c>
      <c r="AK772" t="s">
        <v>388</v>
      </c>
      <c r="AL772">
        <v>-88.717797000000004</v>
      </c>
      <c r="AM772">
        <v>25</v>
      </c>
      <c r="AN772">
        <v>1975</v>
      </c>
      <c r="AO772" t="s">
        <v>118</v>
      </c>
      <c r="AP772">
        <v>-96</v>
      </c>
      <c r="AQ772">
        <v>0</v>
      </c>
      <c r="AR772">
        <v>-128</v>
      </c>
      <c r="AZ772">
        <v>1200</v>
      </c>
      <c r="BA772">
        <v>1</v>
      </c>
      <c r="BB772" t="str">
        <f t="shared" si="444"/>
        <v xml:space="preserve">N4400K  </v>
      </c>
      <c r="BC772">
        <v>1</v>
      </c>
      <c r="BE772">
        <v>0</v>
      </c>
      <c r="BF772">
        <v>0</v>
      </c>
      <c r="BG772">
        <v>0</v>
      </c>
      <c r="BH772">
        <v>1900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 t="shared" si="459"/>
        <v>21:39:57.941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168</v>
      </c>
      <c r="CR772">
        <v>1</v>
      </c>
      <c r="CW772">
        <v>12979041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 t="shared" si="455"/>
        <v>07/22/2022 21:39:58.179</v>
      </c>
      <c r="C773" t="str">
        <f t="shared" si="443"/>
        <v>FFDFD3C0</v>
      </c>
      <c r="D773" t="s">
        <v>121</v>
      </c>
      <c r="E773">
        <v>11</v>
      </c>
      <c r="F773">
        <v>1011</v>
      </c>
      <c r="G773" t="s">
        <v>125</v>
      </c>
      <c r="J773" t="s">
        <v>123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456"/>
        <v>21:39:57.938</v>
      </c>
      <c r="T773" t="str">
        <f t="shared" si="457"/>
        <v>21:39:57.538</v>
      </c>
      <c r="U773" t="str">
        <f t="shared" si="458"/>
        <v>A54CFF</v>
      </c>
      <c r="V773">
        <v>0</v>
      </c>
      <c r="W773">
        <v>0</v>
      </c>
      <c r="X773">
        <v>2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385</v>
      </c>
      <c r="AJ773">
        <v>43.390459999999997</v>
      </c>
      <c r="AK773" t="s">
        <v>388</v>
      </c>
      <c r="AL773">
        <v>-88.717797000000004</v>
      </c>
      <c r="AM773">
        <v>25</v>
      </c>
      <c r="AN773">
        <v>1975</v>
      </c>
      <c r="AO773" t="s">
        <v>118</v>
      </c>
      <c r="AP773">
        <v>-96</v>
      </c>
      <c r="AQ773">
        <v>0</v>
      </c>
      <c r="AR773">
        <v>-128</v>
      </c>
      <c r="AZ773">
        <v>1200</v>
      </c>
      <c r="BA773">
        <v>1</v>
      </c>
      <c r="BB773" t="str">
        <f t="shared" si="444"/>
        <v xml:space="preserve">N4400K  </v>
      </c>
      <c r="BC773">
        <v>1</v>
      </c>
      <c r="BE773">
        <v>0</v>
      </c>
      <c r="BF773">
        <v>0</v>
      </c>
      <c r="BG773">
        <v>0</v>
      </c>
      <c r="BH773">
        <v>1900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 t="shared" si="459"/>
        <v>21:39:57.941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168</v>
      </c>
      <c r="CR773">
        <v>1</v>
      </c>
      <c r="CW773">
        <v>12979041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 t="shared" si="455"/>
        <v>07/22/2022 21:39:58.179</v>
      </c>
      <c r="C774" t="str">
        <f t="shared" si="443"/>
        <v>FFDFD3C0</v>
      </c>
      <c r="D774" t="s">
        <v>124</v>
      </c>
      <c r="E774">
        <v>2</v>
      </c>
      <c r="H774">
        <v>156</v>
      </c>
      <c r="I774" t="s">
        <v>125</v>
      </c>
      <c r="J774" t="s">
        <v>126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456"/>
        <v>21:39:57.938</v>
      </c>
      <c r="T774" t="str">
        <f t="shared" si="457"/>
        <v>21:39:57.538</v>
      </c>
      <c r="U774" t="str">
        <f t="shared" si="458"/>
        <v>A54CFF</v>
      </c>
      <c r="V774">
        <v>0</v>
      </c>
      <c r="W774">
        <v>0</v>
      </c>
      <c r="X774">
        <v>2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1</v>
      </c>
      <c r="AI774" t="s">
        <v>385</v>
      </c>
      <c r="AJ774">
        <v>43.390459999999997</v>
      </c>
      <c r="AK774" t="s">
        <v>388</v>
      </c>
      <c r="AL774">
        <v>-88.717797000000004</v>
      </c>
      <c r="AM774">
        <v>25</v>
      </c>
      <c r="AN774">
        <v>1975</v>
      </c>
      <c r="AO774" t="s">
        <v>118</v>
      </c>
      <c r="AP774">
        <v>-96</v>
      </c>
      <c r="AQ774">
        <v>0</v>
      </c>
      <c r="AR774">
        <v>-128</v>
      </c>
      <c r="AZ774">
        <v>1200</v>
      </c>
      <c r="BA774">
        <v>1</v>
      </c>
      <c r="BB774" t="str">
        <f t="shared" si="444"/>
        <v xml:space="preserve">N4400K  </v>
      </c>
      <c r="BC774">
        <v>1</v>
      </c>
      <c r="BE774">
        <v>0</v>
      </c>
      <c r="BF774">
        <v>0</v>
      </c>
      <c r="BG774">
        <v>0</v>
      </c>
      <c r="BH774">
        <v>1900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 t="shared" si="459"/>
        <v>21:39:57.941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168</v>
      </c>
      <c r="CR774">
        <v>1</v>
      </c>
      <c r="CW774">
        <v>12979041</v>
      </c>
      <c r="CY774">
        <v>0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 t="shared" si="455"/>
        <v>07/22/2022 21:39:58.179</v>
      </c>
      <c r="C775" t="str">
        <f t="shared" si="443"/>
        <v>FFDFD3C0</v>
      </c>
      <c r="D775" t="s">
        <v>121</v>
      </c>
      <c r="E775">
        <v>12</v>
      </c>
      <c r="F775">
        <v>1012</v>
      </c>
      <c r="G775" t="s">
        <v>122</v>
      </c>
      <c r="J775" t="s">
        <v>123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456"/>
        <v>21:39:57.938</v>
      </c>
      <c r="T775" t="str">
        <f t="shared" si="457"/>
        <v>21:39:57.538</v>
      </c>
      <c r="U775" t="str">
        <f t="shared" si="458"/>
        <v>A54CFF</v>
      </c>
      <c r="V775">
        <v>0</v>
      </c>
      <c r="W775">
        <v>0</v>
      </c>
      <c r="X775">
        <v>2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385</v>
      </c>
      <c r="AJ775">
        <v>43.390459999999997</v>
      </c>
      <c r="AK775" t="s">
        <v>388</v>
      </c>
      <c r="AL775">
        <v>-88.717797000000004</v>
      </c>
      <c r="AM775">
        <v>25</v>
      </c>
      <c r="AN775">
        <v>1975</v>
      </c>
      <c r="AO775" t="s">
        <v>118</v>
      </c>
      <c r="AP775">
        <v>-96</v>
      </c>
      <c r="AQ775">
        <v>0</v>
      </c>
      <c r="AR775">
        <v>-128</v>
      </c>
      <c r="AZ775">
        <v>1200</v>
      </c>
      <c r="BA775">
        <v>1</v>
      </c>
      <c r="BB775" t="str">
        <f t="shared" si="444"/>
        <v xml:space="preserve">N4400K  </v>
      </c>
      <c r="BC775">
        <v>1</v>
      </c>
      <c r="BE775">
        <v>0</v>
      </c>
      <c r="BF775">
        <v>0</v>
      </c>
      <c r="BG775">
        <v>0</v>
      </c>
      <c r="BH775">
        <v>1900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 t="shared" si="459"/>
        <v>21:39:57.941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168</v>
      </c>
      <c r="CR775">
        <v>1</v>
      </c>
      <c r="CW775">
        <v>12979041</v>
      </c>
      <c r="CY775">
        <v>0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 t="shared" ref="A776:A781" si="460">"07/22/2022 21:39:59.101"</f>
        <v>07/22/2022 21:39:59.101</v>
      </c>
      <c r="C776" t="str">
        <f t="shared" si="443"/>
        <v>FFDFD3C0</v>
      </c>
      <c r="D776" t="s">
        <v>113</v>
      </c>
      <c r="E776">
        <v>45</v>
      </c>
      <c r="H776">
        <v>152</v>
      </c>
      <c r="I776" t="s">
        <v>120</v>
      </c>
      <c r="J776" t="s">
        <v>115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ref="S776:S781" si="461">"21:39:58.867"</f>
        <v>21:39:58.867</v>
      </c>
      <c r="T776" t="str">
        <f t="shared" ref="T776:T781" si="462">"21:39:58.467"</f>
        <v>21:39:58.467</v>
      </c>
      <c r="U776" t="str">
        <f t="shared" si="458"/>
        <v>A54CFF</v>
      </c>
      <c r="V776">
        <v>0</v>
      </c>
      <c r="W776">
        <v>0</v>
      </c>
      <c r="X776">
        <v>2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385</v>
      </c>
      <c r="AJ776">
        <v>43.390459999999997</v>
      </c>
      <c r="AK776" t="s">
        <v>389</v>
      </c>
      <c r="AL776">
        <v>-88.718376000000006</v>
      </c>
      <c r="AM776">
        <v>25</v>
      </c>
      <c r="AN776">
        <v>1975</v>
      </c>
      <c r="AO776" t="s">
        <v>118</v>
      </c>
      <c r="AP776">
        <v>-98</v>
      </c>
      <c r="AQ776">
        <v>2</v>
      </c>
      <c r="AR776">
        <v>-64</v>
      </c>
      <c r="AZ776">
        <v>1200</v>
      </c>
      <c r="BA776">
        <v>1</v>
      </c>
      <c r="BB776" t="str">
        <f t="shared" si="444"/>
        <v xml:space="preserve">N4400K  </v>
      </c>
      <c r="BC776">
        <v>1</v>
      </c>
      <c r="BE776">
        <v>0</v>
      </c>
      <c r="BF776">
        <v>0</v>
      </c>
      <c r="BG776">
        <v>0</v>
      </c>
      <c r="BH776">
        <v>1900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 t="shared" ref="BW776:BW781" si="463">"21:39:58.873"</f>
        <v>21:39:58.873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168</v>
      </c>
      <c r="CR776">
        <v>1</v>
      </c>
      <c r="CW776">
        <v>12980664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 t="shared" si="460"/>
        <v>07/22/2022 21:39:59.101</v>
      </c>
      <c r="C777" t="str">
        <f t="shared" si="443"/>
        <v>FFDFD3C0</v>
      </c>
      <c r="D777" t="s">
        <v>113</v>
      </c>
      <c r="E777">
        <v>44</v>
      </c>
      <c r="H777">
        <v>151</v>
      </c>
      <c r="I777" t="s">
        <v>114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461"/>
        <v>21:39:58.867</v>
      </c>
      <c r="T777" t="str">
        <f t="shared" si="462"/>
        <v>21:39:58.467</v>
      </c>
      <c r="U777" t="str">
        <f t="shared" si="458"/>
        <v>A54CFF</v>
      </c>
      <c r="V777">
        <v>0</v>
      </c>
      <c r="W777">
        <v>0</v>
      </c>
      <c r="X777">
        <v>2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385</v>
      </c>
      <c r="AJ777">
        <v>43.390459999999997</v>
      </c>
      <c r="AK777" t="s">
        <v>389</v>
      </c>
      <c r="AL777">
        <v>-88.718376000000006</v>
      </c>
      <c r="AM777">
        <v>25</v>
      </c>
      <c r="AN777">
        <v>1975</v>
      </c>
      <c r="AO777" t="s">
        <v>118</v>
      </c>
      <c r="AP777">
        <v>-98</v>
      </c>
      <c r="AQ777">
        <v>2</v>
      </c>
      <c r="AR777">
        <v>-64</v>
      </c>
      <c r="AZ777">
        <v>1200</v>
      </c>
      <c r="BA777">
        <v>1</v>
      </c>
      <c r="BB777" t="str">
        <f t="shared" si="444"/>
        <v xml:space="preserve">N4400K  </v>
      </c>
      <c r="BC777">
        <v>1</v>
      </c>
      <c r="BE777">
        <v>0</v>
      </c>
      <c r="BF777">
        <v>0</v>
      </c>
      <c r="BG777">
        <v>0</v>
      </c>
      <c r="BH777">
        <v>1900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 t="shared" si="463"/>
        <v>21:39:58.873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168</v>
      </c>
      <c r="CR777">
        <v>1</v>
      </c>
      <c r="CW777">
        <v>12980664</v>
      </c>
      <c r="CY777">
        <v>0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 t="shared" si="460"/>
        <v>07/22/2022 21:39:59.101</v>
      </c>
      <c r="C778" t="str">
        <f t="shared" si="443"/>
        <v>FFDFD3C0</v>
      </c>
      <c r="D778" t="s">
        <v>121</v>
      </c>
      <c r="E778">
        <v>11</v>
      </c>
      <c r="F778">
        <v>1011</v>
      </c>
      <c r="G778" t="s">
        <v>125</v>
      </c>
      <c r="J778" t="s">
        <v>123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461"/>
        <v>21:39:58.867</v>
      </c>
      <c r="T778" t="str">
        <f t="shared" si="462"/>
        <v>21:39:58.467</v>
      </c>
      <c r="U778" t="str">
        <f t="shared" si="458"/>
        <v>A54CFF</v>
      </c>
      <c r="V778">
        <v>0</v>
      </c>
      <c r="W778">
        <v>0</v>
      </c>
      <c r="X778">
        <v>2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1</v>
      </c>
      <c r="AI778" t="s">
        <v>385</v>
      </c>
      <c r="AJ778">
        <v>43.390459999999997</v>
      </c>
      <c r="AK778" t="s">
        <v>389</v>
      </c>
      <c r="AL778">
        <v>-88.718376000000006</v>
      </c>
      <c r="AM778">
        <v>25</v>
      </c>
      <c r="AN778">
        <v>1975</v>
      </c>
      <c r="AO778" t="s">
        <v>118</v>
      </c>
      <c r="AP778">
        <v>-98</v>
      </c>
      <c r="AQ778">
        <v>2</v>
      </c>
      <c r="AR778">
        <v>-64</v>
      </c>
      <c r="AZ778">
        <v>1200</v>
      </c>
      <c r="BA778">
        <v>1</v>
      </c>
      <c r="BB778" t="str">
        <f t="shared" si="444"/>
        <v xml:space="preserve">N4400K  </v>
      </c>
      <c r="BC778">
        <v>1</v>
      </c>
      <c r="BE778">
        <v>0</v>
      </c>
      <c r="BF778">
        <v>0</v>
      </c>
      <c r="BG778">
        <v>0</v>
      </c>
      <c r="BH778">
        <v>1900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 t="shared" si="463"/>
        <v>21:39:58.873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168</v>
      </c>
      <c r="CR778">
        <v>1</v>
      </c>
      <c r="CW778">
        <v>12980664</v>
      </c>
      <c r="CY778">
        <v>0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 t="shared" si="460"/>
        <v>07/22/2022 21:39:59.101</v>
      </c>
      <c r="C779" t="str">
        <f t="shared" si="443"/>
        <v>FFDFD3C0</v>
      </c>
      <c r="D779" t="s">
        <v>124</v>
      </c>
      <c r="E779">
        <v>2</v>
      </c>
      <c r="H779">
        <v>156</v>
      </c>
      <c r="I779" t="s">
        <v>125</v>
      </c>
      <c r="J779" t="s">
        <v>126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461"/>
        <v>21:39:58.867</v>
      </c>
      <c r="T779" t="str">
        <f t="shared" si="462"/>
        <v>21:39:58.467</v>
      </c>
      <c r="U779" t="str">
        <f t="shared" si="458"/>
        <v>A54CFF</v>
      </c>
      <c r="V779">
        <v>0</v>
      </c>
      <c r="W779">
        <v>0</v>
      </c>
      <c r="X779">
        <v>2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385</v>
      </c>
      <c r="AJ779">
        <v>43.390459999999997</v>
      </c>
      <c r="AK779" t="s">
        <v>389</v>
      </c>
      <c r="AL779">
        <v>-88.718376000000006</v>
      </c>
      <c r="AM779">
        <v>25</v>
      </c>
      <c r="AN779">
        <v>1975</v>
      </c>
      <c r="AO779" t="s">
        <v>118</v>
      </c>
      <c r="AP779">
        <v>-98</v>
      </c>
      <c r="AQ779">
        <v>2</v>
      </c>
      <c r="AR779">
        <v>-64</v>
      </c>
      <c r="AZ779">
        <v>1200</v>
      </c>
      <c r="BA779">
        <v>1</v>
      </c>
      <c r="BB779" t="str">
        <f t="shared" si="444"/>
        <v xml:space="preserve">N4400K  </v>
      </c>
      <c r="BC779">
        <v>1</v>
      </c>
      <c r="BE779">
        <v>0</v>
      </c>
      <c r="BF779">
        <v>0</v>
      </c>
      <c r="BG779">
        <v>0</v>
      </c>
      <c r="BH779">
        <v>1900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 t="shared" si="463"/>
        <v>21:39:58.873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168</v>
      </c>
      <c r="CR779">
        <v>1</v>
      </c>
      <c r="CW779">
        <v>12980664</v>
      </c>
      <c r="CY779">
        <v>0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 t="shared" si="460"/>
        <v>07/22/2022 21:39:59.101</v>
      </c>
      <c r="C780" t="str">
        <f t="shared" si="443"/>
        <v>FFDFD3C0</v>
      </c>
      <c r="D780" t="s">
        <v>121</v>
      </c>
      <c r="E780">
        <v>12</v>
      </c>
      <c r="F780">
        <v>1012</v>
      </c>
      <c r="G780" t="s">
        <v>122</v>
      </c>
      <c r="J780" t="s">
        <v>123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461"/>
        <v>21:39:58.867</v>
      </c>
      <c r="T780" t="str">
        <f t="shared" si="462"/>
        <v>21:39:58.467</v>
      </c>
      <c r="U780" t="str">
        <f t="shared" si="458"/>
        <v>A54CFF</v>
      </c>
      <c r="V780">
        <v>0</v>
      </c>
      <c r="W780">
        <v>0</v>
      </c>
      <c r="X780">
        <v>2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385</v>
      </c>
      <c r="AJ780">
        <v>43.390459999999997</v>
      </c>
      <c r="AK780" t="s">
        <v>389</v>
      </c>
      <c r="AL780">
        <v>-88.718376000000006</v>
      </c>
      <c r="AM780">
        <v>25</v>
      </c>
      <c r="AN780">
        <v>1975</v>
      </c>
      <c r="AO780" t="s">
        <v>118</v>
      </c>
      <c r="AP780">
        <v>-98</v>
      </c>
      <c r="AQ780">
        <v>2</v>
      </c>
      <c r="AR780">
        <v>-64</v>
      </c>
      <c r="AZ780">
        <v>1200</v>
      </c>
      <c r="BA780">
        <v>1</v>
      </c>
      <c r="BB780" t="str">
        <f t="shared" si="444"/>
        <v xml:space="preserve">N4400K  </v>
      </c>
      <c r="BC780">
        <v>1</v>
      </c>
      <c r="BE780">
        <v>0</v>
      </c>
      <c r="BF780">
        <v>0</v>
      </c>
      <c r="BG780">
        <v>0</v>
      </c>
      <c r="BH780">
        <v>1900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 t="shared" si="463"/>
        <v>21:39:58.873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168</v>
      </c>
      <c r="CR780">
        <v>1</v>
      </c>
      <c r="CW780">
        <v>12980664</v>
      </c>
      <c r="CY780">
        <v>0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 t="shared" si="460"/>
        <v>07/22/2022 21:39:59.101</v>
      </c>
      <c r="C781" t="str">
        <f t="shared" si="443"/>
        <v>FFDFD3C0</v>
      </c>
      <c r="D781" t="s">
        <v>127</v>
      </c>
      <c r="E781">
        <v>8</v>
      </c>
      <c r="F781">
        <v>2008</v>
      </c>
      <c r="G781" t="s">
        <v>128</v>
      </c>
      <c r="J781" t="s">
        <v>129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461"/>
        <v>21:39:58.867</v>
      </c>
      <c r="T781" t="str">
        <f t="shared" si="462"/>
        <v>21:39:58.467</v>
      </c>
      <c r="U781" t="str">
        <f t="shared" si="458"/>
        <v>A54CFF</v>
      </c>
      <c r="V781">
        <v>0</v>
      </c>
      <c r="W781">
        <v>0</v>
      </c>
      <c r="X781">
        <v>2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385</v>
      </c>
      <c r="AJ781">
        <v>43.390459999999997</v>
      </c>
      <c r="AK781" t="s">
        <v>389</v>
      </c>
      <c r="AL781">
        <v>-88.718376000000006</v>
      </c>
      <c r="AM781">
        <v>25</v>
      </c>
      <c r="AN781">
        <v>1975</v>
      </c>
      <c r="AO781" t="s">
        <v>118</v>
      </c>
      <c r="AP781">
        <v>-98</v>
      </c>
      <c r="AQ781">
        <v>2</v>
      </c>
      <c r="AR781">
        <v>-64</v>
      </c>
      <c r="AZ781">
        <v>1200</v>
      </c>
      <c r="BA781">
        <v>1</v>
      </c>
      <c r="BB781" t="str">
        <f t="shared" si="444"/>
        <v xml:space="preserve">N4400K  </v>
      </c>
      <c r="BC781">
        <v>1</v>
      </c>
      <c r="BE781">
        <v>0</v>
      </c>
      <c r="BF781">
        <v>0</v>
      </c>
      <c r="BG781">
        <v>0</v>
      </c>
      <c r="BH781">
        <v>1900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 t="shared" si="463"/>
        <v>21:39:58.873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168</v>
      </c>
      <c r="CR781">
        <v>1</v>
      </c>
      <c r="CW781">
        <v>12980664</v>
      </c>
      <c r="CY781">
        <v>0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"07/22/2022 21:40:00.007"</f>
        <v>07/22/2022 21:40:00.007</v>
      </c>
      <c r="C782" t="str">
        <f t="shared" si="443"/>
        <v>FFDFD3C0</v>
      </c>
      <c r="D782" t="s">
        <v>113</v>
      </c>
      <c r="E782">
        <v>44</v>
      </c>
      <c r="H782">
        <v>151</v>
      </c>
      <c r="I782" t="s">
        <v>114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ref="S782:S787" si="464">"21:39:59.797"</f>
        <v>21:39:59.797</v>
      </c>
      <c r="T782" t="str">
        <f t="shared" ref="T782:T787" si="465">"21:39:59.397"</f>
        <v>21:39:59.397</v>
      </c>
      <c r="U782" t="str">
        <f t="shared" si="458"/>
        <v>A54CFF</v>
      </c>
      <c r="V782">
        <v>0</v>
      </c>
      <c r="W782">
        <v>0</v>
      </c>
      <c r="X782">
        <v>2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385</v>
      </c>
      <c r="AJ782">
        <v>43.390459999999997</v>
      </c>
      <c r="AK782" t="s">
        <v>390</v>
      </c>
      <c r="AL782">
        <v>-88.718913000000001</v>
      </c>
      <c r="AM782">
        <v>25</v>
      </c>
      <c r="AN782">
        <v>1975</v>
      </c>
      <c r="AO782" t="s">
        <v>118</v>
      </c>
      <c r="AP782">
        <v>-100</v>
      </c>
      <c r="AQ782">
        <v>5</v>
      </c>
      <c r="AR782">
        <v>-128</v>
      </c>
      <c r="AZ782">
        <v>1200</v>
      </c>
      <c r="BA782">
        <v>1</v>
      </c>
      <c r="BB782" t="str">
        <f t="shared" si="444"/>
        <v xml:space="preserve">N4400K  </v>
      </c>
      <c r="BC782">
        <v>1</v>
      </c>
      <c r="BE782">
        <v>0</v>
      </c>
      <c r="BF782">
        <v>0</v>
      </c>
      <c r="BG782">
        <v>0</v>
      </c>
      <c r="BH782">
        <v>1900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 t="shared" ref="BW782:BW787" si="466">"21:39:59.801"</f>
        <v>21:39:59.801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168</v>
      </c>
      <c r="CR782">
        <v>1</v>
      </c>
      <c r="CW782">
        <v>12982411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"07/22/2022 21:40:00.007"</f>
        <v>07/22/2022 21:40:00.007</v>
      </c>
      <c r="C783" t="str">
        <f t="shared" si="443"/>
        <v>FFDFD3C0</v>
      </c>
      <c r="D783" t="s">
        <v>121</v>
      </c>
      <c r="E783">
        <v>11</v>
      </c>
      <c r="F783">
        <v>1011</v>
      </c>
      <c r="G783" t="s">
        <v>125</v>
      </c>
      <c r="J783" t="s">
        <v>123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464"/>
        <v>21:39:59.797</v>
      </c>
      <c r="T783" t="str">
        <f t="shared" si="465"/>
        <v>21:39:59.397</v>
      </c>
      <c r="U783" t="str">
        <f t="shared" si="458"/>
        <v>A54CFF</v>
      </c>
      <c r="V783">
        <v>0</v>
      </c>
      <c r="W783">
        <v>0</v>
      </c>
      <c r="X783">
        <v>2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385</v>
      </c>
      <c r="AJ783">
        <v>43.390459999999997</v>
      </c>
      <c r="AK783" t="s">
        <v>390</v>
      </c>
      <c r="AL783">
        <v>-88.718913000000001</v>
      </c>
      <c r="AM783">
        <v>25</v>
      </c>
      <c r="AN783">
        <v>1975</v>
      </c>
      <c r="AO783" t="s">
        <v>118</v>
      </c>
      <c r="AP783">
        <v>-100</v>
      </c>
      <c r="AQ783">
        <v>5</v>
      </c>
      <c r="AR783">
        <v>-128</v>
      </c>
      <c r="AZ783">
        <v>1200</v>
      </c>
      <c r="BA783">
        <v>1</v>
      </c>
      <c r="BB783" t="str">
        <f t="shared" si="444"/>
        <v xml:space="preserve">N4400K  </v>
      </c>
      <c r="BC783">
        <v>1</v>
      </c>
      <c r="BE783">
        <v>0</v>
      </c>
      <c r="BF783">
        <v>0</v>
      </c>
      <c r="BG783">
        <v>0</v>
      </c>
      <c r="BH783">
        <v>1900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 t="shared" si="466"/>
        <v>21:39:59.801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168</v>
      </c>
      <c r="CR783">
        <v>1</v>
      </c>
      <c r="CW783">
        <v>12982411</v>
      </c>
      <c r="CY783">
        <v>0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"07/22/2022 21:40:00.007"</f>
        <v>07/22/2022 21:40:00.007</v>
      </c>
      <c r="C784" t="str">
        <f t="shared" si="443"/>
        <v>FFDFD3C0</v>
      </c>
      <c r="D784" t="s">
        <v>113</v>
      </c>
      <c r="E784">
        <v>45</v>
      </c>
      <c r="H784">
        <v>152</v>
      </c>
      <c r="I784" t="s">
        <v>120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464"/>
        <v>21:39:59.797</v>
      </c>
      <c r="T784" t="str">
        <f t="shared" si="465"/>
        <v>21:39:59.397</v>
      </c>
      <c r="U784" t="str">
        <f t="shared" si="458"/>
        <v>A54CFF</v>
      </c>
      <c r="V784">
        <v>0</v>
      </c>
      <c r="W784">
        <v>0</v>
      </c>
      <c r="X784">
        <v>2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1</v>
      </c>
      <c r="AI784" t="s">
        <v>385</v>
      </c>
      <c r="AJ784">
        <v>43.390459999999997</v>
      </c>
      <c r="AK784" t="s">
        <v>390</v>
      </c>
      <c r="AL784">
        <v>-88.718913000000001</v>
      </c>
      <c r="AM784">
        <v>25</v>
      </c>
      <c r="AN784">
        <v>1975</v>
      </c>
      <c r="AO784" t="s">
        <v>118</v>
      </c>
      <c r="AP784">
        <v>-100</v>
      </c>
      <c r="AQ784">
        <v>5</v>
      </c>
      <c r="AR784">
        <v>-128</v>
      </c>
      <c r="AZ784">
        <v>1200</v>
      </c>
      <c r="BA784">
        <v>1</v>
      </c>
      <c r="BB784" t="str">
        <f t="shared" si="444"/>
        <v xml:space="preserve">N4400K  </v>
      </c>
      <c r="BC784">
        <v>1</v>
      </c>
      <c r="BE784">
        <v>0</v>
      </c>
      <c r="BF784">
        <v>0</v>
      </c>
      <c r="BG784">
        <v>0</v>
      </c>
      <c r="BH784">
        <v>1900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 t="shared" si="466"/>
        <v>21:39:59.801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168</v>
      </c>
      <c r="CR784">
        <v>1</v>
      </c>
      <c r="CW784">
        <v>12982411</v>
      </c>
      <c r="CY784">
        <v>0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"07/22/2022 21:40:00.007"</f>
        <v>07/22/2022 21:40:00.007</v>
      </c>
      <c r="C785" t="str">
        <f t="shared" si="443"/>
        <v>FFDFD3C0</v>
      </c>
      <c r="D785" t="s">
        <v>124</v>
      </c>
      <c r="E785">
        <v>2</v>
      </c>
      <c r="H785">
        <v>156</v>
      </c>
      <c r="I785" t="s">
        <v>125</v>
      </c>
      <c r="J785" t="s">
        <v>126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464"/>
        <v>21:39:59.797</v>
      </c>
      <c r="T785" t="str">
        <f t="shared" si="465"/>
        <v>21:39:59.397</v>
      </c>
      <c r="U785" t="str">
        <f t="shared" si="458"/>
        <v>A54CFF</v>
      </c>
      <c r="V785">
        <v>0</v>
      </c>
      <c r="W785">
        <v>0</v>
      </c>
      <c r="X785">
        <v>2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1</v>
      </c>
      <c r="AI785" t="s">
        <v>385</v>
      </c>
      <c r="AJ785">
        <v>43.390459999999997</v>
      </c>
      <c r="AK785" t="s">
        <v>390</v>
      </c>
      <c r="AL785">
        <v>-88.718913000000001</v>
      </c>
      <c r="AM785">
        <v>25</v>
      </c>
      <c r="AN785">
        <v>1975</v>
      </c>
      <c r="AO785" t="s">
        <v>118</v>
      </c>
      <c r="AP785">
        <v>-100</v>
      </c>
      <c r="AQ785">
        <v>5</v>
      </c>
      <c r="AR785">
        <v>-128</v>
      </c>
      <c r="AZ785">
        <v>1200</v>
      </c>
      <c r="BA785">
        <v>1</v>
      </c>
      <c r="BB785" t="str">
        <f t="shared" si="444"/>
        <v xml:space="preserve">N4400K  </v>
      </c>
      <c r="BC785">
        <v>1</v>
      </c>
      <c r="BE785">
        <v>0</v>
      </c>
      <c r="BF785">
        <v>0</v>
      </c>
      <c r="BG785">
        <v>0</v>
      </c>
      <c r="BH785">
        <v>1900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 t="shared" si="466"/>
        <v>21:39:59.801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168</v>
      </c>
      <c r="CR785">
        <v>1</v>
      </c>
      <c r="CW785">
        <v>12982411</v>
      </c>
      <c r="CY785">
        <v>0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"07/22/2022 21:40:00.007"</f>
        <v>07/22/2022 21:40:00.007</v>
      </c>
      <c r="C786" t="str">
        <f t="shared" si="443"/>
        <v>FFDFD3C0</v>
      </c>
      <c r="D786" t="s">
        <v>121</v>
      </c>
      <c r="E786">
        <v>12</v>
      </c>
      <c r="F786">
        <v>1012</v>
      </c>
      <c r="G786" t="s">
        <v>122</v>
      </c>
      <c r="J786" t="s">
        <v>123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464"/>
        <v>21:39:59.797</v>
      </c>
      <c r="T786" t="str">
        <f t="shared" si="465"/>
        <v>21:39:59.397</v>
      </c>
      <c r="U786" t="str">
        <f t="shared" si="458"/>
        <v>A54CFF</v>
      </c>
      <c r="V786">
        <v>0</v>
      </c>
      <c r="W786">
        <v>0</v>
      </c>
      <c r="X786">
        <v>2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385</v>
      </c>
      <c r="AJ786">
        <v>43.390459999999997</v>
      </c>
      <c r="AK786" t="s">
        <v>390</v>
      </c>
      <c r="AL786">
        <v>-88.718913000000001</v>
      </c>
      <c r="AM786">
        <v>25</v>
      </c>
      <c r="AN786">
        <v>1975</v>
      </c>
      <c r="AO786" t="s">
        <v>118</v>
      </c>
      <c r="AP786">
        <v>-100</v>
      </c>
      <c r="AQ786">
        <v>5</v>
      </c>
      <c r="AR786">
        <v>-128</v>
      </c>
      <c r="AZ786">
        <v>1200</v>
      </c>
      <c r="BA786">
        <v>1</v>
      </c>
      <c r="BB786" t="str">
        <f t="shared" si="444"/>
        <v xml:space="preserve">N4400K  </v>
      </c>
      <c r="BC786">
        <v>1</v>
      </c>
      <c r="BE786">
        <v>0</v>
      </c>
      <c r="BF786">
        <v>0</v>
      </c>
      <c r="BG786">
        <v>0</v>
      </c>
      <c r="BH786">
        <v>1900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 t="shared" si="466"/>
        <v>21:39:59.801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168</v>
      </c>
      <c r="CR786">
        <v>1</v>
      </c>
      <c r="CW786">
        <v>12982411</v>
      </c>
      <c r="CY786">
        <v>0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"07/22/2022 21:40:00.116"</f>
        <v>07/22/2022 21:40:00.116</v>
      </c>
      <c r="C787" t="str">
        <f t="shared" si="443"/>
        <v>FFDFD3C0</v>
      </c>
      <c r="D787" t="s">
        <v>127</v>
      </c>
      <c r="E787">
        <v>8</v>
      </c>
      <c r="F787">
        <v>2008</v>
      </c>
      <c r="G787" t="s">
        <v>128</v>
      </c>
      <c r="J787" t="s">
        <v>129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464"/>
        <v>21:39:59.797</v>
      </c>
      <c r="T787" t="str">
        <f t="shared" si="465"/>
        <v>21:39:59.397</v>
      </c>
      <c r="U787" t="str">
        <f t="shared" si="458"/>
        <v>A54CFF</v>
      </c>
      <c r="V787">
        <v>0</v>
      </c>
      <c r="W787">
        <v>0</v>
      </c>
      <c r="X787">
        <v>2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385</v>
      </c>
      <c r="AJ787">
        <v>43.390459999999997</v>
      </c>
      <c r="AK787" t="s">
        <v>390</v>
      </c>
      <c r="AL787">
        <v>-88.718913000000001</v>
      </c>
      <c r="AM787">
        <v>25</v>
      </c>
      <c r="AN787">
        <v>1975</v>
      </c>
      <c r="AO787" t="s">
        <v>118</v>
      </c>
      <c r="AP787">
        <v>-100</v>
      </c>
      <c r="AQ787">
        <v>5</v>
      </c>
      <c r="AR787">
        <v>-128</v>
      </c>
      <c r="AZ787">
        <v>1200</v>
      </c>
      <c r="BA787">
        <v>1</v>
      </c>
      <c r="BB787" t="str">
        <f t="shared" si="444"/>
        <v xml:space="preserve">N4400K  </v>
      </c>
      <c r="BC787">
        <v>1</v>
      </c>
      <c r="BE787">
        <v>0</v>
      </c>
      <c r="BF787">
        <v>0</v>
      </c>
      <c r="BG787">
        <v>0</v>
      </c>
      <c r="BH787">
        <v>1900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 t="shared" si="466"/>
        <v>21:39:59.801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168</v>
      </c>
      <c r="CR787">
        <v>1</v>
      </c>
      <c r="CW787">
        <v>12982411</v>
      </c>
      <c r="CY787">
        <v>0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"07/22/2022 21:40:01.069"</f>
        <v>07/22/2022 21:40:01.069</v>
      </c>
      <c r="C788" t="str">
        <f t="shared" si="443"/>
        <v>FFDFD3C0</v>
      </c>
      <c r="D788" t="s">
        <v>113</v>
      </c>
      <c r="E788">
        <v>44</v>
      </c>
      <c r="H788">
        <v>151</v>
      </c>
      <c r="I788" t="s">
        <v>114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ref="S788:S793" si="467">"21:40:00.805"</f>
        <v>21:40:00.805</v>
      </c>
      <c r="T788" t="str">
        <f t="shared" ref="T788:T793" si="468">"21:40:00.405"</f>
        <v>21:40:00.405</v>
      </c>
      <c r="U788" t="str">
        <f t="shared" si="458"/>
        <v>A54CFF</v>
      </c>
      <c r="V788">
        <v>0</v>
      </c>
      <c r="W788">
        <v>0</v>
      </c>
      <c r="X788">
        <v>2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1</v>
      </c>
      <c r="AI788" t="s">
        <v>383</v>
      </c>
      <c r="AJ788">
        <v>43.390503000000002</v>
      </c>
      <c r="AK788" t="s">
        <v>391</v>
      </c>
      <c r="AL788">
        <v>-88.719577999999998</v>
      </c>
      <c r="AM788">
        <v>25</v>
      </c>
      <c r="AN788">
        <v>1975</v>
      </c>
      <c r="AO788" t="s">
        <v>118</v>
      </c>
      <c r="AP788">
        <v>-102</v>
      </c>
      <c r="AQ788">
        <v>8</v>
      </c>
      <c r="AR788">
        <v>-192</v>
      </c>
      <c r="AZ788">
        <v>1200</v>
      </c>
      <c r="BA788">
        <v>1</v>
      </c>
      <c r="BB788" t="str">
        <f t="shared" si="444"/>
        <v xml:space="preserve">N4400K  </v>
      </c>
      <c r="BC788">
        <v>1</v>
      </c>
      <c r="BE788">
        <v>0</v>
      </c>
      <c r="BF788">
        <v>0</v>
      </c>
      <c r="BG788">
        <v>0</v>
      </c>
      <c r="BH788">
        <v>1900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 t="shared" ref="BW788:BW793" si="469">"21:40:00.810"</f>
        <v>21:40:00.810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6</v>
      </c>
      <c r="CP788" t="s">
        <v>119</v>
      </c>
      <c r="CQ788">
        <v>168</v>
      </c>
      <c r="CR788">
        <v>1</v>
      </c>
      <c r="CW788">
        <v>12984382</v>
      </c>
      <c r="CY788">
        <v>1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"07/22/2022 21:40:01.069"</f>
        <v>07/22/2022 21:40:01.069</v>
      </c>
      <c r="C789" t="str">
        <f t="shared" si="443"/>
        <v>FFDFD3C0</v>
      </c>
      <c r="D789" t="s">
        <v>127</v>
      </c>
      <c r="E789">
        <v>8</v>
      </c>
      <c r="F789">
        <v>2008</v>
      </c>
      <c r="G789" t="s">
        <v>128</v>
      </c>
      <c r="J789" t="s">
        <v>129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467"/>
        <v>21:40:00.805</v>
      </c>
      <c r="T789" t="str">
        <f t="shared" si="468"/>
        <v>21:40:00.405</v>
      </c>
      <c r="U789" t="str">
        <f t="shared" si="458"/>
        <v>A54CFF</v>
      </c>
      <c r="V789">
        <v>0</v>
      </c>
      <c r="W789">
        <v>0</v>
      </c>
      <c r="X789">
        <v>2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1</v>
      </c>
      <c r="AI789" t="s">
        <v>383</v>
      </c>
      <c r="AJ789">
        <v>43.390503000000002</v>
      </c>
      <c r="AK789" t="s">
        <v>391</v>
      </c>
      <c r="AL789">
        <v>-88.719577999999998</v>
      </c>
      <c r="AM789">
        <v>25</v>
      </c>
      <c r="AN789">
        <v>1975</v>
      </c>
      <c r="AO789" t="s">
        <v>118</v>
      </c>
      <c r="AP789">
        <v>-102</v>
      </c>
      <c r="AQ789">
        <v>8</v>
      </c>
      <c r="AR789">
        <v>-192</v>
      </c>
      <c r="AZ789">
        <v>1200</v>
      </c>
      <c r="BA789">
        <v>1</v>
      </c>
      <c r="BB789" t="str">
        <f t="shared" si="444"/>
        <v xml:space="preserve">N4400K  </v>
      </c>
      <c r="BC789">
        <v>1</v>
      </c>
      <c r="BE789">
        <v>0</v>
      </c>
      <c r="BF789">
        <v>0</v>
      </c>
      <c r="BG789">
        <v>0</v>
      </c>
      <c r="BH789">
        <v>1900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 t="shared" si="469"/>
        <v>21:40:00.810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6</v>
      </c>
      <c r="CP789" t="s">
        <v>119</v>
      </c>
      <c r="CQ789">
        <v>168</v>
      </c>
      <c r="CR789">
        <v>1</v>
      </c>
      <c r="CW789">
        <v>12984382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"07/22/2022 21:40:01.069"</f>
        <v>07/22/2022 21:40:01.069</v>
      </c>
      <c r="C790" t="str">
        <f t="shared" si="443"/>
        <v>FFDFD3C0</v>
      </c>
      <c r="D790" t="s">
        <v>121</v>
      </c>
      <c r="E790">
        <v>11</v>
      </c>
      <c r="F790">
        <v>1011</v>
      </c>
      <c r="G790" t="s">
        <v>125</v>
      </c>
      <c r="J790" t="s">
        <v>123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467"/>
        <v>21:40:00.805</v>
      </c>
      <c r="T790" t="str">
        <f t="shared" si="468"/>
        <v>21:40:00.405</v>
      </c>
      <c r="U790" t="str">
        <f t="shared" si="458"/>
        <v>A54CFF</v>
      </c>
      <c r="V790">
        <v>0</v>
      </c>
      <c r="W790">
        <v>0</v>
      </c>
      <c r="X790">
        <v>2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383</v>
      </c>
      <c r="AJ790">
        <v>43.390503000000002</v>
      </c>
      <c r="AK790" t="s">
        <v>391</v>
      </c>
      <c r="AL790">
        <v>-88.719577999999998</v>
      </c>
      <c r="AM790">
        <v>25</v>
      </c>
      <c r="AN790">
        <v>1975</v>
      </c>
      <c r="AO790" t="s">
        <v>118</v>
      </c>
      <c r="AP790">
        <v>-102</v>
      </c>
      <c r="AQ790">
        <v>8</v>
      </c>
      <c r="AR790">
        <v>-192</v>
      </c>
      <c r="AZ790">
        <v>1200</v>
      </c>
      <c r="BA790">
        <v>1</v>
      </c>
      <c r="BB790" t="str">
        <f t="shared" si="444"/>
        <v xml:space="preserve">N4400K  </v>
      </c>
      <c r="BC790">
        <v>1</v>
      </c>
      <c r="BE790">
        <v>0</v>
      </c>
      <c r="BF790">
        <v>0</v>
      </c>
      <c r="BG790">
        <v>0</v>
      </c>
      <c r="BH790">
        <v>1900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 t="shared" si="469"/>
        <v>21:40:00.810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6</v>
      </c>
      <c r="CP790" t="s">
        <v>119</v>
      </c>
      <c r="CQ790">
        <v>168</v>
      </c>
      <c r="CR790">
        <v>1</v>
      </c>
      <c r="CW790">
        <v>12984382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"07/22/2022 21:40:01.085"</f>
        <v>07/22/2022 21:40:01.085</v>
      </c>
      <c r="C791" t="str">
        <f t="shared" si="443"/>
        <v>FFDFD3C0</v>
      </c>
      <c r="D791" t="s">
        <v>113</v>
      </c>
      <c r="E791">
        <v>45</v>
      </c>
      <c r="H791">
        <v>152</v>
      </c>
      <c r="I791" t="s">
        <v>120</v>
      </c>
      <c r="J791" t="s">
        <v>115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467"/>
        <v>21:40:00.805</v>
      </c>
      <c r="T791" t="str">
        <f t="shared" si="468"/>
        <v>21:40:00.405</v>
      </c>
      <c r="U791" t="str">
        <f t="shared" si="458"/>
        <v>A54CFF</v>
      </c>
      <c r="V791">
        <v>0</v>
      </c>
      <c r="W791">
        <v>0</v>
      </c>
      <c r="X791">
        <v>2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383</v>
      </c>
      <c r="AJ791">
        <v>43.390503000000002</v>
      </c>
      <c r="AK791" t="s">
        <v>391</v>
      </c>
      <c r="AL791">
        <v>-88.719577999999998</v>
      </c>
      <c r="AM791">
        <v>25</v>
      </c>
      <c r="AN791">
        <v>1975</v>
      </c>
      <c r="AO791" t="s">
        <v>118</v>
      </c>
      <c r="AP791">
        <v>-102</v>
      </c>
      <c r="AQ791">
        <v>8</v>
      </c>
      <c r="AR791">
        <v>-192</v>
      </c>
      <c r="AZ791">
        <v>1200</v>
      </c>
      <c r="BA791">
        <v>1</v>
      </c>
      <c r="BB791" t="str">
        <f t="shared" si="444"/>
        <v xml:space="preserve">N4400K  </v>
      </c>
      <c r="BC791">
        <v>1</v>
      </c>
      <c r="BE791">
        <v>0</v>
      </c>
      <c r="BF791">
        <v>0</v>
      </c>
      <c r="BG791">
        <v>0</v>
      </c>
      <c r="BH791">
        <v>1900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 t="shared" si="469"/>
        <v>21:40:00.810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6</v>
      </c>
      <c r="CP791" t="s">
        <v>119</v>
      </c>
      <c r="CQ791">
        <v>168</v>
      </c>
      <c r="CR791">
        <v>1</v>
      </c>
      <c r="CW791">
        <v>12984382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"07/22/2022 21:40:01.085"</f>
        <v>07/22/2022 21:40:01.085</v>
      </c>
      <c r="C792" t="str">
        <f t="shared" si="443"/>
        <v>FFDFD3C0</v>
      </c>
      <c r="D792" t="s">
        <v>124</v>
      </c>
      <c r="E792">
        <v>2</v>
      </c>
      <c r="H792">
        <v>156</v>
      </c>
      <c r="I792" t="s">
        <v>125</v>
      </c>
      <c r="J792" t="s">
        <v>126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467"/>
        <v>21:40:00.805</v>
      </c>
      <c r="T792" t="str">
        <f t="shared" si="468"/>
        <v>21:40:00.405</v>
      </c>
      <c r="U792" t="str">
        <f t="shared" si="458"/>
        <v>A54CFF</v>
      </c>
      <c r="V792">
        <v>0</v>
      </c>
      <c r="W792">
        <v>0</v>
      </c>
      <c r="X792">
        <v>2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1</v>
      </c>
      <c r="AI792" t="s">
        <v>383</v>
      </c>
      <c r="AJ792">
        <v>43.390503000000002</v>
      </c>
      <c r="AK792" t="s">
        <v>391</v>
      </c>
      <c r="AL792">
        <v>-88.719577999999998</v>
      </c>
      <c r="AM792">
        <v>25</v>
      </c>
      <c r="AN792">
        <v>1975</v>
      </c>
      <c r="AO792" t="s">
        <v>118</v>
      </c>
      <c r="AP792">
        <v>-102</v>
      </c>
      <c r="AQ792">
        <v>8</v>
      </c>
      <c r="AR792">
        <v>-192</v>
      </c>
      <c r="AZ792">
        <v>1200</v>
      </c>
      <c r="BA792">
        <v>1</v>
      </c>
      <c r="BB792" t="str">
        <f t="shared" si="444"/>
        <v xml:space="preserve">N4400K  </v>
      </c>
      <c r="BC792">
        <v>1</v>
      </c>
      <c r="BE792">
        <v>0</v>
      </c>
      <c r="BF792">
        <v>0</v>
      </c>
      <c r="BG792">
        <v>0</v>
      </c>
      <c r="BH792">
        <v>1900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 t="shared" si="469"/>
        <v>21:40:00.810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6</v>
      </c>
      <c r="CP792" t="s">
        <v>119</v>
      </c>
      <c r="CQ792">
        <v>168</v>
      </c>
      <c r="CR792">
        <v>1</v>
      </c>
      <c r="CW792">
        <v>12984382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"07/22/2022 21:40:01.085"</f>
        <v>07/22/2022 21:40:01.085</v>
      </c>
      <c r="C793" t="str">
        <f t="shared" si="443"/>
        <v>FFDFD3C0</v>
      </c>
      <c r="D793" t="s">
        <v>121</v>
      </c>
      <c r="E793">
        <v>12</v>
      </c>
      <c r="F793">
        <v>1012</v>
      </c>
      <c r="G793" t="s">
        <v>122</v>
      </c>
      <c r="J793" t="s">
        <v>123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467"/>
        <v>21:40:00.805</v>
      </c>
      <c r="T793" t="str">
        <f t="shared" si="468"/>
        <v>21:40:00.405</v>
      </c>
      <c r="U793" t="str">
        <f t="shared" si="458"/>
        <v>A54CFF</v>
      </c>
      <c r="V793">
        <v>0</v>
      </c>
      <c r="W793">
        <v>0</v>
      </c>
      <c r="X793">
        <v>2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383</v>
      </c>
      <c r="AJ793">
        <v>43.390503000000002</v>
      </c>
      <c r="AK793" t="s">
        <v>391</v>
      </c>
      <c r="AL793">
        <v>-88.719577999999998</v>
      </c>
      <c r="AM793">
        <v>25</v>
      </c>
      <c r="AN793">
        <v>1975</v>
      </c>
      <c r="AO793" t="s">
        <v>118</v>
      </c>
      <c r="AP793">
        <v>-102</v>
      </c>
      <c r="AQ793">
        <v>8</v>
      </c>
      <c r="AR793">
        <v>-192</v>
      </c>
      <c r="AZ793">
        <v>1200</v>
      </c>
      <c r="BA793">
        <v>1</v>
      </c>
      <c r="BB793" t="str">
        <f t="shared" si="444"/>
        <v xml:space="preserve">N4400K  </v>
      </c>
      <c r="BC793">
        <v>1</v>
      </c>
      <c r="BE793">
        <v>0</v>
      </c>
      <c r="BF793">
        <v>0</v>
      </c>
      <c r="BG793">
        <v>0</v>
      </c>
      <c r="BH793">
        <v>1900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 t="shared" si="469"/>
        <v>21:40:00.810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6</v>
      </c>
      <c r="CP793" t="s">
        <v>119</v>
      </c>
      <c r="CQ793">
        <v>168</v>
      </c>
      <c r="CR793">
        <v>1</v>
      </c>
      <c r="CW793">
        <v>12984382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"07/22/2022 21:40:01.938"</f>
        <v>07/22/2022 21:40:01.938</v>
      </c>
      <c r="C794" t="str">
        <f t="shared" si="443"/>
        <v>FFDFD3C0</v>
      </c>
      <c r="D794" t="s">
        <v>124</v>
      </c>
      <c r="E794">
        <v>2</v>
      </c>
      <c r="H794">
        <v>156</v>
      </c>
      <c r="I794" t="s">
        <v>125</v>
      </c>
      <c r="J794" t="s">
        <v>126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ref="S794:S799" si="470">"21:40:01.688"</f>
        <v>21:40:01.688</v>
      </c>
      <c r="T794" t="str">
        <f t="shared" ref="T794:T799" si="471">"21:40:01.288"</f>
        <v>21:40:01.288</v>
      </c>
      <c r="U794" t="str">
        <f t="shared" si="458"/>
        <v>A54CFF</v>
      </c>
      <c r="V794">
        <v>0</v>
      </c>
      <c r="W794">
        <v>0</v>
      </c>
      <c r="X794">
        <v>2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381</v>
      </c>
      <c r="AJ794">
        <v>43.390546000000001</v>
      </c>
      <c r="AK794" t="s">
        <v>392</v>
      </c>
      <c r="AL794">
        <v>-88.720157</v>
      </c>
      <c r="AM794">
        <v>25</v>
      </c>
      <c r="AN794">
        <v>1975</v>
      </c>
      <c r="AO794" t="s">
        <v>118</v>
      </c>
      <c r="AP794">
        <v>-103</v>
      </c>
      <c r="AQ794">
        <v>9</v>
      </c>
      <c r="AR794">
        <v>-128</v>
      </c>
      <c r="AZ794">
        <v>1200</v>
      </c>
      <c r="BA794">
        <v>1</v>
      </c>
      <c r="BB794" t="str">
        <f t="shared" si="444"/>
        <v xml:space="preserve">N4400K  </v>
      </c>
      <c r="BC794">
        <v>1</v>
      </c>
      <c r="BE794">
        <v>0</v>
      </c>
      <c r="BF794">
        <v>0</v>
      </c>
      <c r="BG794">
        <v>0</v>
      </c>
      <c r="BH794">
        <v>1900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 t="shared" ref="BW794:BW799" si="472">"21:40:01.693"</f>
        <v>21:40:01.693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6</v>
      </c>
      <c r="CP794" t="s">
        <v>119</v>
      </c>
      <c r="CQ794">
        <v>168</v>
      </c>
      <c r="CR794">
        <v>1</v>
      </c>
      <c r="CW794">
        <v>12985932</v>
      </c>
      <c r="CY794">
        <v>1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"07/22/2022 21:40:01.938"</f>
        <v>07/22/2022 21:40:01.938</v>
      </c>
      <c r="C795" t="str">
        <f t="shared" si="443"/>
        <v>FFDFD3C0</v>
      </c>
      <c r="D795" t="s">
        <v>121</v>
      </c>
      <c r="E795">
        <v>12</v>
      </c>
      <c r="F795">
        <v>1012</v>
      </c>
      <c r="G795" t="s">
        <v>122</v>
      </c>
      <c r="J795" t="s">
        <v>123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470"/>
        <v>21:40:01.688</v>
      </c>
      <c r="T795" t="str">
        <f t="shared" si="471"/>
        <v>21:40:01.288</v>
      </c>
      <c r="U795" t="str">
        <f t="shared" si="458"/>
        <v>A54CFF</v>
      </c>
      <c r="V795">
        <v>0</v>
      </c>
      <c r="W795">
        <v>0</v>
      </c>
      <c r="X795">
        <v>2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381</v>
      </c>
      <c r="AJ795">
        <v>43.390546000000001</v>
      </c>
      <c r="AK795" t="s">
        <v>392</v>
      </c>
      <c r="AL795">
        <v>-88.720157</v>
      </c>
      <c r="AM795">
        <v>25</v>
      </c>
      <c r="AN795">
        <v>1975</v>
      </c>
      <c r="AO795" t="s">
        <v>118</v>
      </c>
      <c r="AP795">
        <v>-103</v>
      </c>
      <c r="AQ795">
        <v>9</v>
      </c>
      <c r="AR795">
        <v>-128</v>
      </c>
      <c r="AZ795">
        <v>1200</v>
      </c>
      <c r="BA795">
        <v>1</v>
      </c>
      <c r="BB795" t="str">
        <f t="shared" si="444"/>
        <v xml:space="preserve">N4400K  </v>
      </c>
      <c r="BC795">
        <v>1</v>
      </c>
      <c r="BE795">
        <v>0</v>
      </c>
      <c r="BF795">
        <v>0</v>
      </c>
      <c r="BG795">
        <v>0</v>
      </c>
      <c r="BH795">
        <v>1900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 t="shared" si="472"/>
        <v>21:40:01.693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6</v>
      </c>
      <c r="CP795" t="s">
        <v>119</v>
      </c>
      <c r="CQ795">
        <v>168</v>
      </c>
      <c r="CR795">
        <v>1</v>
      </c>
      <c r="CW795">
        <v>12985932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"07/22/2022 21:40:01.938"</f>
        <v>07/22/2022 21:40:01.938</v>
      </c>
      <c r="C796" t="str">
        <f t="shared" si="443"/>
        <v>FFDFD3C0</v>
      </c>
      <c r="D796" t="s">
        <v>113</v>
      </c>
      <c r="E796">
        <v>44</v>
      </c>
      <c r="H796">
        <v>151</v>
      </c>
      <c r="I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470"/>
        <v>21:40:01.688</v>
      </c>
      <c r="T796" t="str">
        <f t="shared" si="471"/>
        <v>21:40:01.288</v>
      </c>
      <c r="U796" t="str">
        <f t="shared" si="458"/>
        <v>A54CFF</v>
      </c>
      <c r="V796">
        <v>0</v>
      </c>
      <c r="W796">
        <v>0</v>
      </c>
      <c r="X796">
        <v>2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1</v>
      </c>
      <c r="AI796" t="s">
        <v>381</v>
      </c>
      <c r="AJ796">
        <v>43.390546000000001</v>
      </c>
      <c r="AK796" t="s">
        <v>392</v>
      </c>
      <c r="AL796">
        <v>-88.720157</v>
      </c>
      <c r="AM796">
        <v>25</v>
      </c>
      <c r="AN796">
        <v>1975</v>
      </c>
      <c r="AO796" t="s">
        <v>118</v>
      </c>
      <c r="AP796">
        <v>-103</v>
      </c>
      <c r="AQ796">
        <v>9</v>
      </c>
      <c r="AR796">
        <v>-128</v>
      </c>
      <c r="AZ796">
        <v>1200</v>
      </c>
      <c r="BA796">
        <v>1</v>
      </c>
      <c r="BB796" t="str">
        <f t="shared" si="444"/>
        <v xml:space="preserve">N4400K  </v>
      </c>
      <c r="BC796">
        <v>1</v>
      </c>
      <c r="BE796">
        <v>0</v>
      </c>
      <c r="BF796">
        <v>0</v>
      </c>
      <c r="BG796">
        <v>0</v>
      </c>
      <c r="BH796">
        <v>1900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 t="shared" si="472"/>
        <v>21:40:01.693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6</v>
      </c>
      <c r="CP796" t="s">
        <v>119</v>
      </c>
      <c r="CQ796">
        <v>168</v>
      </c>
      <c r="CR796">
        <v>1</v>
      </c>
      <c r="CW796">
        <v>12985932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"07/22/2022 21:40:01.938"</f>
        <v>07/22/2022 21:40:01.938</v>
      </c>
      <c r="C797" t="str">
        <f t="shared" si="443"/>
        <v>FFDFD3C0</v>
      </c>
      <c r="D797" t="s">
        <v>121</v>
      </c>
      <c r="E797">
        <v>11</v>
      </c>
      <c r="F797">
        <v>1011</v>
      </c>
      <c r="G797" t="s">
        <v>125</v>
      </c>
      <c r="J797" t="s">
        <v>123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470"/>
        <v>21:40:01.688</v>
      </c>
      <c r="T797" t="str">
        <f t="shared" si="471"/>
        <v>21:40:01.288</v>
      </c>
      <c r="U797" t="str">
        <f t="shared" si="458"/>
        <v>A54CFF</v>
      </c>
      <c r="V797">
        <v>0</v>
      </c>
      <c r="W797">
        <v>0</v>
      </c>
      <c r="X797">
        <v>2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381</v>
      </c>
      <c r="AJ797">
        <v>43.390546000000001</v>
      </c>
      <c r="AK797" t="s">
        <v>392</v>
      </c>
      <c r="AL797">
        <v>-88.720157</v>
      </c>
      <c r="AM797">
        <v>25</v>
      </c>
      <c r="AN797">
        <v>1975</v>
      </c>
      <c r="AO797" t="s">
        <v>118</v>
      </c>
      <c r="AP797">
        <v>-103</v>
      </c>
      <c r="AQ797">
        <v>9</v>
      </c>
      <c r="AR797">
        <v>-128</v>
      </c>
      <c r="AZ797">
        <v>1200</v>
      </c>
      <c r="BA797">
        <v>1</v>
      </c>
      <c r="BB797" t="str">
        <f t="shared" si="444"/>
        <v xml:space="preserve">N4400K  </v>
      </c>
      <c r="BC797">
        <v>1</v>
      </c>
      <c r="BE797">
        <v>0</v>
      </c>
      <c r="BF797">
        <v>0</v>
      </c>
      <c r="BG797">
        <v>0</v>
      </c>
      <c r="BH797">
        <v>1900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 t="shared" si="472"/>
        <v>21:40:01.693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6</v>
      </c>
      <c r="CP797" t="s">
        <v>119</v>
      </c>
      <c r="CQ797">
        <v>168</v>
      </c>
      <c r="CR797">
        <v>1</v>
      </c>
      <c r="CW797">
        <v>12985932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"07/22/2022 21:40:01.970"</f>
        <v>07/22/2022 21:40:01.970</v>
      </c>
      <c r="C798" t="str">
        <f t="shared" si="443"/>
        <v>FFDFD3C0</v>
      </c>
      <c r="D798" t="s">
        <v>127</v>
      </c>
      <c r="E798">
        <v>8</v>
      </c>
      <c r="F798">
        <v>2008</v>
      </c>
      <c r="G798" t="s">
        <v>128</v>
      </c>
      <c r="J798" t="s">
        <v>129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470"/>
        <v>21:40:01.688</v>
      </c>
      <c r="T798" t="str">
        <f t="shared" si="471"/>
        <v>21:40:01.288</v>
      </c>
      <c r="U798" t="str">
        <f t="shared" si="458"/>
        <v>A54CFF</v>
      </c>
      <c r="V798">
        <v>0</v>
      </c>
      <c r="W798">
        <v>0</v>
      </c>
      <c r="X798">
        <v>2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381</v>
      </c>
      <c r="AJ798">
        <v>43.390546000000001</v>
      </c>
      <c r="AK798" t="s">
        <v>392</v>
      </c>
      <c r="AL798">
        <v>-88.720157</v>
      </c>
      <c r="AM798">
        <v>25</v>
      </c>
      <c r="AN798">
        <v>1975</v>
      </c>
      <c r="AO798" t="s">
        <v>118</v>
      </c>
      <c r="AP798">
        <v>-103</v>
      </c>
      <c r="AQ798">
        <v>9</v>
      </c>
      <c r="AR798">
        <v>-128</v>
      </c>
      <c r="AZ798">
        <v>1200</v>
      </c>
      <c r="BA798">
        <v>1</v>
      </c>
      <c r="BB798" t="str">
        <f t="shared" si="444"/>
        <v xml:space="preserve">N4400K  </v>
      </c>
      <c r="BC798">
        <v>1</v>
      </c>
      <c r="BE798">
        <v>0</v>
      </c>
      <c r="BF798">
        <v>0</v>
      </c>
      <c r="BG798">
        <v>0</v>
      </c>
      <c r="BH798">
        <v>1900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 t="shared" si="472"/>
        <v>21:40:01.693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6</v>
      </c>
      <c r="CP798" t="s">
        <v>119</v>
      </c>
      <c r="CQ798">
        <v>168</v>
      </c>
      <c r="CR798">
        <v>1</v>
      </c>
      <c r="CW798">
        <v>12985932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"07/22/2022 21:40:01.970"</f>
        <v>07/22/2022 21:40:01.970</v>
      </c>
      <c r="C799" t="str">
        <f t="shared" si="443"/>
        <v>FFDFD3C0</v>
      </c>
      <c r="D799" t="s">
        <v>113</v>
      </c>
      <c r="E799">
        <v>45</v>
      </c>
      <c r="H799">
        <v>152</v>
      </c>
      <c r="I799" t="s">
        <v>120</v>
      </c>
      <c r="J799" t="s">
        <v>115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470"/>
        <v>21:40:01.688</v>
      </c>
      <c r="T799" t="str">
        <f t="shared" si="471"/>
        <v>21:40:01.288</v>
      </c>
      <c r="U799" t="str">
        <f t="shared" si="458"/>
        <v>A54CFF</v>
      </c>
      <c r="V799">
        <v>0</v>
      </c>
      <c r="W799">
        <v>0</v>
      </c>
      <c r="X799">
        <v>2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381</v>
      </c>
      <c r="AJ799">
        <v>43.390546000000001</v>
      </c>
      <c r="AK799" t="s">
        <v>392</v>
      </c>
      <c r="AL799">
        <v>-88.720157</v>
      </c>
      <c r="AM799">
        <v>25</v>
      </c>
      <c r="AN799">
        <v>1975</v>
      </c>
      <c r="AO799" t="s">
        <v>118</v>
      </c>
      <c r="AP799">
        <v>-103</v>
      </c>
      <c r="AQ799">
        <v>9</v>
      </c>
      <c r="AR799">
        <v>-128</v>
      </c>
      <c r="AZ799">
        <v>1200</v>
      </c>
      <c r="BA799">
        <v>1</v>
      </c>
      <c r="BB799" t="str">
        <f t="shared" si="444"/>
        <v xml:space="preserve">N4400K  </v>
      </c>
      <c r="BC799">
        <v>1</v>
      </c>
      <c r="BE799">
        <v>0</v>
      </c>
      <c r="BF799">
        <v>0</v>
      </c>
      <c r="BG799">
        <v>0</v>
      </c>
      <c r="BH799">
        <v>1900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 t="shared" si="472"/>
        <v>21:40:01.693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6</v>
      </c>
      <c r="CP799" t="s">
        <v>119</v>
      </c>
      <c r="CQ799">
        <v>168</v>
      </c>
      <c r="CR799">
        <v>1</v>
      </c>
      <c r="CW799">
        <v>12985932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 t="shared" ref="A800:A805" si="473">"07/22/2022 21:40:02.860"</f>
        <v>07/22/2022 21:40:02.860</v>
      </c>
      <c r="C800" t="str">
        <f t="shared" si="443"/>
        <v>FFDFD3C0</v>
      </c>
      <c r="D800" t="s">
        <v>121</v>
      </c>
      <c r="E800">
        <v>11</v>
      </c>
      <c r="F800">
        <v>1011</v>
      </c>
      <c r="G800" t="s">
        <v>125</v>
      </c>
      <c r="J800" t="s">
        <v>123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ref="S800:S805" si="474">"21:40:02.625"</f>
        <v>21:40:02.625</v>
      </c>
      <c r="T800" t="str">
        <f t="shared" ref="T800:T805" si="475">"21:40:02.225"</f>
        <v>21:40:02.225</v>
      </c>
      <c r="U800" t="str">
        <f t="shared" si="458"/>
        <v>A54CFF</v>
      </c>
      <c r="V800">
        <v>0</v>
      </c>
      <c r="W800">
        <v>0</v>
      </c>
      <c r="X800">
        <v>2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393</v>
      </c>
      <c r="AJ800">
        <v>43.390588999999999</v>
      </c>
      <c r="AK800" t="s">
        <v>394</v>
      </c>
      <c r="AL800">
        <v>-88.720737</v>
      </c>
      <c r="AM800">
        <v>25</v>
      </c>
      <c r="AN800">
        <v>1975</v>
      </c>
      <c r="AO800" t="s">
        <v>118</v>
      </c>
      <c r="AP800">
        <v>-105</v>
      </c>
      <c r="AQ800">
        <v>11</v>
      </c>
      <c r="AR800">
        <v>-192</v>
      </c>
      <c r="AZ800">
        <v>1200</v>
      </c>
      <c r="BA800">
        <v>1</v>
      </c>
      <c r="BB800" t="str">
        <f t="shared" si="444"/>
        <v xml:space="preserve">N4400K  </v>
      </c>
      <c r="BC800">
        <v>1</v>
      </c>
      <c r="BE800">
        <v>0</v>
      </c>
      <c r="BF800">
        <v>0</v>
      </c>
      <c r="BG800">
        <v>0</v>
      </c>
      <c r="BH800">
        <v>1900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 t="shared" ref="BW800:BW805" si="476">"21:40:02.627"</f>
        <v>21:40:02.627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6</v>
      </c>
      <c r="CP800" t="s">
        <v>119</v>
      </c>
      <c r="CQ800">
        <v>168</v>
      </c>
      <c r="CR800">
        <v>1</v>
      </c>
      <c r="CW800">
        <v>12987648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 t="shared" si="473"/>
        <v>07/22/2022 21:40:02.860</v>
      </c>
      <c r="C801" t="str">
        <f t="shared" si="443"/>
        <v>FFDFD3C0</v>
      </c>
      <c r="D801" t="s">
        <v>113</v>
      </c>
      <c r="E801">
        <v>44</v>
      </c>
      <c r="H801">
        <v>151</v>
      </c>
      <c r="I801" t="s">
        <v>114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474"/>
        <v>21:40:02.625</v>
      </c>
      <c r="T801" t="str">
        <f t="shared" si="475"/>
        <v>21:40:02.225</v>
      </c>
      <c r="U801" t="str">
        <f t="shared" si="458"/>
        <v>A54CFF</v>
      </c>
      <c r="V801">
        <v>0</v>
      </c>
      <c r="W801">
        <v>0</v>
      </c>
      <c r="X801">
        <v>2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393</v>
      </c>
      <c r="AJ801">
        <v>43.390588999999999</v>
      </c>
      <c r="AK801" t="s">
        <v>394</v>
      </c>
      <c r="AL801">
        <v>-88.720737</v>
      </c>
      <c r="AM801">
        <v>25</v>
      </c>
      <c r="AN801">
        <v>1975</v>
      </c>
      <c r="AO801" t="s">
        <v>118</v>
      </c>
      <c r="AP801">
        <v>-105</v>
      </c>
      <c r="AQ801">
        <v>11</v>
      </c>
      <c r="AR801">
        <v>-192</v>
      </c>
      <c r="AZ801">
        <v>1200</v>
      </c>
      <c r="BA801">
        <v>1</v>
      </c>
      <c r="BB801" t="str">
        <f t="shared" si="444"/>
        <v xml:space="preserve">N4400K  </v>
      </c>
      <c r="BC801">
        <v>1</v>
      </c>
      <c r="BE801">
        <v>0</v>
      </c>
      <c r="BF801">
        <v>0</v>
      </c>
      <c r="BG801">
        <v>0</v>
      </c>
      <c r="BH801">
        <v>1900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 t="shared" si="476"/>
        <v>21:40:02.627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6</v>
      </c>
      <c r="CP801" t="s">
        <v>119</v>
      </c>
      <c r="CQ801">
        <v>168</v>
      </c>
      <c r="CR801">
        <v>1</v>
      </c>
      <c r="CW801">
        <v>12987648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 t="shared" si="473"/>
        <v>07/22/2022 21:40:02.860</v>
      </c>
      <c r="C802" t="str">
        <f t="shared" si="443"/>
        <v>FFDFD3C0</v>
      </c>
      <c r="D802" t="s">
        <v>127</v>
      </c>
      <c r="E802">
        <v>8</v>
      </c>
      <c r="F802">
        <v>2008</v>
      </c>
      <c r="G802" t="s">
        <v>128</v>
      </c>
      <c r="J802" t="s">
        <v>129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474"/>
        <v>21:40:02.625</v>
      </c>
      <c r="T802" t="str">
        <f t="shared" si="475"/>
        <v>21:40:02.225</v>
      </c>
      <c r="U802" t="str">
        <f t="shared" si="458"/>
        <v>A54CFF</v>
      </c>
      <c r="V802">
        <v>0</v>
      </c>
      <c r="W802">
        <v>0</v>
      </c>
      <c r="X802">
        <v>2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393</v>
      </c>
      <c r="AJ802">
        <v>43.390588999999999</v>
      </c>
      <c r="AK802" t="s">
        <v>394</v>
      </c>
      <c r="AL802">
        <v>-88.720737</v>
      </c>
      <c r="AM802">
        <v>25</v>
      </c>
      <c r="AN802">
        <v>1975</v>
      </c>
      <c r="AO802" t="s">
        <v>118</v>
      </c>
      <c r="AP802">
        <v>-105</v>
      </c>
      <c r="AQ802">
        <v>11</v>
      </c>
      <c r="AR802">
        <v>-192</v>
      </c>
      <c r="AZ802">
        <v>1200</v>
      </c>
      <c r="BA802">
        <v>1</v>
      </c>
      <c r="BB802" t="str">
        <f t="shared" si="444"/>
        <v xml:space="preserve">N4400K  </v>
      </c>
      <c r="BC802">
        <v>1</v>
      </c>
      <c r="BE802">
        <v>0</v>
      </c>
      <c r="BF802">
        <v>0</v>
      </c>
      <c r="BG802">
        <v>0</v>
      </c>
      <c r="BH802">
        <v>1900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 t="shared" si="476"/>
        <v>21:40:02.627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6</v>
      </c>
      <c r="CP802" t="s">
        <v>119</v>
      </c>
      <c r="CQ802">
        <v>168</v>
      </c>
      <c r="CR802">
        <v>1</v>
      </c>
      <c r="CW802">
        <v>12987648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 t="shared" si="473"/>
        <v>07/22/2022 21:40:02.860</v>
      </c>
      <c r="C803" t="str">
        <f t="shared" si="443"/>
        <v>FFDFD3C0</v>
      </c>
      <c r="D803" t="s">
        <v>113</v>
      </c>
      <c r="E803">
        <v>45</v>
      </c>
      <c r="H803">
        <v>152</v>
      </c>
      <c r="I803" t="s">
        <v>120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474"/>
        <v>21:40:02.625</v>
      </c>
      <c r="T803" t="str">
        <f t="shared" si="475"/>
        <v>21:40:02.225</v>
      </c>
      <c r="U803" t="str">
        <f t="shared" si="458"/>
        <v>A54CFF</v>
      </c>
      <c r="V803">
        <v>0</v>
      </c>
      <c r="W803">
        <v>0</v>
      </c>
      <c r="X803">
        <v>2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1</v>
      </c>
      <c r="AI803" t="s">
        <v>393</v>
      </c>
      <c r="AJ803">
        <v>43.390588999999999</v>
      </c>
      <c r="AK803" t="s">
        <v>394</v>
      </c>
      <c r="AL803">
        <v>-88.720737</v>
      </c>
      <c r="AM803">
        <v>25</v>
      </c>
      <c r="AN803">
        <v>1975</v>
      </c>
      <c r="AO803" t="s">
        <v>118</v>
      </c>
      <c r="AP803">
        <v>-105</v>
      </c>
      <c r="AQ803">
        <v>11</v>
      </c>
      <c r="AR803">
        <v>-192</v>
      </c>
      <c r="AZ803">
        <v>1200</v>
      </c>
      <c r="BA803">
        <v>1</v>
      </c>
      <c r="BB803" t="str">
        <f t="shared" si="444"/>
        <v xml:space="preserve">N4400K  </v>
      </c>
      <c r="BC803">
        <v>1</v>
      </c>
      <c r="BE803">
        <v>0</v>
      </c>
      <c r="BF803">
        <v>0</v>
      </c>
      <c r="BG803">
        <v>0</v>
      </c>
      <c r="BH803">
        <v>1900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 t="shared" si="476"/>
        <v>21:40:02.627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6</v>
      </c>
      <c r="CP803" t="s">
        <v>119</v>
      </c>
      <c r="CQ803">
        <v>168</v>
      </c>
      <c r="CR803">
        <v>1</v>
      </c>
      <c r="CW803">
        <v>12987648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 t="shared" si="473"/>
        <v>07/22/2022 21:40:02.860</v>
      </c>
      <c r="C804" t="str">
        <f t="shared" si="443"/>
        <v>FFDFD3C0</v>
      </c>
      <c r="D804" t="s">
        <v>124</v>
      </c>
      <c r="E804">
        <v>2</v>
      </c>
      <c r="H804">
        <v>156</v>
      </c>
      <c r="I804" t="s">
        <v>125</v>
      </c>
      <c r="J804" t="s">
        <v>126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474"/>
        <v>21:40:02.625</v>
      </c>
      <c r="T804" t="str">
        <f t="shared" si="475"/>
        <v>21:40:02.225</v>
      </c>
      <c r="U804" t="str">
        <f t="shared" si="458"/>
        <v>A54CFF</v>
      </c>
      <c r="V804">
        <v>0</v>
      </c>
      <c r="W804">
        <v>0</v>
      </c>
      <c r="X804">
        <v>2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393</v>
      </c>
      <c r="AJ804">
        <v>43.390588999999999</v>
      </c>
      <c r="AK804" t="s">
        <v>394</v>
      </c>
      <c r="AL804">
        <v>-88.720737</v>
      </c>
      <c r="AM804">
        <v>25</v>
      </c>
      <c r="AN804">
        <v>1975</v>
      </c>
      <c r="AO804" t="s">
        <v>118</v>
      </c>
      <c r="AP804">
        <v>-105</v>
      </c>
      <c r="AQ804">
        <v>11</v>
      </c>
      <c r="AR804">
        <v>-192</v>
      </c>
      <c r="AZ804">
        <v>1200</v>
      </c>
      <c r="BA804">
        <v>1</v>
      </c>
      <c r="BB804" t="str">
        <f t="shared" si="444"/>
        <v xml:space="preserve">N4400K  </v>
      </c>
      <c r="BC804">
        <v>1</v>
      </c>
      <c r="BE804">
        <v>0</v>
      </c>
      <c r="BF804">
        <v>0</v>
      </c>
      <c r="BG804">
        <v>0</v>
      </c>
      <c r="BH804">
        <v>1900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 t="shared" si="476"/>
        <v>21:40:02.627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6</v>
      </c>
      <c r="CP804" t="s">
        <v>119</v>
      </c>
      <c r="CQ804">
        <v>168</v>
      </c>
      <c r="CR804">
        <v>1</v>
      </c>
      <c r="CW804">
        <v>12987648</v>
      </c>
      <c r="CY804">
        <v>1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 t="shared" si="473"/>
        <v>07/22/2022 21:40:02.860</v>
      </c>
      <c r="C805" t="str">
        <f t="shared" si="443"/>
        <v>FFDFD3C0</v>
      </c>
      <c r="D805" t="s">
        <v>121</v>
      </c>
      <c r="E805">
        <v>12</v>
      </c>
      <c r="F805">
        <v>1012</v>
      </c>
      <c r="G805" t="s">
        <v>122</v>
      </c>
      <c r="J805" t="s">
        <v>123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474"/>
        <v>21:40:02.625</v>
      </c>
      <c r="T805" t="str">
        <f t="shared" si="475"/>
        <v>21:40:02.225</v>
      </c>
      <c r="U805" t="str">
        <f t="shared" si="458"/>
        <v>A54CFF</v>
      </c>
      <c r="V805">
        <v>0</v>
      </c>
      <c r="W805">
        <v>0</v>
      </c>
      <c r="X805">
        <v>2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1</v>
      </c>
      <c r="AI805" t="s">
        <v>393</v>
      </c>
      <c r="AJ805">
        <v>43.390588999999999</v>
      </c>
      <c r="AK805" t="s">
        <v>394</v>
      </c>
      <c r="AL805">
        <v>-88.720737</v>
      </c>
      <c r="AM805">
        <v>25</v>
      </c>
      <c r="AN805">
        <v>1975</v>
      </c>
      <c r="AO805" t="s">
        <v>118</v>
      </c>
      <c r="AP805">
        <v>-105</v>
      </c>
      <c r="AQ805">
        <v>11</v>
      </c>
      <c r="AR805">
        <v>-192</v>
      </c>
      <c r="AZ805">
        <v>1200</v>
      </c>
      <c r="BA805">
        <v>1</v>
      </c>
      <c r="BB805" t="str">
        <f t="shared" si="444"/>
        <v xml:space="preserve">N4400K  </v>
      </c>
      <c r="BC805">
        <v>1</v>
      </c>
      <c r="BE805">
        <v>0</v>
      </c>
      <c r="BF805">
        <v>0</v>
      </c>
      <c r="BG805">
        <v>0</v>
      </c>
      <c r="BH805">
        <v>1900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 t="shared" si="476"/>
        <v>21:40:02.627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6</v>
      </c>
      <c r="CP805" t="s">
        <v>119</v>
      </c>
      <c r="CQ805">
        <v>168</v>
      </c>
      <c r="CR805">
        <v>1</v>
      </c>
      <c r="CW805">
        <v>12987648</v>
      </c>
      <c r="CY805">
        <v>1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 t="shared" ref="A806:A811" si="477">"07/22/2022 21:40:03.860"</f>
        <v>07/22/2022 21:40:03.860</v>
      </c>
      <c r="C806" t="str">
        <f t="shared" si="443"/>
        <v>FFDFD3C0</v>
      </c>
      <c r="D806" t="s">
        <v>124</v>
      </c>
      <c r="E806">
        <v>2</v>
      </c>
      <c r="H806">
        <v>156</v>
      </c>
      <c r="I806" t="s">
        <v>125</v>
      </c>
      <c r="J806" t="s">
        <v>126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ref="S806:S811" si="478">"21:40:03.656"</f>
        <v>21:40:03.656</v>
      </c>
      <c r="T806" t="str">
        <f t="shared" ref="T806:T811" si="479">"21:40:03.156"</f>
        <v>21:40:03.156</v>
      </c>
      <c r="U806" t="str">
        <f t="shared" si="458"/>
        <v>A54CFF</v>
      </c>
      <c r="V806">
        <v>0</v>
      </c>
      <c r="W806">
        <v>0</v>
      </c>
      <c r="X806">
        <v>2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395</v>
      </c>
      <c r="AJ806">
        <v>43.390631999999997</v>
      </c>
      <c r="AK806" t="s">
        <v>396</v>
      </c>
      <c r="AL806">
        <v>-88.721487999999994</v>
      </c>
      <c r="AM806">
        <v>25</v>
      </c>
      <c r="AN806">
        <v>1950</v>
      </c>
      <c r="AO806" t="s">
        <v>118</v>
      </c>
      <c r="AP806">
        <v>-106</v>
      </c>
      <c r="AQ806">
        <v>11</v>
      </c>
      <c r="AR806">
        <v>-192</v>
      </c>
      <c r="AZ806">
        <v>1200</v>
      </c>
      <c r="BA806">
        <v>1</v>
      </c>
      <c r="BB806" t="str">
        <f t="shared" si="444"/>
        <v xml:space="preserve">N4400K  </v>
      </c>
      <c r="BC806">
        <v>1</v>
      </c>
      <c r="BE806">
        <v>0</v>
      </c>
      <c r="BF806">
        <v>0</v>
      </c>
      <c r="BG806">
        <v>0</v>
      </c>
      <c r="BH806">
        <v>1900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 t="shared" ref="BW806:BW811" si="480">"21:40:03.658"</f>
        <v>21:40:03.658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169</v>
      </c>
      <c r="CR806">
        <v>3</v>
      </c>
      <c r="CW806">
        <v>10383992</v>
      </c>
      <c r="CY806">
        <v>1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 t="shared" si="477"/>
        <v>07/22/2022 21:40:03.860</v>
      </c>
      <c r="C807" t="str">
        <f t="shared" si="443"/>
        <v>FFDFD3C0</v>
      </c>
      <c r="D807" t="s">
        <v>121</v>
      </c>
      <c r="E807">
        <v>12</v>
      </c>
      <c r="F807">
        <v>1012</v>
      </c>
      <c r="G807" t="s">
        <v>122</v>
      </c>
      <c r="J807" t="s">
        <v>123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478"/>
        <v>21:40:03.656</v>
      </c>
      <c r="T807" t="str">
        <f t="shared" si="479"/>
        <v>21:40:03.156</v>
      </c>
      <c r="U807" t="str">
        <f t="shared" si="458"/>
        <v>A54CFF</v>
      </c>
      <c r="V807">
        <v>0</v>
      </c>
      <c r="W807">
        <v>0</v>
      </c>
      <c r="X807">
        <v>2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395</v>
      </c>
      <c r="AJ807">
        <v>43.390631999999997</v>
      </c>
      <c r="AK807" t="s">
        <v>396</v>
      </c>
      <c r="AL807">
        <v>-88.721487999999994</v>
      </c>
      <c r="AM807">
        <v>25</v>
      </c>
      <c r="AN807">
        <v>1950</v>
      </c>
      <c r="AO807" t="s">
        <v>118</v>
      </c>
      <c r="AP807">
        <v>-106</v>
      </c>
      <c r="AQ807">
        <v>11</v>
      </c>
      <c r="AR807">
        <v>-192</v>
      </c>
      <c r="AZ807">
        <v>1200</v>
      </c>
      <c r="BA807">
        <v>1</v>
      </c>
      <c r="BB807" t="str">
        <f t="shared" si="444"/>
        <v xml:space="preserve">N4400K  </v>
      </c>
      <c r="BC807">
        <v>1</v>
      </c>
      <c r="BE807">
        <v>0</v>
      </c>
      <c r="BF807">
        <v>0</v>
      </c>
      <c r="BG807">
        <v>0</v>
      </c>
      <c r="BH807">
        <v>1900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 t="shared" si="480"/>
        <v>21:40:03.658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169</v>
      </c>
      <c r="CR807">
        <v>3</v>
      </c>
      <c r="CW807">
        <v>10383992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 t="shared" si="477"/>
        <v>07/22/2022 21:40:03.860</v>
      </c>
      <c r="C808" t="str">
        <f t="shared" si="443"/>
        <v>FFDFD3C0</v>
      </c>
      <c r="D808" t="s">
        <v>121</v>
      </c>
      <c r="E808">
        <v>11</v>
      </c>
      <c r="F808">
        <v>1011</v>
      </c>
      <c r="G808" t="s">
        <v>125</v>
      </c>
      <c r="J808" t="s">
        <v>123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478"/>
        <v>21:40:03.656</v>
      </c>
      <c r="T808" t="str">
        <f t="shared" si="479"/>
        <v>21:40:03.156</v>
      </c>
      <c r="U808" t="str">
        <f t="shared" si="458"/>
        <v>A54CFF</v>
      </c>
      <c r="V808">
        <v>0</v>
      </c>
      <c r="W808">
        <v>0</v>
      </c>
      <c r="X808">
        <v>2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395</v>
      </c>
      <c r="AJ808">
        <v>43.390631999999997</v>
      </c>
      <c r="AK808" t="s">
        <v>396</v>
      </c>
      <c r="AL808">
        <v>-88.721487999999994</v>
      </c>
      <c r="AM808">
        <v>25</v>
      </c>
      <c r="AN808">
        <v>1950</v>
      </c>
      <c r="AO808" t="s">
        <v>118</v>
      </c>
      <c r="AP808">
        <v>-106</v>
      </c>
      <c r="AQ808">
        <v>11</v>
      </c>
      <c r="AR808">
        <v>-192</v>
      </c>
      <c r="AZ808">
        <v>1200</v>
      </c>
      <c r="BA808">
        <v>1</v>
      </c>
      <c r="BB808" t="str">
        <f t="shared" si="444"/>
        <v xml:space="preserve">N4400K  </v>
      </c>
      <c r="BC808">
        <v>1</v>
      </c>
      <c r="BE808">
        <v>0</v>
      </c>
      <c r="BF808">
        <v>0</v>
      </c>
      <c r="BG808">
        <v>0</v>
      </c>
      <c r="BH808">
        <v>1900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 t="shared" si="480"/>
        <v>21:40:03.658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169</v>
      </c>
      <c r="CR808">
        <v>3</v>
      </c>
      <c r="CW808">
        <v>10383992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 t="shared" si="477"/>
        <v>07/22/2022 21:40:03.860</v>
      </c>
      <c r="C809" t="str">
        <f t="shared" si="443"/>
        <v>FFDFD3C0</v>
      </c>
      <c r="D809" t="s">
        <v>113</v>
      </c>
      <c r="E809">
        <v>44</v>
      </c>
      <c r="H809">
        <v>151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478"/>
        <v>21:40:03.656</v>
      </c>
      <c r="T809" t="str">
        <f t="shared" si="479"/>
        <v>21:40:03.156</v>
      </c>
      <c r="U809" t="str">
        <f t="shared" si="458"/>
        <v>A54CFF</v>
      </c>
      <c r="V809">
        <v>0</v>
      </c>
      <c r="W809">
        <v>0</v>
      </c>
      <c r="X809">
        <v>2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395</v>
      </c>
      <c r="AJ809">
        <v>43.390631999999997</v>
      </c>
      <c r="AK809" t="s">
        <v>396</v>
      </c>
      <c r="AL809">
        <v>-88.721487999999994</v>
      </c>
      <c r="AM809">
        <v>25</v>
      </c>
      <c r="AN809">
        <v>1950</v>
      </c>
      <c r="AO809" t="s">
        <v>118</v>
      </c>
      <c r="AP809">
        <v>-106</v>
      </c>
      <c r="AQ809">
        <v>11</v>
      </c>
      <c r="AR809">
        <v>-192</v>
      </c>
      <c r="AZ809">
        <v>1200</v>
      </c>
      <c r="BA809">
        <v>1</v>
      </c>
      <c r="BB809" t="str">
        <f t="shared" si="444"/>
        <v xml:space="preserve">N4400K  </v>
      </c>
      <c r="BC809">
        <v>1</v>
      </c>
      <c r="BE809">
        <v>0</v>
      </c>
      <c r="BF809">
        <v>0</v>
      </c>
      <c r="BG809">
        <v>0</v>
      </c>
      <c r="BH809">
        <v>1900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 t="shared" si="480"/>
        <v>21:40:03.658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169</v>
      </c>
      <c r="CR809">
        <v>3</v>
      </c>
      <c r="CW809">
        <v>10383992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 t="shared" si="477"/>
        <v>07/22/2022 21:40:03.860</v>
      </c>
      <c r="C810" t="str">
        <f t="shared" si="443"/>
        <v>FFDFD3C0</v>
      </c>
      <c r="D810" t="s">
        <v>113</v>
      </c>
      <c r="E810">
        <v>45</v>
      </c>
      <c r="H810">
        <v>152</v>
      </c>
      <c r="I810" t="s">
        <v>120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478"/>
        <v>21:40:03.656</v>
      </c>
      <c r="T810" t="str">
        <f t="shared" si="479"/>
        <v>21:40:03.156</v>
      </c>
      <c r="U810" t="str">
        <f t="shared" si="458"/>
        <v>A54CFF</v>
      </c>
      <c r="V810">
        <v>0</v>
      </c>
      <c r="W810">
        <v>0</v>
      </c>
      <c r="X810">
        <v>2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395</v>
      </c>
      <c r="AJ810">
        <v>43.390631999999997</v>
      </c>
      <c r="AK810" t="s">
        <v>396</v>
      </c>
      <c r="AL810">
        <v>-88.721487999999994</v>
      </c>
      <c r="AM810">
        <v>25</v>
      </c>
      <c r="AN810">
        <v>1950</v>
      </c>
      <c r="AO810" t="s">
        <v>118</v>
      </c>
      <c r="AP810">
        <v>-106</v>
      </c>
      <c r="AQ810">
        <v>11</v>
      </c>
      <c r="AR810">
        <v>-192</v>
      </c>
      <c r="AZ810">
        <v>1200</v>
      </c>
      <c r="BA810">
        <v>1</v>
      </c>
      <c r="BB810" t="str">
        <f t="shared" si="444"/>
        <v xml:space="preserve">N4400K  </v>
      </c>
      <c r="BC810">
        <v>1</v>
      </c>
      <c r="BE810">
        <v>0</v>
      </c>
      <c r="BF810">
        <v>0</v>
      </c>
      <c r="BG810">
        <v>0</v>
      </c>
      <c r="BH810">
        <v>1900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 t="shared" si="480"/>
        <v>21:40:03.658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169</v>
      </c>
      <c r="CR810">
        <v>3</v>
      </c>
      <c r="CW810">
        <v>10383992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 t="shared" si="477"/>
        <v>07/22/2022 21:40:03.860</v>
      </c>
      <c r="C811" t="str">
        <f t="shared" ref="C811:C874" si="481">"FFDFD3C0"</f>
        <v>FFDFD3C0</v>
      </c>
      <c r="D811" t="s">
        <v>127</v>
      </c>
      <c r="E811">
        <v>8</v>
      </c>
      <c r="F811">
        <v>2008</v>
      </c>
      <c r="G811" t="s">
        <v>128</v>
      </c>
      <c r="J811" t="s">
        <v>129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478"/>
        <v>21:40:03.656</v>
      </c>
      <c r="T811" t="str">
        <f t="shared" si="479"/>
        <v>21:40:03.156</v>
      </c>
      <c r="U811" t="str">
        <f t="shared" si="458"/>
        <v>A54CFF</v>
      </c>
      <c r="V811">
        <v>0</v>
      </c>
      <c r="W811">
        <v>0</v>
      </c>
      <c r="X811">
        <v>2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395</v>
      </c>
      <c r="AJ811">
        <v>43.390631999999997</v>
      </c>
      <c r="AK811" t="s">
        <v>396</v>
      </c>
      <c r="AL811">
        <v>-88.721487999999994</v>
      </c>
      <c r="AM811">
        <v>25</v>
      </c>
      <c r="AN811">
        <v>1950</v>
      </c>
      <c r="AO811" t="s">
        <v>118</v>
      </c>
      <c r="AP811">
        <v>-106</v>
      </c>
      <c r="AQ811">
        <v>11</v>
      </c>
      <c r="AR811">
        <v>-192</v>
      </c>
      <c r="AZ811">
        <v>1200</v>
      </c>
      <c r="BA811">
        <v>1</v>
      </c>
      <c r="BB811" t="str">
        <f t="shared" ref="BB811:BB874" si="482">"N4400K  "</f>
        <v xml:space="preserve">N4400K  </v>
      </c>
      <c r="BC811">
        <v>1</v>
      </c>
      <c r="BE811">
        <v>0</v>
      </c>
      <c r="BF811">
        <v>0</v>
      </c>
      <c r="BG811">
        <v>0</v>
      </c>
      <c r="BH811">
        <v>1900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 t="shared" si="480"/>
        <v>21:40:03.658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169</v>
      </c>
      <c r="CR811">
        <v>3</v>
      </c>
      <c r="CW811">
        <v>10383992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"07/22/2022 21:40:04.954"</f>
        <v>07/22/2022 21:40:04.954</v>
      </c>
      <c r="C812" t="str">
        <f t="shared" si="481"/>
        <v>FFDFD3C0</v>
      </c>
      <c r="D812" t="s">
        <v>121</v>
      </c>
      <c r="E812">
        <v>12</v>
      </c>
      <c r="F812">
        <v>1012</v>
      </c>
      <c r="G812" t="s">
        <v>122</v>
      </c>
      <c r="J812" t="s">
        <v>123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ref="S812:S817" si="483">"21:40:04.703"</f>
        <v>21:40:04.703</v>
      </c>
      <c r="T812" t="str">
        <f t="shared" ref="T812:T817" si="484">"21:40:03.703"</f>
        <v>21:40:03.703</v>
      </c>
      <c r="U812" t="str">
        <f t="shared" si="458"/>
        <v>A54CFF</v>
      </c>
      <c r="V812">
        <v>0</v>
      </c>
      <c r="W812">
        <v>0</v>
      </c>
      <c r="X812">
        <v>2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397</v>
      </c>
      <c r="AJ812">
        <v>43.390739000000004</v>
      </c>
      <c r="AK812" t="s">
        <v>398</v>
      </c>
      <c r="AL812">
        <v>-88.722195999999997</v>
      </c>
      <c r="AM812">
        <v>25</v>
      </c>
      <c r="AN812">
        <v>1950</v>
      </c>
      <c r="AO812" t="s">
        <v>118</v>
      </c>
      <c r="AP812">
        <v>-107</v>
      </c>
      <c r="AQ812">
        <v>12</v>
      </c>
      <c r="AR812">
        <v>-192</v>
      </c>
      <c r="AZ812">
        <v>1200</v>
      </c>
      <c r="BA812">
        <v>1</v>
      </c>
      <c r="BB812" t="str">
        <f t="shared" si="482"/>
        <v xml:space="preserve">N4400K  </v>
      </c>
      <c r="BC812">
        <v>1</v>
      </c>
      <c r="BE812">
        <v>0</v>
      </c>
      <c r="BF812">
        <v>0</v>
      </c>
      <c r="BG812">
        <v>0</v>
      </c>
      <c r="BH812">
        <v>1875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 t="shared" ref="BW812:BW817" si="485">"21:40:04.708"</f>
        <v>21:40:04.708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168</v>
      </c>
      <c r="CR812">
        <v>1</v>
      </c>
      <c r="CW812">
        <v>12991517</v>
      </c>
      <c r="CY812">
        <v>1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"07/22/2022 21:40:04.954"</f>
        <v>07/22/2022 21:40:04.954</v>
      </c>
      <c r="C813" t="str">
        <f t="shared" si="481"/>
        <v>FFDFD3C0</v>
      </c>
      <c r="D813" t="s">
        <v>121</v>
      </c>
      <c r="E813">
        <v>11</v>
      </c>
      <c r="F813">
        <v>1011</v>
      </c>
      <c r="G813" t="s">
        <v>125</v>
      </c>
      <c r="J813" t="s">
        <v>123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483"/>
        <v>21:40:04.703</v>
      </c>
      <c r="T813" t="str">
        <f t="shared" si="484"/>
        <v>21:40:03.703</v>
      </c>
      <c r="U813" t="str">
        <f t="shared" si="458"/>
        <v>A54CFF</v>
      </c>
      <c r="V813">
        <v>0</v>
      </c>
      <c r="W813">
        <v>0</v>
      </c>
      <c r="X813">
        <v>2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397</v>
      </c>
      <c r="AJ813">
        <v>43.390739000000004</v>
      </c>
      <c r="AK813" t="s">
        <v>398</v>
      </c>
      <c r="AL813">
        <v>-88.722195999999997</v>
      </c>
      <c r="AM813">
        <v>25</v>
      </c>
      <c r="AN813">
        <v>1950</v>
      </c>
      <c r="AO813" t="s">
        <v>118</v>
      </c>
      <c r="AP813">
        <v>-107</v>
      </c>
      <c r="AQ813">
        <v>12</v>
      </c>
      <c r="AR813">
        <v>-192</v>
      </c>
      <c r="AZ813">
        <v>1200</v>
      </c>
      <c r="BA813">
        <v>1</v>
      </c>
      <c r="BB813" t="str">
        <f t="shared" si="482"/>
        <v xml:space="preserve">N4400K  </v>
      </c>
      <c r="BC813">
        <v>1</v>
      </c>
      <c r="BE813">
        <v>0</v>
      </c>
      <c r="BF813">
        <v>0</v>
      </c>
      <c r="BG813">
        <v>0</v>
      </c>
      <c r="BH813">
        <v>1875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 t="shared" si="485"/>
        <v>21:40:04.708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168</v>
      </c>
      <c r="CR813">
        <v>1</v>
      </c>
      <c r="CW813">
        <v>12991517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"07/22/2022 21:40:04.954"</f>
        <v>07/22/2022 21:40:04.954</v>
      </c>
      <c r="C814" t="str">
        <f t="shared" si="481"/>
        <v>FFDFD3C0</v>
      </c>
      <c r="D814" t="s">
        <v>113</v>
      </c>
      <c r="E814">
        <v>44</v>
      </c>
      <c r="H814">
        <v>151</v>
      </c>
      <c r="I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483"/>
        <v>21:40:04.703</v>
      </c>
      <c r="T814" t="str">
        <f t="shared" si="484"/>
        <v>21:40:03.703</v>
      </c>
      <c r="U814" t="str">
        <f t="shared" si="458"/>
        <v>A54CFF</v>
      </c>
      <c r="V814">
        <v>0</v>
      </c>
      <c r="W814">
        <v>0</v>
      </c>
      <c r="X814">
        <v>2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397</v>
      </c>
      <c r="AJ814">
        <v>43.390739000000004</v>
      </c>
      <c r="AK814" t="s">
        <v>398</v>
      </c>
      <c r="AL814">
        <v>-88.722195999999997</v>
      </c>
      <c r="AM814">
        <v>25</v>
      </c>
      <c r="AN814">
        <v>1950</v>
      </c>
      <c r="AO814" t="s">
        <v>118</v>
      </c>
      <c r="AP814">
        <v>-107</v>
      </c>
      <c r="AQ814">
        <v>12</v>
      </c>
      <c r="AR814">
        <v>-192</v>
      </c>
      <c r="AZ814">
        <v>1200</v>
      </c>
      <c r="BA814">
        <v>1</v>
      </c>
      <c r="BB814" t="str">
        <f t="shared" si="482"/>
        <v xml:space="preserve">N4400K  </v>
      </c>
      <c r="BC814">
        <v>1</v>
      </c>
      <c r="BE814">
        <v>0</v>
      </c>
      <c r="BF814">
        <v>0</v>
      </c>
      <c r="BG814">
        <v>0</v>
      </c>
      <c r="BH814">
        <v>1875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 t="shared" si="485"/>
        <v>21:40:04.708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168</v>
      </c>
      <c r="CR814">
        <v>1</v>
      </c>
      <c r="CW814">
        <v>12991517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"07/22/2022 21:40:04.954"</f>
        <v>07/22/2022 21:40:04.954</v>
      </c>
      <c r="C815" t="str">
        <f t="shared" si="481"/>
        <v>FFDFD3C0</v>
      </c>
      <c r="D815" t="s">
        <v>113</v>
      </c>
      <c r="E815">
        <v>45</v>
      </c>
      <c r="H815">
        <v>152</v>
      </c>
      <c r="I815" t="s">
        <v>120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483"/>
        <v>21:40:04.703</v>
      </c>
      <c r="T815" t="str">
        <f t="shared" si="484"/>
        <v>21:40:03.703</v>
      </c>
      <c r="U815" t="str">
        <f t="shared" si="458"/>
        <v>A54CFF</v>
      </c>
      <c r="V815">
        <v>0</v>
      </c>
      <c r="W815">
        <v>0</v>
      </c>
      <c r="X815">
        <v>2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1</v>
      </c>
      <c r="AI815" t="s">
        <v>397</v>
      </c>
      <c r="AJ815">
        <v>43.390739000000004</v>
      </c>
      <c r="AK815" t="s">
        <v>398</v>
      </c>
      <c r="AL815">
        <v>-88.722195999999997</v>
      </c>
      <c r="AM815">
        <v>25</v>
      </c>
      <c r="AN815">
        <v>1950</v>
      </c>
      <c r="AO815" t="s">
        <v>118</v>
      </c>
      <c r="AP815">
        <v>-107</v>
      </c>
      <c r="AQ815">
        <v>12</v>
      </c>
      <c r="AR815">
        <v>-192</v>
      </c>
      <c r="AZ815">
        <v>1200</v>
      </c>
      <c r="BA815">
        <v>1</v>
      </c>
      <c r="BB815" t="str">
        <f t="shared" si="482"/>
        <v xml:space="preserve">N4400K  </v>
      </c>
      <c r="BC815">
        <v>1</v>
      </c>
      <c r="BE815">
        <v>0</v>
      </c>
      <c r="BF815">
        <v>0</v>
      </c>
      <c r="BG815">
        <v>0</v>
      </c>
      <c r="BH815">
        <v>1875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 t="shared" si="485"/>
        <v>21:40:04.708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168</v>
      </c>
      <c r="CR815">
        <v>1</v>
      </c>
      <c r="CW815">
        <v>12991517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"07/22/2022 21:40:04.970"</f>
        <v>07/22/2022 21:40:04.970</v>
      </c>
      <c r="C816" t="str">
        <f t="shared" si="481"/>
        <v>FFDFD3C0</v>
      </c>
      <c r="D816" t="s">
        <v>127</v>
      </c>
      <c r="E816">
        <v>8</v>
      </c>
      <c r="F816">
        <v>2008</v>
      </c>
      <c r="G816" t="s">
        <v>128</v>
      </c>
      <c r="J816" t="s">
        <v>129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483"/>
        <v>21:40:04.703</v>
      </c>
      <c r="T816" t="str">
        <f t="shared" si="484"/>
        <v>21:40:03.703</v>
      </c>
      <c r="U816" t="str">
        <f t="shared" si="458"/>
        <v>A54CFF</v>
      </c>
      <c r="V816">
        <v>0</v>
      </c>
      <c r="W816">
        <v>0</v>
      </c>
      <c r="X816">
        <v>2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397</v>
      </c>
      <c r="AJ816">
        <v>43.390739000000004</v>
      </c>
      <c r="AK816" t="s">
        <v>398</v>
      </c>
      <c r="AL816">
        <v>-88.722195999999997</v>
      </c>
      <c r="AM816">
        <v>25</v>
      </c>
      <c r="AN816">
        <v>1950</v>
      </c>
      <c r="AO816" t="s">
        <v>118</v>
      </c>
      <c r="AP816">
        <v>-107</v>
      </c>
      <c r="AQ816">
        <v>12</v>
      </c>
      <c r="AR816">
        <v>-192</v>
      </c>
      <c r="AZ816">
        <v>1200</v>
      </c>
      <c r="BA816">
        <v>1</v>
      </c>
      <c r="BB816" t="str">
        <f t="shared" si="482"/>
        <v xml:space="preserve">N4400K  </v>
      </c>
      <c r="BC816">
        <v>1</v>
      </c>
      <c r="BE816">
        <v>0</v>
      </c>
      <c r="BF816">
        <v>0</v>
      </c>
      <c r="BG816">
        <v>0</v>
      </c>
      <c r="BH816">
        <v>1875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 t="shared" si="485"/>
        <v>21:40:04.708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168</v>
      </c>
      <c r="CR816">
        <v>1</v>
      </c>
      <c r="CW816">
        <v>12991517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"07/22/2022 21:40:04.970"</f>
        <v>07/22/2022 21:40:04.970</v>
      </c>
      <c r="C817" t="str">
        <f t="shared" si="481"/>
        <v>FFDFD3C0</v>
      </c>
      <c r="D817" t="s">
        <v>124</v>
      </c>
      <c r="E817">
        <v>2</v>
      </c>
      <c r="H817">
        <v>156</v>
      </c>
      <c r="I817" t="s">
        <v>125</v>
      </c>
      <c r="J817" t="s">
        <v>126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483"/>
        <v>21:40:04.703</v>
      </c>
      <c r="T817" t="str">
        <f t="shared" si="484"/>
        <v>21:40:03.703</v>
      </c>
      <c r="U817" t="str">
        <f t="shared" si="458"/>
        <v>A54CFF</v>
      </c>
      <c r="V817">
        <v>0</v>
      </c>
      <c r="W817">
        <v>0</v>
      </c>
      <c r="X817">
        <v>2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397</v>
      </c>
      <c r="AJ817">
        <v>43.390739000000004</v>
      </c>
      <c r="AK817" t="s">
        <v>398</v>
      </c>
      <c r="AL817">
        <v>-88.722195999999997</v>
      </c>
      <c r="AM817">
        <v>25</v>
      </c>
      <c r="AN817">
        <v>1950</v>
      </c>
      <c r="AO817" t="s">
        <v>118</v>
      </c>
      <c r="AP817">
        <v>-107</v>
      </c>
      <c r="AQ817">
        <v>12</v>
      </c>
      <c r="AR817">
        <v>-192</v>
      </c>
      <c r="AZ817">
        <v>1200</v>
      </c>
      <c r="BA817">
        <v>1</v>
      </c>
      <c r="BB817" t="str">
        <f t="shared" si="482"/>
        <v xml:space="preserve">N4400K  </v>
      </c>
      <c r="BC817">
        <v>1</v>
      </c>
      <c r="BE817">
        <v>0</v>
      </c>
      <c r="BF817">
        <v>0</v>
      </c>
      <c r="BG817">
        <v>0</v>
      </c>
      <c r="BH817">
        <v>1875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 t="shared" si="485"/>
        <v>21:40:04.708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168</v>
      </c>
      <c r="CR817">
        <v>1</v>
      </c>
      <c r="CW817">
        <v>12991517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"07/22/2022 21:40:05.907"</f>
        <v>07/22/2022 21:40:05.907</v>
      </c>
      <c r="C818" t="str">
        <f t="shared" si="481"/>
        <v>FFDFD3C0</v>
      </c>
      <c r="D818" t="s">
        <v>124</v>
      </c>
      <c r="E818">
        <v>2</v>
      </c>
      <c r="H818">
        <v>156</v>
      </c>
      <c r="I818" t="s">
        <v>125</v>
      </c>
      <c r="J818" t="s">
        <v>126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ref="S818:S823" si="486">"21:40:05.688"</f>
        <v>21:40:05.688</v>
      </c>
      <c r="T818" t="str">
        <f t="shared" ref="T818:T823" si="487">"21:40:05.288"</f>
        <v>21:40:05.288</v>
      </c>
      <c r="U818" t="str">
        <f t="shared" si="458"/>
        <v>A54CFF</v>
      </c>
      <c r="V818">
        <v>0</v>
      </c>
      <c r="W818">
        <v>0</v>
      </c>
      <c r="X818">
        <v>2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377</v>
      </c>
      <c r="AJ818">
        <v>43.390782000000002</v>
      </c>
      <c r="AK818" t="s">
        <v>399</v>
      </c>
      <c r="AL818">
        <v>-88.722904</v>
      </c>
      <c r="AM818">
        <v>25</v>
      </c>
      <c r="AN818">
        <v>1950</v>
      </c>
      <c r="AO818" t="s">
        <v>118</v>
      </c>
      <c r="AP818">
        <v>-109</v>
      </c>
      <c r="AQ818">
        <v>14</v>
      </c>
      <c r="AR818">
        <v>-192</v>
      </c>
      <c r="AZ818">
        <v>1200</v>
      </c>
      <c r="BA818">
        <v>1</v>
      </c>
      <c r="BB818" t="str">
        <f t="shared" si="482"/>
        <v xml:space="preserve">N4400K  </v>
      </c>
      <c r="BC818">
        <v>1</v>
      </c>
      <c r="BE818">
        <v>0</v>
      </c>
      <c r="BF818">
        <v>0</v>
      </c>
      <c r="BG818">
        <v>0</v>
      </c>
      <c r="BH818">
        <v>1875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 t="shared" ref="BW818:BW823" si="488">"21:40:05.689"</f>
        <v>21:40:05.689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168</v>
      </c>
      <c r="CR818">
        <v>1</v>
      </c>
      <c r="CW818">
        <v>12993320</v>
      </c>
      <c r="CY818">
        <v>1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"07/22/2022 21:40:05.907"</f>
        <v>07/22/2022 21:40:05.907</v>
      </c>
      <c r="C819" t="str">
        <f t="shared" si="481"/>
        <v>FFDFD3C0</v>
      </c>
      <c r="D819" t="s">
        <v>121</v>
      </c>
      <c r="E819">
        <v>12</v>
      </c>
      <c r="F819">
        <v>1012</v>
      </c>
      <c r="G819" t="s">
        <v>122</v>
      </c>
      <c r="J819" t="s">
        <v>123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486"/>
        <v>21:40:05.688</v>
      </c>
      <c r="T819" t="str">
        <f t="shared" si="487"/>
        <v>21:40:05.288</v>
      </c>
      <c r="U819" t="str">
        <f t="shared" si="458"/>
        <v>A54CFF</v>
      </c>
      <c r="V819">
        <v>0</v>
      </c>
      <c r="W819">
        <v>0</v>
      </c>
      <c r="X819">
        <v>2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377</v>
      </c>
      <c r="AJ819">
        <v>43.390782000000002</v>
      </c>
      <c r="AK819" t="s">
        <v>399</v>
      </c>
      <c r="AL819">
        <v>-88.722904</v>
      </c>
      <c r="AM819">
        <v>25</v>
      </c>
      <c r="AN819">
        <v>1950</v>
      </c>
      <c r="AO819" t="s">
        <v>118</v>
      </c>
      <c r="AP819">
        <v>-109</v>
      </c>
      <c r="AQ819">
        <v>14</v>
      </c>
      <c r="AR819">
        <v>-192</v>
      </c>
      <c r="AZ819">
        <v>1200</v>
      </c>
      <c r="BA819">
        <v>1</v>
      </c>
      <c r="BB819" t="str">
        <f t="shared" si="482"/>
        <v xml:space="preserve">N4400K  </v>
      </c>
      <c r="BC819">
        <v>1</v>
      </c>
      <c r="BE819">
        <v>0</v>
      </c>
      <c r="BF819">
        <v>0</v>
      </c>
      <c r="BG819">
        <v>0</v>
      </c>
      <c r="BH819">
        <v>1875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 t="shared" si="488"/>
        <v>21:40:05.689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168</v>
      </c>
      <c r="CR819">
        <v>1</v>
      </c>
      <c r="CW819">
        <v>12993320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"07/22/2022 21:40:05.907"</f>
        <v>07/22/2022 21:40:05.907</v>
      </c>
      <c r="C820" t="str">
        <f t="shared" si="481"/>
        <v>FFDFD3C0</v>
      </c>
      <c r="D820" t="s">
        <v>113</v>
      </c>
      <c r="E820">
        <v>44</v>
      </c>
      <c r="H820">
        <v>151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486"/>
        <v>21:40:05.688</v>
      </c>
      <c r="T820" t="str">
        <f t="shared" si="487"/>
        <v>21:40:05.288</v>
      </c>
      <c r="U820" t="str">
        <f t="shared" si="458"/>
        <v>A54CFF</v>
      </c>
      <c r="V820">
        <v>0</v>
      </c>
      <c r="W820">
        <v>0</v>
      </c>
      <c r="X820">
        <v>2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377</v>
      </c>
      <c r="AJ820">
        <v>43.390782000000002</v>
      </c>
      <c r="AK820" t="s">
        <v>399</v>
      </c>
      <c r="AL820">
        <v>-88.722904</v>
      </c>
      <c r="AM820">
        <v>25</v>
      </c>
      <c r="AN820">
        <v>1950</v>
      </c>
      <c r="AO820" t="s">
        <v>118</v>
      </c>
      <c r="AP820">
        <v>-109</v>
      </c>
      <c r="AQ820">
        <v>14</v>
      </c>
      <c r="AR820">
        <v>-192</v>
      </c>
      <c r="AZ820">
        <v>1200</v>
      </c>
      <c r="BA820">
        <v>1</v>
      </c>
      <c r="BB820" t="str">
        <f t="shared" si="482"/>
        <v xml:space="preserve">N4400K  </v>
      </c>
      <c r="BC820">
        <v>1</v>
      </c>
      <c r="BE820">
        <v>0</v>
      </c>
      <c r="BF820">
        <v>0</v>
      </c>
      <c r="BG820">
        <v>0</v>
      </c>
      <c r="BH820">
        <v>1875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 t="shared" si="488"/>
        <v>21:40:05.689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168</v>
      </c>
      <c r="CR820">
        <v>1</v>
      </c>
      <c r="CW820">
        <v>12993320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"07/22/2022 21:40:05.907"</f>
        <v>07/22/2022 21:40:05.907</v>
      </c>
      <c r="C821" t="str">
        <f t="shared" si="481"/>
        <v>FFDFD3C0</v>
      </c>
      <c r="D821" t="s">
        <v>113</v>
      </c>
      <c r="E821">
        <v>45</v>
      </c>
      <c r="H821">
        <v>152</v>
      </c>
      <c r="I821" t="s">
        <v>120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486"/>
        <v>21:40:05.688</v>
      </c>
      <c r="T821" t="str">
        <f t="shared" si="487"/>
        <v>21:40:05.288</v>
      </c>
      <c r="U821" t="str">
        <f t="shared" si="458"/>
        <v>A54CFF</v>
      </c>
      <c r="V821">
        <v>0</v>
      </c>
      <c r="W821">
        <v>0</v>
      </c>
      <c r="X821">
        <v>2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377</v>
      </c>
      <c r="AJ821">
        <v>43.390782000000002</v>
      </c>
      <c r="AK821" t="s">
        <v>399</v>
      </c>
      <c r="AL821">
        <v>-88.722904</v>
      </c>
      <c r="AM821">
        <v>25</v>
      </c>
      <c r="AN821">
        <v>1950</v>
      </c>
      <c r="AO821" t="s">
        <v>118</v>
      </c>
      <c r="AP821">
        <v>-109</v>
      </c>
      <c r="AQ821">
        <v>14</v>
      </c>
      <c r="AR821">
        <v>-192</v>
      </c>
      <c r="AZ821">
        <v>1200</v>
      </c>
      <c r="BA821">
        <v>1</v>
      </c>
      <c r="BB821" t="str">
        <f t="shared" si="482"/>
        <v xml:space="preserve">N4400K  </v>
      </c>
      <c r="BC821">
        <v>1</v>
      </c>
      <c r="BE821">
        <v>0</v>
      </c>
      <c r="BF821">
        <v>0</v>
      </c>
      <c r="BG821">
        <v>0</v>
      </c>
      <c r="BH821">
        <v>1875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 t="shared" si="488"/>
        <v>21:40:05.689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168</v>
      </c>
      <c r="CR821">
        <v>1</v>
      </c>
      <c r="CW821">
        <v>12993320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"07/22/2022 21:40:05.939"</f>
        <v>07/22/2022 21:40:05.939</v>
      </c>
      <c r="C822" t="str">
        <f t="shared" si="481"/>
        <v>FFDFD3C0</v>
      </c>
      <c r="D822" t="s">
        <v>127</v>
      </c>
      <c r="E822">
        <v>8</v>
      </c>
      <c r="F822">
        <v>2008</v>
      </c>
      <c r="G822" t="s">
        <v>128</v>
      </c>
      <c r="J822" t="s">
        <v>129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486"/>
        <v>21:40:05.688</v>
      </c>
      <c r="T822" t="str">
        <f t="shared" si="487"/>
        <v>21:40:05.288</v>
      </c>
      <c r="U822" t="str">
        <f t="shared" si="458"/>
        <v>A54CFF</v>
      </c>
      <c r="V822">
        <v>0</v>
      </c>
      <c r="W822">
        <v>0</v>
      </c>
      <c r="X822">
        <v>2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1</v>
      </c>
      <c r="AI822" t="s">
        <v>377</v>
      </c>
      <c r="AJ822">
        <v>43.390782000000002</v>
      </c>
      <c r="AK822" t="s">
        <v>399</v>
      </c>
      <c r="AL822">
        <v>-88.722904</v>
      </c>
      <c r="AM822">
        <v>25</v>
      </c>
      <c r="AN822">
        <v>1950</v>
      </c>
      <c r="AO822" t="s">
        <v>118</v>
      </c>
      <c r="AP822">
        <v>-109</v>
      </c>
      <c r="AQ822">
        <v>14</v>
      </c>
      <c r="AR822">
        <v>-192</v>
      </c>
      <c r="AZ822">
        <v>1200</v>
      </c>
      <c r="BA822">
        <v>1</v>
      </c>
      <c r="BB822" t="str">
        <f t="shared" si="482"/>
        <v xml:space="preserve">N4400K  </v>
      </c>
      <c r="BC822">
        <v>1</v>
      </c>
      <c r="BE822">
        <v>0</v>
      </c>
      <c r="BF822">
        <v>0</v>
      </c>
      <c r="BG822">
        <v>0</v>
      </c>
      <c r="BH822">
        <v>1875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 t="shared" si="488"/>
        <v>21:40:05.689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168</v>
      </c>
      <c r="CR822">
        <v>1</v>
      </c>
      <c r="CW822">
        <v>12993320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"07/22/2022 21:40:05.907"</f>
        <v>07/22/2022 21:40:05.907</v>
      </c>
      <c r="C823" t="str">
        <f t="shared" si="481"/>
        <v>FFDFD3C0</v>
      </c>
      <c r="D823" t="s">
        <v>121</v>
      </c>
      <c r="E823">
        <v>11</v>
      </c>
      <c r="F823">
        <v>1011</v>
      </c>
      <c r="G823" t="s">
        <v>125</v>
      </c>
      <c r="J823" t="s">
        <v>123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486"/>
        <v>21:40:05.688</v>
      </c>
      <c r="T823" t="str">
        <f t="shared" si="487"/>
        <v>21:40:05.288</v>
      </c>
      <c r="U823" t="str">
        <f t="shared" si="458"/>
        <v>A54CFF</v>
      </c>
      <c r="V823">
        <v>0</v>
      </c>
      <c r="W823">
        <v>0</v>
      </c>
      <c r="X823">
        <v>2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377</v>
      </c>
      <c r="AJ823">
        <v>43.390782000000002</v>
      </c>
      <c r="AK823" t="s">
        <v>399</v>
      </c>
      <c r="AL823">
        <v>-88.722904</v>
      </c>
      <c r="AM823">
        <v>25</v>
      </c>
      <c r="AN823">
        <v>1950</v>
      </c>
      <c r="AO823" t="s">
        <v>118</v>
      </c>
      <c r="AP823">
        <v>-109</v>
      </c>
      <c r="AQ823">
        <v>14</v>
      </c>
      <c r="AR823">
        <v>-192</v>
      </c>
      <c r="AZ823">
        <v>1200</v>
      </c>
      <c r="BA823">
        <v>1</v>
      </c>
      <c r="BB823" t="str">
        <f t="shared" si="482"/>
        <v xml:space="preserve">N4400K  </v>
      </c>
      <c r="BC823">
        <v>1</v>
      </c>
      <c r="BE823">
        <v>0</v>
      </c>
      <c r="BF823">
        <v>0</v>
      </c>
      <c r="BG823">
        <v>0</v>
      </c>
      <c r="BH823">
        <v>1875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 t="shared" si="488"/>
        <v>21:40:05.689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168</v>
      </c>
      <c r="CR823">
        <v>1</v>
      </c>
      <c r="CW823">
        <v>12993320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 t="shared" ref="A824:A829" si="489">"07/22/2022 21:40:07.095"</f>
        <v>07/22/2022 21:40:07.095</v>
      </c>
      <c r="C824" t="str">
        <f t="shared" si="481"/>
        <v>FFDFD3C0</v>
      </c>
      <c r="D824" t="s">
        <v>124</v>
      </c>
      <c r="E824">
        <v>2</v>
      </c>
      <c r="H824">
        <v>156</v>
      </c>
      <c r="I824" t="s">
        <v>125</v>
      </c>
      <c r="J824" t="s">
        <v>126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ref="S824:S829" si="490">"21:40:06.820"</f>
        <v>21:40:06.820</v>
      </c>
      <c r="T824" t="str">
        <f t="shared" ref="T824:T829" si="491">"21:40:06.320"</f>
        <v>21:40:06.320</v>
      </c>
      <c r="U824" t="str">
        <f t="shared" si="458"/>
        <v>A54CFF</v>
      </c>
      <c r="V824">
        <v>0</v>
      </c>
      <c r="W824">
        <v>0</v>
      </c>
      <c r="X824">
        <v>2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375</v>
      </c>
      <c r="AJ824">
        <v>43.390867999999998</v>
      </c>
      <c r="AK824" t="s">
        <v>400</v>
      </c>
      <c r="AL824">
        <v>-88.723697999999999</v>
      </c>
      <c r="AM824">
        <v>25</v>
      </c>
      <c r="AN824">
        <v>1950</v>
      </c>
      <c r="AO824" t="s">
        <v>118</v>
      </c>
      <c r="AP824">
        <v>-110</v>
      </c>
      <c r="AQ824">
        <v>15</v>
      </c>
      <c r="AR824">
        <v>-64</v>
      </c>
      <c r="AZ824">
        <v>1200</v>
      </c>
      <c r="BA824">
        <v>1</v>
      </c>
      <c r="BB824" t="str">
        <f t="shared" si="482"/>
        <v xml:space="preserve">N4400K  </v>
      </c>
      <c r="BC824">
        <v>1</v>
      </c>
      <c r="BE824">
        <v>0</v>
      </c>
      <c r="BF824">
        <v>0</v>
      </c>
      <c r="BG824">
        <v>0</v>
      </c>
      <c r="BH824">
        <v>1875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 t="shared" ref="BW824:BW829" si="492">"21:40:06.825"</f>
        <v>21:40:06.825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168</v>
      </c>
      <c r="CR824">
        <v>0</v>
      </c>
      <c r="CW824">
        <v>3980057</v>
      </c>
      <c r="CY824">
        <v>1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 t="shared" si="489"/>
        <v>07/22/2022 21:40:07.095</v>
      </c>
      <c r="C825" t="str">
        <f t="shared" si="481"/>
        <v>FFDFD3C0</v>
      </c>
      <c r="D825" t="s">
        <v>121</v>
      </c>
      <c r="E825">
        <v>11</v>
      </c>
      <c r="F825">
        <v>1011</v>
      </c>
      <c r="G825" t="s">
        <v>125</v>
      </c>
      <c r="J825" t="s">
        <v>123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490"/>
        <v>21:40:06.820</v>
      </c>
      <c r="T825" t="str">
        <f t="shared" si="491"/>
        <v>21:40:06.320</v>
      </c>
      <c r="U825" t="str">
        <f t="shared" si="458"/>
        <v>A54CFF</v>
      </c>
      <c r="V825">
        <v>0</v>
      </c>
      <c r="W825">
        <v>0</v>
      </c>
      <c r="X825">
        <v>2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375</v>
      </c>
      <c r="AJ825">
        <v>43.390867999999998</v>
      </c>
      <c r="AK825" t="s">
        <v>400</v>
      </c>
      <c r="AL825">
        <v>-88.723697999999999</v>
      </c>
      <c r="AM825">
        <v>25</v>
      </c>
      <c r="AN825">
        <v>1950</v>
      </c>
      <c r="AO825" t="s">
        <v>118</v>
      </c>
      <c r="AP825">
        <v>-110</v>
      </c>
      <c r="AQ825">
        <v>15</v>
      </c>
      <c r="AR825">
        <v>-64</v>
      </c>
      <c r="AZ825">
        <v>1200</v>
      </c>
      <c r="BA825">
        <v>1</v>
      </c>
      <c r="BB825" t="str">
        <f t="shared" si="482"/>
        <v xml:space="preserve">N4400K  </v>
      </c>
      <c r="BC825">
        <v>1</v>
      </c>
      <c r="BE825">
        <v>0</v>
      </c>
      <c r="BF825">
        <v>0</v>
      </c>
      <c r="BG825">
        <v>0</v>
      </c>
      <c r="BH825">
        <v>1875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 t="shared" si="492"/>
        <v>21:40:06.825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168</v>
      </c>
      <c r="CR825">
        <v>0</v>
      </c>
      <c r="CW825">
        <v>3980057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 t="shared" si="489"/>
        <v>07/22/2022 21:40:07.095</v>
      </c>
      <c r="C826" t="str">
        <f t="shared" si="481"/>
        <v>FFDFD3C0</v>
      </c>
      <c r="D826" t="s">
        <v>121</v>
      </c>
      <c r="E826">
        <v>12</v>
      </c>
      <c r="F826">
        <v>1012</v>
      </c>
      <c r="G826" t="s">
        <v>122</v>
      </c>
      <c r="J826" t="s">
        <v>123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490"/>
        <v>21:40:06.820</v>
      </c>
      <c r="T826" t="str">
        <f t="shared" si="491"/>
        <v>21:40:06.320</v>
      </c>
      <c r="U826" t="str">
        <f t="shared" si="458"/>
        <v>A54CFF</v>
      </c>
      <c r="V826">
        <v>0</v>
      </c>
      <c r="W826">
        <v>0</v>
      </c>
      <c r="X826">
        <v>2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375</v>
      </c>
      <c r="AJ826">
        <v>43.390867999999998</v>
      </c>
      <c r="AK826" t="s">
        <v>400</v>
      </c>
      <c r="AL826">
        <v>-88.723697999999999</v>
      </c>
      <c r="AM826">
        <v>25</v>
      </c>
      <c r="AN826">
        <v>1950</v>
      </c>
      <c r="AO826" t="s">
        <v>118</v>
      </c>
      <c r="AP826">
        <v>-110</v>
      </c>
      <c r="AQ826">
        <v>15</v>
      </c>
      <c r="AR826">
        <v>-64</v>
      </c>
      <c r="AZ826">
        <v>1200</v>
      </c>
      <c r="BA826">
        <v>1</v>
      </c>
      <c r="BB826" t="str">
        <f t="shared" si="482"/>
        <v xml:space="preserve">N4400K  </v>
      </c>
      <c r="BC826">
        <v>1</v>
      </c>
      <c r="BE826">
        <v>0</v>
      </c>
      <c r="BF826">
        <v>0</v>
      </c>
      <c r="BG826">
        <v>0</v>
      </c>
      <c r="BH826">
        <v>1875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 t="shared" si="492"/>
        <v>21:40:06.825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168</v>
      </c>
      <c r="CR826">
        <v>0</v>
      </c>
      <c r="CW826">
        <v>3980057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 t="shared" si="489"/>
        <v>07/22/2022 21:40:07.095</v>
      </c>
      <c r="C827" t="str">
        <f t="shared" si="481"/>
        <v>FFDFD3C0</v>
      </c>
      <c r="D827" t="s">
        <v>113</v>
      </c>
      <c r="E827">
        <v>44</v>
      </c>
      <c r="H827">
        <v>151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490"/>
        <v>21:40:06.820</v>
      </c>
      <c r="T827" t="str">
        <f t="shared" si="491"/>
        <v>21:40:06.320</v>
      </c>
      <c r="U827" t="str">
        <f t="shared" si="458"/>
        <v>A54CFF</v>
      </c>
      <c r="V827">
        <v>0</v>
      </c>
      <c r="W827">
        <v>0</v>
      </c>
      <c r="X827">
        <v>2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375</v>
      </c>
      <c r="AJ827">
        <v>43.390867999999998</v>
      </c>
      <c r="AK827" t="s">
        <v>400</v>
      </c>
      <c r="AL827">
        <v>-88.723697999999999</v>
      </c>
      <c r="AM827">
        <v>25</v>
      </c>
      <c r="AN827">
        <v>1950</v>
      </c>
      <c r="AO827" t="s">
        <v>118</v>
      </c>
      <c r="AP827">
        <v>-110</v>
      </c>
      <c r="AQ827">
        <v>15</v>
      </c>
      <c r="AR827">
        <v>-64</v>
      </c>
      <c r="AZ827">
        <v>1200</v>
      </c>
      <c r="BA827">
        <v>1</v>
      </c>
      <c r="BB827" t="str">
        <f t="shared" si="482"/>
        <v xml:space="preserve">N4400K  </v>
      </c>
      <c r="BC827">
        <v>1</v>
      </c>
      <c r="BE827">
        <v>0</v>
      </c>
      <c r="BF827">
        <v>0</v>
      </c>
      <c r="BG827">
        <v>0</v>
      </c>
      <c r="BH827">
        <v>1875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 t="shared" si="492"/>
        <v>21:40:06.825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168</v>
      </c>
      <c r="CR827">
        <v>0</v>
      </c>
      <c r="CW827">
        <v>3980057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 t="shared" si="489"/>
        <v>07/22/2022 21:40:07.095</v>
      </c>
      <c r="C828" t="str">
        <f t="shared" si="481"/>
        <v>FFDFD3C0</v>
      </c>
      <c r="D828" t="s">
        <v>113</v>
      </c>
      <c r="E828">
        <v>45</v>
      </c>
      <c r="H828">
        <v>152</v>
      </c>
      <c r="I828" t="s">
        <v>120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490"/>
        <v>21:40:06.820</v>
      </c>
      <c r="T828" t="str">
        <f t="shared" si="491"/>
        <v>21:40:06.320</v>
      </c>
      <c r="U828" t="str">
        <f t="shared" si="458"/>
        <v>A54CFF</v>
      </c>
      <c r="V828">
        <v>0</v>
      </c>
      <c r="W828">
        <v>0</v>
      </c>
      <c r="X828">
        <v>2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375</v>
      </c>
      <c r="AJ828">
        <v>43.390867999999998</v>
      </c>
      <c r="AK828" t="s">
        <v>400</v>
      </c>
      <c r="AL828">
        <v>-88.723697999999999</v>
      </c>
      <c r="AM828">
        <v>25</v>
      </c>
      <c r="AN828">
        <v>1950</v>
      </c>
      <c r="AO828" t="s">
        <v>118</v>
      </c>
      <c r="AP828">
        <v>-110</v>
      </c>
      <c r="AQ828">
        <v>15</v>
      </c>
      <c r="AR828">
        <v>-64</v>
      </c>
      <c r="AZ828">
        <v>1200</v>
      </c>
      <c r="BA828">
        <v>1</v>
      </c>
      <c r="BB828" t="str">
        <f t="shared" si="482"/>
        <v xml:space="preserve">N4400K  </v>
      </c>
      <c r="BC828">
        <v>1</v>
      </c>
      <c r="BE828">
        <v>0</v>
      </c>
      <c r="BF828">
        <v>0</v>
      </c>
      <c r="BG828">
        <v>0</v>
      </c>
      <c r="BH828">
        <v>1875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 t="shared" si="492"/>
        <v>21:40:06.825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168</v>
      </c>
      <c r="CR828">
        <v>0</v>
      </c>
      <c r="CW828">
        <v>3980057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 t="shared" si="489"/>
        <v>07/22/2022 21:40:07.095</v>
      </c>
      <c r="C829" t="str">
        <f t="shared" si="481"/>
        <v>FFDFD3C0</v>
      </c>
      <c r="D829" t="s">
        <v>127</v>
      </c>
      <c r="E829">
        <v>8</v>
      </c>
      <c r="F829">
        <v>2008</v>
      </c>
      <c r="G829" t="s">
        <v>128</v>
      </c>
      <c r="J829" t="s">
        <v>129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490"/>
        <v>21:40:06.820</v>
      </c>
      <c r="T829" t="str">
        <f t="shared" si="491"/>
        <v>21:40:06.320</v>
      </c>
      <c r="U829" t="str">
        <f t="shared" si="458"/>
        <v>A54CFF</v>
      </c>
      <c r="V829">
        <v>0</v>
      </c>
      <c r="W829">
        <v>0</v>
      </c>
      <c r="X829">
        <v>2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375</v>
      </c>
      <c r="AJ829">
        <v>43.390867999999998</v>
      </c>
      <c r="AK829" t="s">
        <v>400</v>
      </c>
      <c r="AL829">
        <v>-88.723697999999999</v>
      </c>
      <c r="AM829">
        <v>25</v>
      </c>
      <c r="AN829">
        <v>1950</v>
      </c>
      <c r="AO829" t="s">
        <v>118</v>
      </c>
      <c r="AP829">
        <v>-110</v>
      </c>
      <c r="AQ829">
        <v>15</v>
      </c>
      <c r="AR829">
        <v>-64</v>
      </c>
      <c r="AZ829">
        <v>1200</v>
      </c>
      <c r="BA829">
        <v>1</v>
      </c>
      <c r="BB829" t="str">
        <f t="shared" si="482"/>
        <v xml:space="preserve">N4400K  </v>
      </c>
      <c r="BC829">
        <v>1</v>
      </c>
      <c r="BE829">
        <v>0</v>
      </c>
      <c r="BF829">
        <v>0</v>
      </c>
      <c r="BG829">
        <v>0</v>
      </c>
      <c r="BH829">
        <v>1875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 t="shared" si="492"/>
        <v>21:40:06.825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168</v>
      </c>
      <c r="CR829">
        <v>0</v>
      </c>
      <c r="CW829">
        <v>3980057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"07/22/2022 21:40:08.126"</f>
        <v>07/22/2022 21:40:08.126</v>
      </c>
      <c r="C830" t="str">
        <f t="shared" si="481"/>
        <v>FFDFD3C0</v>
      </c>
      <c r="D830" t="s">
        <v>121</v>
      </c>
      <c r="E830">
        <v>11</v>
      </c>
      <c r="F830">
        <v>1011</v>
      </c>
      <c r="G830" t="s">
        <v>125</v>
      </c>
      <c r="J830" t="s">
        <v>123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"21:40:07.914"</f>
        <v>21:40:07.914</v>
      </c>
      <c r="T830" t="str">
        <f>"21:40:06.914"</f>
        <v>21:40:06.914</v>
      </c>
      <c r="U830" t="str">
        <f t="shared" si="458"/>
        <v>A54CFF</v>
      </c>
      <c r="V830">
        <v>0</v>
      </c>
      <c r="W830">
        <v>0</v>
      </c>
      <c r="X830">
        <v>2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1</v>
      </c>
      <c r="AI830" t="s">
        <v>401</v>
      </c>
      <c r="AJ830">
        <v>43.390954000000001</v>
      </c>
      <c r="AK830" t="s">
        <v>402</v>
      </c>
      <c r="AL830">
        <v>-88.724427000000006</v>
      </c>
      <c r="AM830">
        <v>25</v>
      </c>
      <c r="AN830">
        <v>1950</v>
      </c>
      <c r="AO830" t="s">
        <v>118</v>
      </c>
      <c r="AP830">
        <v>-111</v>
      </c>
      <c r="AQ830">
        <v>15</v>
      </c>
      <c r="AR830">
        <v>0</v>
      </c>
      <c r="AZ830">
        <v>1200</v>
      </c>
      <c r="BA830">
        <v>1</v>
      </c>
      <c r="BB830" t="str">
        <f t="shared" si="482"/>
        <v xml:space="preserve">N4400K  </v>
      </c>
      <c r="BC830">
        <v>1</v>
      </c>
      <c r="BE830">
        <v>0</v>
      </c>
      <c r="BF830">
        <v>0</v>
      </c>
      <c r="BG830">
        <v>0</v>
      </c>
      <c r="BH830">
        <v>1875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"21:40:07.914"</f>
        <v>21:40:07.914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1</v>
      </c>
      <c r="CP830" t="s">
        <v>119</v>
      </c>
      <c r="CQ830">
        <v>461</v>
      </c>
      <c r="CR830">
        <v>0</v>
      </c>
      <c r="CW830">
        <v>9800327</v>
      </c>
      <c r="CY830">
        <v>1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"07/22/2022 21:40:08.126"</f>
        <v>07/22/2022 21:40:08.126</v>
      </c>
      <c r="C831" t="str">
        <f t="shared" si="481"/>
        <v>FFDFD3C0</v>
      </c>
      <c r="D831" t="s">
        <v>113</v>
      </c>
      <c r="E831">
        <v>44</v>
      </c>
      <c r="H831">
        <v>151</v>
      </c>
      <c r="I831" t="s">
        <v>114</v>
      </c>
      <c r="J831" t="s">
        <v>115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"21:40:07.914"</f>
        <v>21:40:07.914</v>
      </c>
      <c r="T831" t="str">
        <f>"21:40:06.914"</f>
        <v>21:40:06.914</v>
      </c>
      <c r="U831" t="str">
        <f t="shared" si="458"/>
        <v>A54CFF</v>
      </c>
      <c r="V831">
        <v>0</v>
      </c>
      <c r="W831">
        <v>0</v>
      </c>
      <c r="X831">
        <v>2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401</v>
      </c>
      <c r="AJ831">
        <v>43.390954000000001</v>
      </c>
      <c r="AK831" t="s">
        <v>402</v>
      </c>
      <c r="AL831">
        <v>-88.724427000000006</v>
      </c>
      <c r="AM831">
        <v>25</v>
      </c>
      <c r="AN831">
        <v>1950</v>
      </c>
      <c r="AO831" t="s">
        <v>118</v>
      </c>
      <c r="AP831">
        <v>-111</v>
      </c>
      <c r="AQ831">
        <v>15</v>
      </c>
      <c r="AR831">
        <v>0</v>
      </c>
      <c r="AZ831">
        <v>1200</v>
      </c>
      <c r="BA831">
        <v>1</v>
      </c>
      <c r="BB831" t="str">
        <f t="shared" si="482"/>
        <v xml:space="preserve">N4400K  </v>
      </c>
      <c r="BC831">
        <v>1</v>
      </c>
      <c r="BE831">
        <v>0</v>
      </c>
      <c r="BF831">
        <v>0</v>
      </c>
      <c r="BG831">
        <v>0</v>
      </c>
      <c r="BH831">
        <v>1875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"21:40:07.914"</f>
        <v>21:40:07.914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1</v>
      </c>
      <c r="CP831" t="s">
        <v>119</v>
      </c>
      <c r="CQ831">
        <v>461</v>
      </c>
      <c r="CR831">
        <v>0</v>
      </c>
      <c r="CW831">
        <v>9800327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"07/22/2022 21:40:08.126"</f>
        <v>07/22/2022 21:40:08.126</v>
      </c>
      <c r="C832" t="str">
        <f t="shared" si="481"/>
        <v>FFDFD3C0</v>
      </c>
      <c r="D832" t="s">
        <v>127</v>
      </c>
      <c r="E832">
        <v>8</v>
      </c>
      <c r="F832">
        <v>2008</v>
      </c>
      <c r="G832" t="s">
        <v>128</v>
      </c>
      <c r="J832" t="s">
        <v>129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"21:40:07.914"</f>
        <v>21:40:07.914</v>
      </c>
      <c r="T832" t="str">
        <f>"21:40:06.914"</f>
        <v>21:40:06.914</v>
      </c>
      <c r="U832" t="str">
        <f t="shared" si="458"/>
        <v>A54CFF</v>
      </c>
      <c r="V832">
        <v>0</v>
      </c>
      <c r="W832">
        <v>0</v>
      </c>
      <c r="X832">
        <v>2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401</v>
      </c>
      <c r="AJ832">
        <v>43.390954000000001</v>
      </c>
      <c r="AK832" t="s">
        <v>402</v>
      </c>
      <c r="AL832">
        <v>-88.724427000000006</v>
      </c>
      <c r="AM832">
        <v>25</v>
      </c>
      <c r="AN832">
        <v>1950</v>
      </c>
      <c r="AO832" t="s">
        <v>118</v>
      </c>
      <c r="AP832">
        <v>-111</v>
      </c>
      <c r="AQ832">
        <v>15</v>
      </c>
      <c r="AR832">
        <v>0</v>
      </c>
      <c r="AZ832">
        <v>1200</v>
      </c>
      <c r="BA832">
        <v>1</v>
      </c>
      <c r="BB832" t="str">
        <f t="shared" si="482"/>
        <v xml:space="preserve">N4400K  </v>
      </c>
      <c r="BC832">
        <v>1</v>
      </c>
      <c r="BE832">
        <v>0</v>
      </c>
      <c r="BF832">
        <v>0</v>
      </c>
      <c r="BG832">
        <v>0</v>
      </c>
      <c r="BH832">
        <v>1875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"21:40:07.914"</f>
        <v>21:40:07.914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1</v>
      </c>
      <c r="CP832" t="s">
        <v>119</v>
      </c>
      <c r="CQ832">
        <v>461</v>
      </c>
      <c r="CR832">
        <v>0</v>
      </c>
      <c r="CW832">
        <v>9800327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"07/22/2022 21:40:09.142"</f>
        <v>07/22/2022 21:40:09.142</v>
      </c>
      <c r="C833" t="str">
        <f t="shared" si="481"/>
        <v>FFDFD3C0</v>
      </c>
      <c r="D833" t="s">
        <v>121</v>
      </c>
      <c r="E833">
        <v>11</v>
      </c>
      <c r="F833">
        <v>1011</v>
      </c>
      <c r="G833" t="s">
        <v>125</v>
      </c>
      <c r="J833" t="s">
        <v>123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"21:40:08.914"</f>
        <v>21:40:08.914</v>
      </c>
      <c r="T833" t="str">
        <f>"21:40:08.414"</f>
        <v>21:40:08.414</v>
      </c>
      <c r="U833" t="str">
        <f t="shared" si="458"/>
        <v>A54CFF</v>
      </c>
      <c r="V833">
        <v>0</v>
      </c>
      <c r="W833">
        <v>0</v>
      </c>
      <c r="X833">
        <v>2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373</v>
      </c>
      <c r="AJ833">
        <v>43.390996000000001</v>
      </c>
      <c r="AK833" t="s">
        <v>403</v>
      </c>
      <c r="AL833">
        <v>-88.725134999999995</v>
      </c>
      <c r="AM833">
        <v>25</v>
      </c>
      <c r="AN833">
        <v>1950</v>
      </c>
      <c r="AO833" t="s">
        <v>118</v>
      </c>
      <c r="AP833">
        <v>-112</v>
      </c>
      <c r="AQ833">
        <v>17</v>
      </c>
      <c r="AR833">
        <v>0</v>
      </c>
      <c r="AZ833">
        <v>1200</v>
      </c>
      <c r="BA833">
        <v>1</v>
      </c>
      <c r="BB833" t="str">
        <f t="shared" si="482"/>
        <v xml:space="preserve">N4400K  </v>
      </c>
      <c r="BC833">
        <v>1</v>
      </c>
      <c r="BE833">
        <v>0</v>
      </c>
      <c r="BF833">
        <v>0</v>
      </c>
      <c r="BG833">
        <v>0</v>
      </c>
      <c r="BH833">
        <v>1875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"21:40:08.920"</f>
        <v>21:40:08.920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2</v>
      </c>
      <c r="CP833" t="s">
        <v>119</v>
      </c>
      <c r="CQ833">
        <v>461</v>
      </c>
      <c r="CR833">
        <v>0</v>
      </c>
      <c r="CW833">
        <v>9801628</v>
      </c>
      <c r="CY833">
        <v>1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"07/22/2022 21:40:09.142"</f>
        <v>07/22/2022 21:40:09.142</v>
      </c>
      <c r="C834" t="str">
        <f t="shared" si="481"/>
        <v>FFDFD3C0</v>
      </c>
      <c r="D834" t="s">
        <v>113</v>
      </c>
      <c r="E834">
        <v>44</v>
      </c>
      <c r="H834">
        <v>151</v>
      </c>
      <c r="I834" t="s">
        <v>114</v>
      </c>
      <c r="J834" t="s">
        <v>115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"21:40:08.914"</f>
        <v>21:40:08.914</v>
      </c>
      <c r="T834" t="str">
        <f>"21:40:08.414"</f>
        <v>21:40:08.414</v>
      </c>
      <c r="U834" t="str">
        <f t="shared" ref="U834:U897" si="493">"A54CFF"</f>
        <v>A54CFF</v>
      </c>
      <c r="V834">
        <v>0</v>
      </c>
      <c r="W834">
        <v>0</v>
      </c>
      <c r="X834">
        <v>2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1</v>
      </c>
      <c r="AI834" t="s">
        <v>373</v>
      </c>
      <c r="AJ834">
        <v>43.390996000000001</v>
      </c>
      <c r="AK834" t="s">
        <v>403</v>
      </c>
      <c r="AL834">
        <v>-88.725134999999995</v>
      </c>
      <c r="AM834">
        <v>25</v>
      </c>
      <c r="AN834">
        <v>1950</v>
      </c>
      <c r="AO834" t="s">
        <v>118</v>
      </c>
      <c r="AP834">
        <v>-112</v>
      </c>
      <c r="AQ834">
        <v>17</v>
      </c>
      <c r="AR834">
        <v>0</v>
      </c>
      <c r="AZ834">
        <v>1200</v>
      </c>
      <c r="BA834">
        <v>1</v>
      </c>
      <c r="BB834" t="str">
        <f t="shared" si="482"/>
        <v xml:space="preserve">N4400K  </v>
      </c>
      <c r="BC834">
        <v>1</v>
      </c>
      <c r="BE834">
        <v>0</v>
      </c>
      <c r="BF834">
        <v>0</v>
      </c>
      <c r="BG834">
        <v>0</v>
      </c>
      <c r="BH834">
        <v>1875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"21:40:08.920"</f>
        <v>21:40:08.920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2</v>
      </c>
      <c r="CP834" t="s">
        <v>119</v>
      </c>
      <c r="CQ834">
        <v>461</v>
      </c>
      <c r="CR834">
        <v>0</v>
      </c>
      <c r="CW834">
        <v>9801628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"07/22/2022 21:40:09.142"</f>
        <v>07/22/2022 21:40:09.142</v>
      </c>
      <c r="C835" t="str">
        <f t="shared" si="481"/>
        <v>FFDFD3C0</v>
      </c>
      <c r="D835" t="s">
        <v>127</v>
      </c>
      <c r="E835">
        <v>8</v>
      </c>
      <c r="F835">
        <v>2008</v>
      </c>
      <c r="G835" t="s">
        <v>128</v>
      </c>
      <c r="J835" t="s">
        <v>129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"21:40:08.914"</f>
        <v>21:40:08.914</v>
      </c>
      <c r="T835" t="str">
        <f>"21:40:08.414"</f>
        <v>21:40:08.414</v>
      </c>
      <c r="U835" t="str">
        <f t="shared" si="493"/>
        <v>A54CFF</v>
      </c>
      <c r="V835">
        <v>0</v>
      </c>
      <c r="W835">
        <v>0</v>
      </c>
      <c r="X835">
        <v>2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373</v>
      </c>
      <c r="AJ835">
        <v>43.390996000000001</v>
      </c>
      <c r="AK835" t="s">
        <v>403</v>
      </c>
      <c r="AL835">
        <v>-88.725134999999995</v>
      </c>
      <c r="AM835">
        <v>25</v>
      </c>
      <c r="AN835">
        <v>1950</v>
      </c>
      <c r="AO835" t="s">
        <v>118</v>
      </c>
      <c r="AP835">
        <v>-112</v>
      </c>
      <c r="AQ835">
        <v>17</v>
      </c>
      <c r="AR835">
        <v>0</v>
      </c>
      <c r="AZ835">
        <v>1200</v>
      </c>
      <c r="BA835">
        <v>1</v>
      </c>
      <c r="BB835" t="str">
        <f t="shared" si="482"/>
        <v xml:space="preserve">N4400K  </v>
      </c>
      <c r="BC835">
        <v>1</v>
      </c>
      <c r="BE835">
        <v>0</v>
      </c>
      <c r="BF835">
        <v>0</v>
      </c>
      <c r="BG835">
        <v>0</v>
      </c>
      <c r="BH835">
        <v>1875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"21:40:08.920"</f>
        <v>21:40:08.920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2</v>
      </c>
      <c r="CP835" t="s">
        <v>119</v>
      </c>
      <c r="CQ835">
        <v>461</v>
      </c>
      <c r="CR835">
        <v>0</v>
      </c>
      <c r="CW835">
        <v>9801628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"07/22/2022 21:40:10.126"</f>
        <v>07/22/2022 21:40:10.126</v>
      </c>
      <c r="C836" t="str">
        <f t="shared" si="481"/>
        <v>FFDFD3C0</v>
      </c>
      <c r="D836" t="s">
        <v>121</v>
      </c>
      <c r="E836">
        <v>12</v>
      </c>
      <c r="F836">
        <v>1012</v>
      </c>
      <c r="G836" t="s">
        <v>122</v>
      </c>
      <c r="J836" t="s">
        <v>123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ref="S836:S841" si="494">"21:40:09.945"</f>
        <v>21:40:09.945</v>
      </c>
      <c r="T836" t="str">
        <f t="shared" ref="T836:T841" si="495">"21:40:09.445"</f>
        <v>21:40:09.445</v>
      </c>
      <c r="U836" t="str">
        <f t="shared" si="493"/>
        <v>A54CFF</v>
      </c>
      <c r="V836">
        <v>0</v>
      </c>
      <c r="W836">
        <v>0</v>
      </c>
      <c r="X836">
        <v>2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404</v>
      </c>
      <c r="AJ836">
        <v>43.391103999999999</v>
      </c>
      <c r="AK836" t="s">
        <v>405</v>
      </c>
      <c r="AL836">
        <v>-88.725908000000004</v>
      </c>
      <c r="AM836">
        <v>25</v>
      </c>
      <c r="AN836">
        <v>1975</v>
      </c>
      <c r="AO836" t="s">
        <v>118</v>
      </c>
      <c r="AP836">
        <v>-113</v>
      </c>
      <c r="AQ836">
        <v>17</v>
      </c>
      <c r="AR836">
        <v>192</v>
      </c>
      <c r="AZ836">
        <v>1200</v>
      </c>
      <c r="BA836">
        <v>1</v>
      </c>
      <c r="BB836" t="str">
        <f t="shared" si="482"/>
        <v xml:space="preserve">N4400K  </v>
      </c>
      <c r="BC836">
        <v>1</v>
      </c>
      <c r="BE836">
        <v>0</v>
      </c>
      <c r="BF836">
        <v>0</v>
      </c>
      <c r="BG836">
        <v>0</v>
      </c>
      <c r="BH836">
        <v>1900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 t="shared" ref="BW836:BW841" si="496">"21:40:09.946"</f>
        <v>21:40:09.946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169</v>
      </c>
      <c r="CR836">
        <v>3</v>
      </c>
      <c r="CW836">
        <v>10394665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"07/22/2022 21:40:10.142"</f>
        <v>07/22/2022 21:40:10.142</v>
      </c>
      <c r="C837" t="str">
        <f t="shared" si="481"/>
        <v>FFDFD3C0</v>
      </c>
      <c r="D837" t="s">
        <v>113</v>
      </c>
      <c r="E837">
        <v>45</v>
      </c>
      <c r="H837">
        <v>152</v>
      </c>
      <c r="I837" t="s">
        <v>120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494"/>
        <v>21:40:09.945</v>
      </c>
      <c r="T837" t="str">
        <f t="shared" si="495"/>
        <v>21:40:09.445</v>
      </c>
      <c r="U837" t="str">
        <f t="shared" si="493"/>
        <v>A54CFF</v>
      </c>
      <c r="V837">
        <v>0</v>
      </c>
      <c r="W837">
        <v>0</v>
      </c>
      <c r="X837">
        <v>2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404</v>
      </c>
      <c r="AJ837">
        <v>43.391103999999999</v>
      </c>
      <c r="AK837" t="s">
        <v>405</v>
      </c>
      <c r="AL837">
        <v>-88.725908000000004</v>
      </c>
      <c r="AM837">
        <v>25</v>
      </c>
      <c r="AN837">
        <v>1975</v>
      </c>
      <c r="AO837" t="s">
        <v>118</v>
      </c>
      <c r="AP837">
        <v>-113</v>
      </c>
      <c r="AQ837">
        <v>17</v>
      </c>
      <c r="AR837">
        <v>192</v>
      </c>
      <c r="AZ837">
        <v>1200</v>
      </c>
      <c r="BA837">
        <v>1</v>
      </c>
      <c r="BB837" t="str">
        <f t="shared" si="482"/>
        <v xml:space="preserve">N4400K  </v>
      </c>
      <c r="BC837">
        <v>1</v>
      </c>
      <c r="BE837">
        <v>0</v>
      </c>
      <c r="BF837">
        <v>0</v>
      </c>
      <c r="BG837">
        <v>0</v>
      </c>
      <c r="BH837">
        <v>1900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 t="shared" si="496"/>
        <v>21:40:09.946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169</v>
      </c>
      <c r="CR837">
        <v>3</v>
      </c>
      <c r="CW837">
        <v>10394665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"07/22/2022 21:40:10.142"</f>
        <v>07/22/2022 21:40:10.142</v>
      </c>
      <c r="C838" t="str">
        <f t="shared" si="481"/>
        <v>FFDFD3C0</v>
      </c>
      <c r="D838" t="s">
        <v>113</v>
      </c>
      <c r="E838">
        <v>44</v>
      </c>
      <c r="H838">
        <v>151</v>
      </c>
      <c r="I838" t="s">
        <v>114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494"/>
        <v>21:40:09.945</v>
      </c>
      <c r="T838" t="str">
        <f t="shared" si="495"/>
        <v>21:40:09.445</v>
      </c>
      <c r="U838" t="str">
        <f t="shared" si="493"/>
        <v>A54CFF</v>
      </c>
      <c r="V838">
        <v>0</v>
      </c>
      <c r="W838">
        <v>0</v>
      </c>
      <c r="X838">
        <v>2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404</v>
      </c>
      <c r="AJ838">
        <v>43.391103999999999</v>
      </c>
      <c r="AK838" t="s">
        <v>405</v>
      </c>
      <c r="AL838">
        <v>-88.725908000000004</v>
      </c>
      <c r="AM838">
        <v>25</v>
      </c>
      <c r="AN838">
        <v>1975</v>
      </c>
      <c r="AO838" t="s">
        <v>118</v>
      </c>
      <c r="AP838">
        <v>-113</v>
      </c>
      <c r="AQ838">
        <v>17</v>
      </c>
      <c r="AR838">
        <v>192</v>
      </c>
      <c r="AZ838">
        <v>1200</v>
      </c>
      <c r="BA838">
        <v>1</v>
      </c>
      <c r="BB838" t="str">
        <f t="shared" si="482"/>
        <v xml:space="preserve">N4400K  </v>
      </c>
      <c r="BC838">
        <v>1</v>
      </c>
      <c r="BE838">
        <v>0</v>
      </c>
      <c r="BF838">
        <v>0</v>
      </c>
      <c r="BG838">
        <v>0</v>
      </c>
      <c r="BH838">
        <v>1900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 t="shared" si="496"/>
        <v>21:40:09.946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169</v>
      </c>
      <c r="CR838">
        <v>3</v>
      </c>
      <c r="CW838">
        <v>10394665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"07/22/2022 21:40:10.189"</f>
        <v>07/22/2022 21:40:10.189</v>
      </c>
      <c r="C839" t="str">
        <f t="shared" si="481"/>
        <v>FFDFD3C0</v>
      </c>
      <c r="D839" t="s">
        <v>127</v>
      </c>
      <c r="E839">
        <v>8</v>
      </c>
      <c r="F839">
        <v>2008</v>
      </c>
      <c r="G839" t="s">
        <v>128</v>
      </c>
      <c r="J839" t="s">
        <v>129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494"/>
        <v>21:40:09.945</v>
      </c>
      <c r="T839" t="str">
        <f t="shared" si="495"/>
        <v>21:40:09.445</v>
      </c>
      <c r="U839" t="str">
        <f t="shared" si="493"/>
        <v>A54CFF</v>
      </c>
      <c r="V839">
        <v>0</v>
      </c>
      <c r="W839">
        <v>0</v>
      </c>
      <c r="X839">
        <v>2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404</v>
      </c>
      <c r="AJ839">
        <v>43.391103999999999</v>
      </c>
      <c r="AK839" t="s">
        <v>405</v>
      </c>
      <c r="AL839">
        <v>-88.725908000000004</v>
      </c>
      <c r="AM839">
        <v>25</v>
      </c>
      <c r="AN839">
        <v>1975</v>
      </c>
      <c r="AO839" t="s">
        <v>118</v>
      </c>
      <c r="AP839">
        <v>-113</v>
      </c>
      <c r="AQ839">
        <v>17</v>
      </c>
      <c r="AR839">
        <v>192</v>
      </c>
      <c r="AZ839">
        <v>1200</v>
      </c>
      <c r="BA839">
        <v>1</v>
      </c>
      <c r="BB839" t="str">
        <f t="shared" si="482"/>
        <v xml:space="preserve">N4400K  </v>
      </c>
      <c r="BC839">
        <v>1</v>
      </c>
      <c r="BE839">
        <v>0</v>
      </c>
      <c r="BF839">
        <v>0</v>
      </c>
      <c r="BG839">
        <v>0</v>
      </c>
      <c r="BH839">
        <v>1900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 t="shared" si="496"/>
        <v>21:40:09.946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169</v>
      </c>
      <c r="CR839">
        <v>3</v>
      </c>
      <c r="CW839">
        <v>10394665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"07/22/2022 21:40:10.189"</f>
        <v>07/22/2022 21:40:10.189</v>
      </c>
      <c r="C840" t="str">
        <f t="shared" si="481"/>
        <v>FFDFD3C0</v>
      </c>
      <c r="D840" t="s">
        <v>124</v>
      </c>
      <c r="E840">
        <v>2</v>
      </c>
      <c r="H840">
        <v>156</v>
      </c>
      <c r="I840" t="s">
        <v>125</v>
      </c>
      <c r="J840" t="s">
        <v>126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494"/>
        <v>21:40:09.945</v>
      </c>
      <c r="T840" t="str">
        <f t="shared" si="495"/>
        <v>21:40:09.445</v>
      </c>
      <c r="U840" t="str">
        <f t="shared" si="493"/>
        <v>A54CFF</v>
      </c>
      <c r="V840">
        <v>0</v>
      </c>
      <c r="W840">
        <v>0</v>
      </c>
      <c r="X840">
        <v>2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1</v>
      </c>
      <c r="AI840" t="s">
        <v>404</v>
      </c>
      <c r="AJ840">
        <v>43.391103999999999</v>
      </c>
      <c r="AK840" t="s">
        <v>405</v>
      </c>
      <c r="AL840">
        <v>-88.725908000000004</v>
      </c>
      <c r="AM840">
        <v>25</v>
      </c>
      <c r="AN840">
        <v>1975</v>
      </c>
      <c r="AO840" t="s">
        <v>118</v>
      </c>
      <c r="AP840">
        <v>-113</v>
      </c>
      <c r="AQ840">
        <v>17</v>
      </c>
      <c r="AR840">
        <v>192</v>
      </c>
      <c r="AZ840">
        <v>1200</v>
      </c>
      <c r="BA840">
        <v>1</v>
      </c>
      <c r="BB840" t="str">
        <f t="shared" si="482"/>
        <v xml:space="preserve">N4400K  </v>
      </c>
      <c r="BC840">
        <v>1</v>
      </c>
      <c r="BE840">
        <v>0</v>
      </c>
      <c r="BF840">
        <v>0</v>
      </c>
      <c r="BG840">
        <v>0</v>
      </c>
      <c r="BH840">
        <v>1900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 t="shared" si="496"/>
        <v>21:40:09.946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169</v>
      </c>
      <c r="CR840">
        <v>3</v>
      </c>
      <c r="CW840">
        <v>10394665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"07/22/2022 21:40:10.189"</f>
        <v>07/22/2022 21:40:10.189</v>
      </c>
      <c r="C841" t="str">
        <f t="shared" si="481"/>
        <v>FFDFD3C0</v>
      </c>
      <c r="D841" t="s">
        <v>121</v>
      </c>
      <c r="E841">
        <v>11</v>
      </c>
      <c r="F841">
        <v>1011</v>
      </c>
      <c r="G841" t="s">
        <v>125</v>
      </c>
      <c r="J841" t="s">
        <v>123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494"/>
        <v>21:40:09.945</v>
      </c>
      <c r="T841" t="str">
        <f t="shared" si="495"/>
        <v>21:40:09.445</v>
      </c>
      <c r="U841" t="str">
        <f t="shared" si="493"/>
        <v>A54CFF</v>
      </c>
      <c r="V841">
        <v>0</v>
      </c>
      <c r="W841">
        <v>0</v>
      </c>
      <c r="X841">
        <v>2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404</v>
      </c>
      <c r="AJ841">
        <v>43.391103999999999</v>
      </c>
      <c r="AK841" t="s">
        <v>405</v>
      </c>
      <c r="AL841">
        <v>-88.725908000000004</v>
      </c>
      <c r="AM841">
        <v>25</v>
      </c>
      <c r="AN841">
        <v>1975</v>
      </c>
      <c r="AO841" t="s">
        <v>118</v>
      </c>
      <c r="AP841">
        <v>-113</v>
      </c>
      <c r="AQ841">
        <v>17</v>
      </c>
      <c r="AR841">
        <v>192</v>
      </c>
      <c r="AZ841">
        <v>1200</v>
      </c>
      <c r="BA841">
        <v>1</v>
      </c>
      <c r="BB841" t="str">
        <f t="shared" si="482"/>
        <v xml:space="preserve">N4400K  </v>
      </c>
      <c r="BC841">
        <v>1</v>
      </c>
      <c r="BE841">
        <v>0</v>
      </c>
      <c r="BF841">
        <v>0</v>
      </c>
      <c r="BG841">
        <v>0</v>
      </c>
      <c r="BH841">
        <v>1900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 t="shared" si="496"/>
        <v>21:40:09.946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169</v>
      </c>
      <c r="CR841">
        <v>3</v>
      </c>
      <c r="CW841">
        <v>10394665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"07/22/2022 21:40:10.939"</f>
        <v>07/22/2022 21:40:10.939</v>
      </c>
      <c r="C842" t="str">
        <f t="shared" si="481"/>
        <v>FFDFD3C0</v>
      </c>
      <c r="D842" t="s">
        <v>121</v>
      </c>
      <c r="E842">
        <v>12</v>
      </c>
      <c r="F842">
        <v>1012</v>
      </c>
      <c r="G842" t="s">
        <v>122</v>
      </c>
      <c r="J842" t="s">
        <v>123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ref="S842:S847" si="497">"21:40:10.750"</f>
        <v>21:40:10.750</v>
      </c>
      <c r="T842" t="str">
        <f t="shared" ref="T842:T847" si="498">"21:40:09.950"</f>
        <v>21:40:09.950</v>
      </c>
      <c r="U842" t="str">
        <f t="shared" si="493"/>
        <v>A54CFF</v>
      </c>
      <c r="V842">
        <v>0</v>
      </c>
      <c r="W842">
        <v>0</v>
      </c>
      <c r="X842">
        <v>2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406</v>
      </c>
      <c r="AJ842">
        <v>43.391146999999997</v>
      </c>
      <c r="AK842" t="s">
        <v>407</v>
      </c>
      <c r="AL842">
        <v>-88.726508999999993</v>
      </c>
      <c r="AM842">
        <v>25</v>
      </c>
      <c r="AN842">
        <v>1975</v>
      </c>
      <c r="AO842" t="s">
        <v>118</v>
      </c>
      <c r="AP842">
        <v>-113</v>
      </c>
      <c r="AQ842">
        <v>18</v>
      </c>
      <c r="AR842">
        <v>128</v>
      </c>
      <c r="AZ842">
        <v>1200</v>
      </c>
      <c r="BA842">
        <v>1</v>
      </c>
      <c r="BB842" t="str">
        <f t="shared" si="482"/>
        <v xml:space="preserve">N4400K  </v>
      </c>
      <c r="BC842">
        <v>1</v>
      </c>
      <c r="BE842">
        <v>0</v>
      </c>
      <c r="BF842">
        <v>0</v>
      </c>
      <c r="BG842">
        <v>0</v>
      </c>
      <c r="BH842">
        <v>1900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 t="shared" ref="BW842:BW847" si="499">"21:40:10.757"</f>
        <v>21:40:10.757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169</v>
      </c>
      <c r="CR842">
        <v>3</v>
      </c>
      <c r="CW842">
        <v>10395915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"07/22/2022 21:40:10.986"</f>
        <v>07/22/2022 21:40:10.986</v>
      </c>
      <c r="C843" t="str">
        <f t="shared" si="481"/>
        <v>FFDFD3C0</v>
      </c>
      <c r="D843" t="s">
        <v>113</v>
      </c>
      <c r="E843">
        <v>45</v>
      </c>
      <c r="H843">
        <v>152</v>
      </c>
      <c r="I843" t="s">
        <v>120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97"/>
        <v>21:40:10.750</v>
      </c>
      <c r="T843" t="str">
        <f t="shared" si="498"/>
        <v>21:40:09.950</v>
      </c>
      <c r="U843" t="str">
        <f t="shared" si="493"/>
        <v>A54CFF</v>
      </c>
      <c r="V843">
        <v>0</v>
      </c>
      <c r="W843">
        <v>0</v>
      </c>
      <c r="X843">
        <v>2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406</v>
      </c>
      <c r="AJ843">
        <v>43.391146999999997</v>
      </c>
      <c r="AK843" t="s">
        <v>407</v>
      </c>
      <c r="AL843">
        <v>-88.726508999999993</v>
      </c>
      <c r="AM843">
        <v>25</v>
      </c>
      <c r="AN843">
        <v>1975</v>
      </c>
      <c r="AO843" t="s">
        <v>118</v>
      </c>
      <c r="AP843">
        <v>-113</v>
      </c>
      <c r="AQ843">
        <v>18</v>
      </c>
      <c r="AR843">
        <v>128</v>
      </c>
      <c r="AZ843">
        <v>1200</v>
      </c>
      <c r="BA843">
        <v>1</v>
      </c>
      <c r="BB843" t="str">
        <f t="shared" si="482"/>
        <v xml:space="preserve">N4400K  </v>
      </c>
      <c r="BC843">
        <v>1</v>
      </c>
      <c r="BE843">
        <v>0</v>
      </c>
      <c r="BF843">
        <v>0</v>
      </c>
      <c r="BG843">
        <v>0</v>
      </c>
      <c r="BH843">
        <v>1900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 t="shared" si="499"/>
        <v>21:40:10.757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169</v>
      </c>
      <c r="CR843">
        <v>3</v>
      </c>
      <c r="CW843">
        <v>10395915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"07/22/2022 21:40:10.986"</f>
        <v>07/22/2022 21:40:10.986</v>
      </c>
      <c r="C844" t="str">
        <f t="shared" si="481"/>
        <v>FFDFD3C0</v>
      </c>
      <c r="D844" t="s">
        <v>113</v>
      </c>
      <c r="E844">
        <v>44</v>
      </c>
      <c r="H844">
        <v>151</v>
      </c>
      <c r="I844" t="s">
        <v>114</v>
      </c>
      <c r="J844" t="s">
        <v>115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497"/>
        <v>21:40:10.750</v>
      </c>
      <c r="T844" t="str">
        <f t="shared" si="498"/>
        <v>21:40:09.950</v>
      </c>
      <c r="U844" t="str">
        <f t="shared" si="493"/>
        <v>A54CFF</v>
      </c>
      <c r="V844">
        <v>0</v>
      </c>
      <c r="W844">
        <v>0</v>
      </c>
      <c r="X844">
        <v>2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406</v>
      </c>
      <c r="AJ844">
        <v>43.391146999999997</v>
      </c>
      <c r="AK844" t="s">
        <v>407</v>
      </c>
      <c r="AL844">
        <v>-88.726508999999993</v>
      </c>
      <c r="AM844">
        <v>25</v>
      </c>
      <c r="AN844">
        <v>1975</v>
      </c>
      <c r="AO844" t="s">
        <v>118</v>
      </c>
      <c r="AP844">
        <v>-113</v>
      </c>
      <c r="AQ844">
        <v>18</v>
      </c>
      <c r="AR844">
        <v>128</v>
      </c>
      <c r="AZ844">
        <v>1200</v>
      </c>
      <c r="BA844">
        <v>1</v>
      </c>
      <c r="BB844" t="str">
        <f t="shared" si="482"/>
        <v xml:space="preserve">N4400K  </v>
      </c>
      <c r="BC844">
        <v>1</v>
      </c>
      <c r="BE844">
        <v>0</v>
      </c>
      <c r="BF844">
        <v>0</v>
      </c>
      <c r="BG844">
        <v>0</v>
      </c>
      <c r="BH844">
        <v>1900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 t="shared" si="499"/>
        <v>21:40:10.757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169</v>
      </c>
      <c r="CR844">
        <v>3</v>
      </c>
      <c r="CW844">
        <v>10395915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"07/22/2022 21:40:10.986"</f>
        <v>07/22/2022 21:40:10.986</v>
      </c>
      <c r="C845" t="str">
        <f t="shared" si="481"/>
        <v>FFDFD3C0</v>
      </c>
      <c r="D845" t="s">
        <v>127</v>
      </c>
      <c r="E845">
        <v>8</v>
      </c>
      <c r="F845">
        <v>2008</v>
      </c>
      <c r="G845" t="s">
        <v>128</v>
      </c>
      <c r="J845" t="s">
        <v>129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97"/>
        <v>21:40:10.750</v>
      </c>
      <c r="T845" t="str">
        <f t="shared" si="498"/>
        <v>21:40:09.950</v>
      </c>
      <c r="U845" t="str">
        <f t="shared" si="493"/>
        <v>A54CFF</v>
      </c>
      <c r="V845">
        <v>0</v>
      </c>
      <c r="W845">
        <v>0</v>
      </c>
      <c r="X845">
        <v>2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406</v>
      </c>
      <c r="AJ845">
        <v>43.391146999999997</v>
      </c>
      <c r="AK845" t="s">
        <v>407</v>
      </c>
      <c r="AL845">
        <v>-88.726508999999993</v>
      </c>
      <c r="AM845">
        <v>25</v>
      </c>
      <c r="AN845">
        <v>1975</v>
      </c>
      <c r="AO845" t="s">
        <v>118</v>
      </c>
      <c r="AP845">
        <v>-113</v>
      </c>
      <c r="AQ845">
        <v>18</v>
      </c>
      <c r="AR845">
        <v>128</v>
      </c>
      <c r="AZ845">
        <v>1200</v>
      </c>
      <c r="BA845">
        <v>1</v>
      </c>
      <c r="BB845" t="str">
        <f t="shared" si="482"/>
        <v xml:space="preserve">N4400K  </v>
      </c>
      <c r="BC845">
        <v>1</v>
      </c>
      <c r="BE845">
        <v>0</v>
      </c>
      <c r="BF845">
        <v>0</v>
      </c>
      <c r="BG845">
        <v>0</v>
      </c>
      <c r="BH845">
        <v>1900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 t="shared" si="499"/>
        <v>21:40:10.757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169</v>
      </c>
      <c r="CR845">
        <v>3</v>
      </c>
      <c r="CW845">
        <v>10395915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"07/22/2022 21:40:10.986"</f>
        <v>07/22/2022 21:40:10.986</v>
      </c>
      <c r="C846" t="str">
        <f t="shared" si="481"/>
        <v>FFDFD3C0</v>
      </c>
      <c r="D846" t="s">
        <v>121</v>
      </c>
      <c r="E846">
        <v>11</v>
      </c>
      <c r="F846">
        <v>1011</v>
      </c>
      <c r="G846" t="s">
        <v>125</v>
      </c>
      <c r="J846" t="s">
        <v>123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497"/>
        <v>21:40:10.750</v>
      </c>
      <c r="T846" t="str">
        <f t="shared" si="498"/>
        <v>21:40:09.950</v>
      </c>
      <c r="U846" t="str">
        <f t="shared" si="493"/>
        <v>A54CFF</v>
      </c>
      <c r="V846">
        <v>0</v>
      </c>
      <c r="W846">
        <v>0</v>
      </c>
      <c r="X846">
        <v>2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1</v>
      </c>
      <c r="AI846" t="s">
        <v>406</v>
      </c>
      <c r="AJ846">
        <v>43.391146999999997</v>
      </c>
      <c r="AK846" t="s">
        <v>407</v>
      </c>
      <c r="AL846">
        <v>-88.726508999999993</v>
      </c>
      <c r="AM846">
        <v>25</v>
      </c>
      <c r="AN846">
        <v>1975</v>
      </c>
      <c r="AO846" t="s">
        <v>118</v>
      </c>
      <c r="AP846">
        <v>-113</v>
      </c>
      <c r="AQ846">
        <v>18</v>
      </c>
      <c r="AR846">
        <v>128</v>
      </c>
      <c r="AZ846">
        <v>1200</v>
      </c>
      <c r="BA846">
        <v>1</v>
      </c>
      <c r="BB846" t="str">
        <f t="shared" si="482"/>
        <v xml:space="preserve">N4400K  </v>
      </c>
      <c r="BC846">
        <v>1</v>
      </c>
      <c r="BE846">
        <v>0</v>
      </c>
      <c r="BF846">
        <v>0</v>
      </c>
      <c r="BG846">
        <v>0</v>
      </c>
      <c r="BH846">
        <v>1900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 t="shared" si="499"/>
        <v>21:40:10.757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169</v>
      </c>
      <c r="CR846">
        <v>3</v>
      </c>
      <c r="CW846">
        <v>10395915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"07/22/2022 21:40:10.986"</f>
        <v>07/22/2022 21:40:10.986</v>
      </c>
      <c r="C847" t="str">
        <f t="shared" si="481"/>
        <v>FFDFD3C0</v>
      </c>
      <c r="D847" t="s">
        <v>124</v>
      </c>
      <c r="E847">
        <v>2</v>
      </c>
      <c r="H847">
        <v>156</v>
      </c>
      <c r="I847" t="s">
        <v>125</v>
      </c>
      <c r="J847" t="s">
        <v>126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97"/>
        <v>21:40:10.750</v>
      </c>
      <c r="T847" t="str">
        <f t="shared" si="498"/>
        <v>21:40:09.950</v>
      </c>
      <c r="U847" t="str">
        <f t="shared" si="493"/>
        <v>A54CFF</v>
      </c>
      <c r="V847">
        <v>0</v>
      </c>
      <c r="W847">
        <v>0</v>
      </c>
      <c r="X847">
        <v>2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1</v>
      </c>
      <c r="AI847" t="s">
        <v>406</v>
      </c>
      <c r="AJ847">
        <v>43.391146999999997</v>
      </c>
      <c r="AK847" t="s">
        <v>407</v>
      </c>
      <c r="AL847">
        <v>-88.726508999999993</v>
      </c>
      <c r="AM847">
        <v>25</v>
      </c>
      <c r="AN847">
        <v>1975</v>
      </c>
      <c r="AO847" t="s">
        <v>118</v>
      </c>
      <c r="AP847">
        <v>-113</v>
      </c>
      <c r="AQ847">
        <v>18</v>
      </c>
      <c r="AR847">
        <v>128</v>
      </c>
      <c r="AZ847">
        <v>1200</v>
      </c>
      <c r="BA847">
        <v>1</v>
      </c>
      <c r="BB847" t="str">
        <f t="shared" si="482"/>
        <v xml:space="preserve">N4400K  </v>
      </c>
      <c r="BC847">
        <v>1</v>
      </c>
      <c r="BE847">
        <v>0</v>
      </c>
      <c r="BF847">
        <v>0</v>
      </c>
      <c r="BG847">
        <v>0</v>
      </c>
      <c r="BH847">
        <v>1900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 t="shared" si="499"/>
        <v>21:40:10.757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169</v>
      </c>
      <c r="CR847">
        <v>3</v>
      </c>
      <c r="CW847">
        <v>10395915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"07/22/2022 21:40:11.908"</f>
        <v>07/22/2022 21:40:11.908</v>
      </c>
      <c r="C848" t="str">
        <f t="shared" si="481"/>
        <v>FFDFD3C0</v>
      </c>
      <c r="D848" t="s">
        <v>121</v>
      </c>
      <c r="E848">
        <v>12</v>
      </c>
      <c r="F848">
        <v>1012</v>
      </c>
      <c r="G848" t="s">
        <v>122</v>
      </c>
      <c r="J848" t="s">
        <v>123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ref="S848:S853" si="500">"21:40:11.719"</f>
        <v>21:40:11.719</v>
      </c>
      <c r="T848" t="str">
        <f t="shared" ref="T848:T853" si="501">"21:40:11.319"</f>
        <v>21:40:11.319</v>
      </c>
      <c r="U848" t="str">
        <f t="shared" si="493"/>
        <v>A54CFF</v>
      </c>
      <c r="V848">
        <v>0</v>
      </c>
      <c r="W848">
        <v>0</v>
      </c>
      <c r="X848">
        <v>2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1</v>
      </c>
      <c r="AI848" t="s">
        <v>408</v>
      </c>
      <c r="AJ848">
        <v>43.391232000000002</v>
      </c>
      <c r="AK848" t="s">
        <v>409</v>
      </c>
      <c r="AL848">
        <v>-88.727174000000005</v>
      </c>
      <c r="AM848">
        <v>25</v>
      </c>
      <c r="AN848">
        <v>1975</v>
      </c>
      <c r="AO848" t="s">
        <v>118</v>
      </c>
      <c r="AP848">
        <v>-114</v>
      </c>
      <c r="AQ848">
        <v>19</v>
      </c>
      <c r="AR848">
        <v>320</v>
      </c>
      <c r="AZ848">
        <v>1200</v>
      </c>
      <c r="BA848">
        <v>1</v>
      </c>
      <c r="BB848" t="str">
        <f t="shared" si="482"/>
        <v xml:space="preserve">N4400K  </v>
      </c>
      <c r="BC848">
        <v>1</v>
      </c>
      <c r="BE848">
        <v>0</v>
      </c>
      <c r="BF848">
        <v>0</v>
      </c>
      <c r="BG848">
        <v>0</v>
      </c>
      <c r="BH848">
        <v>1900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 t="shared" ref="BW848:BW853" si="502">"21:40:11.720"</f>
        <v>21:40:11.720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169</v>
      </c>
      <c r="CR848">
        <v>3</v>
      </c>
      <c r="CW848">
        <v>10397455</v>
      </c>
      <c r="CY848">
        <v>1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"07/22/2022 21:40:11.908"</f>
        <v>07/22/2022 21:40:11.908</v>
      </c>
      <c r="C849" t="str">
        <f t="shared" si="481"/>
        <v>FFDFD3C0</v>
      </c>
      <c r="D849" t="s">
        <v>113</v>
      </c>
      <c r="E849">
        <v>45</v>
      </c>
      <c r="H849">
        <v>152</v>
      </c>
      <c r="I849" t="s">
        <v>120</v>
      </c>
      <c r="J849" t="s">
        <v>115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500"/>
        <v>21:40:11.719</v>
      </c>
      <c r="T849" t="str">
        <f t="shared" si="501"/>
        <v>21:40:11.319</v>
      </c>
      <c r="U849" t="str">
        <f t="shared" si="493"/>
        <v>A54CFF</v>
      </c>
      <c r="V849">
        <v>0</v>
      </c>
      <c r="W849">
        <v>0</v>
      </c>
      <c r="X849">
        <v>2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1</v>
      </c>
      <c r="AI849" t="s">
        <v>408</v>
      </c>
      <c r="AJ849">
        <v>43.391232000000002</v>
      </c>
      <c r="AK849" t="s">
        <v>409</v>
      </c>
      <c r="AL849">
        <v>-88.727174000000005</v>
      </c>
      <c r="AM849">
        <v>25</v>
      </c>
      <c r="AN849">
        <v>1975</v>
      </c>
      <c r="AO849" t="s">
        <v>118</v>
      </c>
      <c r="AP849">
        <v>-114</v>
      </c>
      <c r="AQ849">
        <v>19</v>
      </c>
      <c r="AR849">
        <v>320</v>
      </c>
      <c r="AZ849">
        <v>1200</v>
      </c>
      <c r="BA849">
        <v>1</v>
      </c>
      <c r="BB849" t="str">
        <f t="shared" si="482"/>
        <v xml:space="preserve">N4400K  </v>
      </c>
      <c r="BC849">
        <v>1</v>
      </c>
      <c r="BE849">
        <v>0</v>
      </c>
      <c r="BF849">
        <v>0</v>
      </c>
      <c r="BG849">
        <v>0</v>
      </c>
      <c r="BH849">
        <v>1900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 t="shared" si="502"/>
        <v>21:40:11.720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169</v>
      </c>
      <c r="CR849">
        <v>3</v>
      </c>
      <c r="CW849">
        <v>10397455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"07/22/2022 21:40:11.908"</f>
        <v>07/22/2022 21:40:11.908</v>
      </c>
      <c r="C850" t="str">
        <f t="shared" si="481"/>
        <v>FFDFD3C0</v>
      </c>
      <c r="D850" t="s">
        <v>113</v>
      </c>
      <c r="E850">
        <v>44</v>
      </c>
      <c r="H850">
        <v>151</v>
      </c>
      <c r="I850" t="s">
        <v>114</v>
      </c>
      <c r="J850" t="s">
        <v>115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500"/>
        <v>21:40:11.719</v>
      </c>
      <c r="T850" t="str">
        <f t="shared" si="501"/>
        <v>21:40:11.319</v>
      </c>
      <c r="U850" t="str">
        <f t="shared" si="493"/>
        <v>A54CFF</v>
      </c>
      <c r="V850">
        <v>0</v>
      </c>
      <c r="W850">
        <v>0</v>
      </c>
      <c r="X850">
        <v>2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1</v>
      </c>
      <c r="AI850" t="s">
        <v>408</v>
      </c>
      <c r="AJ850">
        <v>43.391232000000002</v>
      </c>
      <c r="AK850" t="s">
        <v>409</v>
      </c>
      <c r="AL850">
        <v>-88.727174000000005</v>
      </c>
      <c r="AM850">
        <v>25</v>
      </c>
      <c r="AN850">
        <v>1975</v>
      </c>
      <c r="AO850" t="s">
        <v>118</v>
      </c>
      <c r="AP850">
        <v>-114</v>
      </c>
      <c r="AQ850">
        <v>19</v>
      </c>
      <c r="AR850">
        <v>320</v>
      </c>
      <c r="AZ850">
        <v>1200</v>
      </c>
      <c r="BA850">
        <v>1</v>
      </c>
      <c r="BB850" t="str">
        <f t="shared" si="482"/>
        <v xml:space="preserve">N4400K  </v>
      </c>
      <c r="BC850">
        <v>1</v>
      </c>
      <c r="BE850">
        <v>0</v>
      </c>
      <c r="BF850">
        <v>0</v>
      </c>
      <c r="BG850">
        <v>0</v>
      </c>
      <c r="BH850">
        <v>1900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 t="shared" si="502"/>
        <v>21:40:11.720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169</v>
      </c>
      <c r="CR850">
        <v>3</v>
      </c>
      <c r="CW850">
        <v>10397455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"07/22/2022 21:40:11.939"</f>
        <v>07/22/2022 21:40:11.939</v>
      </c>
      <c r="C851" t="str">
        <f t="shared" si="481"/>
        <v>FFDFD3C0</v>
      </c>
      <c r="D851" t="s">
        <v>121</v>
      </c>
      <c r="E851">
        <v>11</v>
      </c>
      <c r="F851">
        <v>1011</v>
      </c>
      <c r="G851" t="s">
        <v>125</v>
      </c>
      <c r="J851" t="s">
        <v>123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500"/>
        <v>21:40:11.719</v>
      </c>
      <c r="T851" t="str">
        <f t="shared" si="501"/>
        <v>21:40:11.319</v>
      </c>
      <c r="U851" t="str">
        <f t="shared" si="493"/>
        <v>A54CFF</v>
      </c>
      <c r="V851">
        <v>0</v>
      </c>
      <c r="W851">
        <v>0</v>
      </c>
      <c r="X851">
        <v>2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1</v>
      </c>
      <c r="AI851" t="s">
        <v>408</v>
      </c>
      <c r="AJ851">
        <v>43.391232000000002</v>
      </c>
      <c r="AK851" t="s">
        <v>409</v>
      </c>
      <c r="AL851">
        <v>-88.727174000000005</v>
      </c>
      <c r="AM851">
        <v>25</v>
      </c>
      <c r="AN851">
        <v>1975</v>
      </c>
      <c r="AO851" t="s">
        <v>118</v>
      </c>
      <c r="AP851">
        <v>-114</v>
      </c>
      <c r="AQ851">
        <v>19</v>
      </c>
      <c r="AR851">
        <v>320</v>
      </c>
      <c r="AZ851">
        <v>1200</v>
      </c>
      <c r="BA851">
        <v>1</v>
      </c>
      <c r="BB851" t="str">
        <f t="shared" si="482"/>
        <v xml:space="preserve">N4400K  </v>
      </c>
      <c r="BC851">
        <v>1</v>
      </c>
      <c r="BE851">
        <v>0</v>
      </c>
      <c r="BF851">
        <v>0</v>
      </c>
      <c r="BG851">
        <v>0</v>
      </c>
      <c r="BH851">
        <v>1900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 t="shared" si="502"/>
        <v>21:40:11.720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169</v>
      </c>
      <c r="CR851">
        <v>3</v>
      </c>
      <c r="CW851">
        <v>10397455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"07/22/2022 21:40:11.939"</f>
        <v>07/22/2022 21:40:11.939</v>
      </c>
      <c r="C852" t="str">
        <f t="shared" si="481"/>
        <v>FFDFD3C0</v>
      </c>
      <c r="D852" t="s">
        <v>127</v>
      </c>
      <c r="E852">
        <v>8</v>
      </c>
      <c r="F852">
        <v>2008</v>
      </c>
      <c r="G852" t="s">
        <v>128</v>
      </c>
      <c r="J852" t="s">
        <v>129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500"/>
        <v>21:40:11.719</v>
      </c>
      <c r="T852" t="str">
        <f t="shared" si="501"/>
        <v>21:40:11.319</v>
      </c>
      <c r="U852" t="str">
        <f t="shared" si="493"/>
        <v>A54CFF</v>
      </c>
      <c r="V852">
        <v>0</v>
      </c>
      <c r="W852">
        <v>0</v>
      </c>
      <c r="X852">
        <v>2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1</v>
      </c>
      <c r="AI852" t="s">
        <v>408</v>
      </c>
      <c r="AJ852">
        <v>43.391232000000002</v>
      </c>
      <c r="AK852" t="s">
        <v>409</v>
      </c>
      <c r="AL852">
        <v>-88.727174000000005</v>
      </c>
      <c r="AM852">
        <v>25</v>
      </c>
      <c r="AN852">
        <v>1975</v>
      </c>
      <c r="AO852" t="s">
        <v>118</v>
      </c>
      <c r="AP852">
        <v>-114</v>
      </c>
      <c r="AQ852">
        <v>19</v>
      </c>
      <c r="AR852">
        <v>320</v>
      </c>
      <c r="AZ852">
        <v>1200</v>
      </c>
      <c r="BA852">
        <v>1</v>
      </c>
      <c r="BB852" t="str">
        <f t="shared" si="482"/>
        <v xml:space="preserve">N4400K  </v>
      </c>
      <c r="BC852">
        <v>1</v>
      </c>
      <c r="BE852">
        <v>0</v>
      </c>
      <c r="BF852">
        <v>0</v>
      </c>
      <c r="BG852">
        <v>0</v>
      </c>
      <c r="BH852">
        <v>1900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 t="shared" si="502"/>
        <v>21:40:11.720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169</v>
      </c>
      <c r="CR852">
        <v>3</v>
      </c>
      <c r="CW852">
        <v>10397455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"07/22/2022 21:40:11.955"</f>
        <v>07/22/2022 21:40:11.955</v>
      </c>
      <c r="C853" t="str">
        <f t="shared" si="481"/>
        <v>FFDFD3C0</v>
      </c>
      <c r="D853" t="s">
        <v>124</v>
      </c>
      <c r="E853">
        <v>2</v>
      </c>
      <c r="H853">
        <v>156</v>
      </c>
      <c r="I853" t="s">
        <v>125</v>
      </c>
      <c r="J853" t="s">
        <v>126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500"/>
        <v>21:40:11.719</v>
      </c>
      <c r="T853" t="str">
        <f t="shared" si="501"/>
        <v>21:40:11.319</v>
      </c>
      <c r="U853" t="str">
        <f t="shared" si="493"/>
        <v>A54CFF</v>
      </c>
      <c r="V853">
        <v>0</v>
      </c>
      <c r="W853">
        <v>0</v>
      </c>
      <c r="X853">
        <v>2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1</v>
      </c>
      <c r="AI853" t="s">
        <v>408</v>
      </c>
      <c r="AJ853">
        <v>43.391232000000002</v>
      </c>
      <c r="AK853" t="s">
        <v>409</v>
      </c>
      <c r="AL853">
        <v>-88.727174000000005</v>
      </c>
      <c r="AM853">
        <v>25</v>
      </c>
      <c r="AN853">
        <v>1975</v>
      </c>
      <c r="AO853" t="s">
        <v>118</v>
      </c>
      <c r="AP853">
        <v>-114</v>
      </c>
      <c r="AQ853">
        <v>19</v>
      </c>
      <c r="AR853">
        <v>320</v>
      </c>
      <c r="AZ853">
        <v>1200</v>
      </c>
      <c r="BA853">
        <v>1</v>
      </c>
      <c r="BB853" t="str">
        <f t="shared" si="482"/>
        <v xml:space="preserve">N4400K  </v>
      </c>
      <c r="BC853">
        <v>1</v>
      </c>
      <c r="BE853">
        <v>0</v>
      </c>
      <c r="BF853">
        <v>0</v>
      </c>
      <c r="BG853">
        <v>0</v>
      </c>
      <c r="BH853">
        <v>1900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 t="shared" si="502"/>
        <v>21:40:11.720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169</v>
      </c>
      <c r="CR853">
        <v>3</v>
      </c>
      <c r="CW853">
        <v>10397455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"07/22/2022 21:40:13.048"</f>
        <v>07/22/2022 21:40:13.048</v>
      </c>
      <c r="C854" t="str">
        <f t="shared" si="481"/>
        <v>FFDFD3C0</v>
      </c>
      <c r="D854" t="s">
        <v>121</v>
      </c>
      <c r="E854">
        <v>11</v>
      </c>
      <c r="F854">
        <v>1011</v>
      </c>
      <c r="G854" t="s">
        <v>125</v>
      </c>
      <c r="J854" t="s">
        <v>123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"21:40:12.820"</f>
        <v>21:40:12.820</v>
      </c>
      <c r="T854" t="str">
        <f>"21:40:12.320"</f>
        <v>21:40:12.320</v>
      </c>
      <c r="U854" t="str">
        <f t="shared" si="493"/>
        <v>A54CFF</v>
      </c>
      <c r="V854">
        <v>0</v>
      </c>
      <c r="W854">
        <v>0</v>
      </c>
      <c r="X854">
        <v>2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1</v>
      </c>
      <c r="AI854" t="s">
        <v>410</v>
      </c>
      <c r="AJ854">
        <v>43.39134</v>
      </c>
      <c r="AK854" t="s">
        <v>411</v>
      </c>
      <c r="AL854">
        <v>-88.727946000000003</v>
      </c>
      <c r="AM854">
        <v>25</v>
      </c>
      <c r="AN854">
        <v>1975</v>
      </c>
      <c r="AO854" t="s">
        <v>118</v>
      </c>
      <c r="AP854">
        <v>-114</v>
      </c>
      <c r="AQ854">
        <v>20</v>
      </c>
      <c r="AR854">
        <v>320</v>
      </c>
      <c r="AZ854">
        <v>1200</v>
      </c>
      <c r="BA854">
        <v>1</v>
      </c>
      <c r="BB854" t="str">
        <f t="shared" si="482"/>
        <v xml:space="preserve">N4400K  </v>
      </c>
      <c r="BC854">
        <v>1</v>
      </c>
      <c r="BE854">
        <v>0</v>
      </c>
      <c r="BF854">
        <v>0</v>
      </c>
      <c r="BG854">
        <v>0</v>
      </c>
      <c r="BH854">
        <v>1900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"21:40:12.823"</f>
        <v>21:40:12.823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3</v>
      </c>
      <c r="CP854" t="s">
        <v>119</v>
      </c>
      <c r="CQ854">
        <v>461</v>
      </c>
      <c r="CR854">
        <v>0</v>
      </c>
      <c r="CW854">
        <v>9806422</v>
      </c>
      <c r="CY854">
        <v>1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"07/22/2022 21:40:13.048"</f>
        <v>07/22/2022 21:40:13.048</v>
      </c>
      <c r="C855" t="str">
        <f t="shared" si="481"/>
        <v>FFDFD3C0</v>
      </c>
      <c r="D855" t="s">
        <v>127</v>
      </c>
      <c r="E855">
        <v>8</v>
      </c>
      <c r="F855">
        <v>2008</v>
      </c>
      <c r="G855" t="s">
        <v>128</v>
      </c>
      <c r="J855" t="s">
        <v>129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"21:40:12.820"</f>
        <v>21:40:12.820</v>
      </c>
      <c r="T855" t="str">
        <f>"21:40:12.320"</f>
        <v>21:40:12.320</v>
      </c>
      <c r="U855" t="str">
        <f t="shared" si="493"/>
        <v>A54CFF</v>
      </c>
      <c r="V855">
        <v>0</v>
      </c>
      <c r="W855">
        <v>0</v>
      </c>
      <c r="X855">
        <v>2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1</v>
      </c>
      <c r="AI855" t="s">
        <v>410</v>
      </c>
      <c r="AJ855">
        <v>43.39134</v>
      </c>
      <c r="AK855" t="s">
        <v>411</v>
      </c>
      <c r="AL855">
        <v>-88.727946000000003</v>
      </c>
      <c r="AM855">
        <v>25</v>
      </c>
      <c r="AN855">
        <v>1975</v>
      </c>
      <c r="AO855" t="s">
        <v>118</v>
      </c>
      <c r="AP855">
        <v>-114</v>
      </c>
      <c r="AQ855">
        <v>20</v>
      </c>
      <c r="AR855">
        <v>320</v>
      </c>
      <c r="AZ855">
        <v>1200</v>
      </c>
      <c r="BA855">
        <v>1</v>
      </c>
      <c r="BB855" t="str">
        <f t="shared" si="482"/>
        <v xml:space="preserve">N4400K  </v>
      </c>
      <c r="BC855">
        <v>1</v>
      </c>
      <c r="BE855">
        <v>0</v>
      </c>
      <c r="BF855">
        <v>0</v>
      </c>
      <c r="BG855">
        <v>0</v>
      </c>
      <c r="BH855">
        <v>1900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"21:40:12.823"</f>
        <v>21:40:12.823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3</v>
      </c>
      <c r="CP855" t="s">
        <v>119</v>
      </c>
      <c r="CQ855">
        <v>461</v>
      </c>
      <c r="CR855">
        <v>0</v>
      </c>
      <c r="CW855">
        <v>9806422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"07/22/2022 21:40:13.081"</f>
        <v>07/22/2022 21:40:13.081</v>
      </c>
      <c r="C856" t="str">
        <f t="shared" si="481"/>
        <v>FFDFD3C0</v>
      </c>
      <c r="D856" t="s">
        <v>113</v>
      </c>
      <c r="E856">
        <v>44</v>
      </c>
      <c r="H856">
        <v>151</v>
      </c>
      <c r="I856" t="s">
        <v>114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"21:40:12.820"</f>
        <v>21:40:12.820</v>
      </c>
      <c r="T856" t="str">
        <f>"21:40:12.320"</f>
        <v>21:40:12.320</v>
      </c>
      <c r="U856" t="str">
        <f t="shared" si="493"/>
        <v>A54CFF</v>
      </c>
      <c r="V856">
        <v>0</v>
      </c>
      <c r="W856">
        <v>0</v>
      </c>
      <c r="X856">
        <v>2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1</v>
      </c>
      <c r="AI856" t="s">
        <v>410</v>
      </c>
      <c r="AJ856">
        <v>43.39134</v>
      </c>
      <c r="AK856" t="s">
        <v>411</v>
      </c>
      <c r="AL856">
        <v>-88.727946000000003</v>
      </c>
      <c r="AM856">
        <v>25</v>
      </c>
      <c r="AN856">
        <v>1975</v>
      </c>
      <c r="AO856" t="s">
        <v>118</v>
      </c>
      <c r="AP856">
        <v>-114</v>
      </c>
      <c r="AQ856">
        <v>20</v>
      </c>
      <c r="AR856">
        <v>320</v>
      </c>
      <c r="AZ856">
        <v>1200</v>
      </c>
      <c r="BA856">
        <v>1</v>
      </c>
      <c r="BB856" t="str">
        <f t="shared" si="482"/>
        <v xml:space="preserve">N4400K  </v>
      </c>
      <c r="BC856">
        <v>1</v>
      </c>
      <c r="BE856">
        <v>0</v>
      </c>
      <c r="BF856">
        <v>0</v>
      </c>
      <c r="BG856">
        <v>0</v>
      </c>
      <c r="BH856">
        <v>1900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"21:40:12.823"</f>
        <v>21:40:12.823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3</v>
      </c>
      <c r="CP856" t="s">
        <v>119</v>
      </c>
      <c r="CQ856">
        <v>461</v>
      </c>
      <c r="CR856">
        <v>0</v>
      </c>
      <c r="CW856">
        <v>9806422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"07/22/2022 21:40:13.878"</f>
        <v>07/22/2022 21:40:13.878</v>
      </c>
      <c r="C857" t="str">
        <f t="shared" si="481"/>
        <v>FFDFD3C0</v>
      </c>
      <c r="D857" t="s">
        <v>113</v>
      </c>
      <c r="E857">
        <v>44</v>
      </c>
      <c r="H857">
        <v>151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"21:40:13.703"</f>
        <v>21:40:13.703</v>
      </c>
      <c r="T857" t="str">
        <f>"21:40:13.303"</f>
        <v>21:40:13.303</v>
      </c>
      <c r="U857" t="str">
        <f t="shared" si="493"/>
        <v>A54CFF</v>
      </c>
      <c r="V857">
        <v>0</v>
      </c>
      <c r="W857">
        <v>0</v>
      </c>
      <c r="X857">
        <v>2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1</v>
      </c>
      <c r="AI857" t="s">
        <v>412</v>
      </c>
      <c r="AJ857">
        <v>43.391426000000003</v>
      </c>
      <c r="AK857" t="s">
        <v>413</v>
      </c>
      <c r="AL857">
        <v>-88.728589999999997</v>
      </c>
      <c r="AM857">
        <v>25</v>
      </c>
      <c r="AN857">
        <v>1975</v>
      </c>
      <c r="AO857" t="s">
        <v>118</v>
      </c>
      <c r="AP857">
        <v>-115</v>
      </c>
      <c r="AQ857">
        <v>21</v>
      </c>
      <c r="AR857">
        <v>320</v>
      </c>
      <c r="AZ857">
        <v>1200</v>
      </c>
      <c r="BA857">
        <v>1</v>
      </c>
      <c r="BB857" t="str">
        <f t="shared" si="482"/>
        <v xml:space="preserve">N4400K  </v>
      </c>
      <c r="BC857">
        <v>1</v>
      </c>
      <c r="BE857">
        <v>0</v>
      </c>
      <c r="BF857">
        <v>0</v>
      </c>
      <c r="BG857">
        <v>0</v>
      </c>
      <c r="BH857">
        <v>1900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"21:40:13.705"</f>
        <v>21:40:13.705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3</v>
      </c>
      <c r="CP857" t="s">
        <v>119</v>
      </c>
      <c r="CQ857">
        <v>461</v>
      </c>
      <c r="CR857">
        <v>0</v>
      </c>
      <c r="CW857">
        <v>9807564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"07/22/2022 21:40:13.909"</f>
        <v>07/22/2022 21:40:13.909</v>
      </c>
      <c r="C858" t="str">
        <f t="shared" si="481"/>
        <v>FFDFD3C0</v>
      </c>
      <c r="D858" t="s">
        <v>121</v>
      </c>
      <c r="E858">
        <v>11</v>
      </c>
      <c r="F858">
        <v>1011</v>
      </c>
      <c r="G858" t="s">
        <v>125</v>
      </c>
      <c r="J858" t="s">
        <v>123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"21:40:13.703"</f>
        <v>21:40:13.703</v>
      </c>
      <c r="T858" t="str">
        <f>"21:40:13.303"</f>
        <v>21:40:13.303</v>
      </c>
      <c r="U858" t="str">
        <f t="shared" si="493"/>
        <v>A54CFF</v>
      </c>
      <c r="V858">
        <v>0</v>
      </c>
      <c r="W858">
        <v>0</v>
      </c>
      <c r="X858">
        <v>2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1</v>
      </c>
      <c r="AI858" t="s">
        <v>412</v>
      </c>
      <c r="AJ858">
        <v>43.391426000000003</v>
      </c>
      <c r="AK858" t="s">
        <v>413</v>
      </c>
      <c r="AL858">
        <v>-88.728589999999997</v>
      </c>
      <c r="AM858">
        <v>25</v>
      </c>
      <c r="AN858">
        <v>1975</v>
      </c>
      <c r="AO858" t="s">
        <v>118</v>
      </c>
      <c r="AP858">
        <v>-115</v>
      </c>
      <c r="AQ858">
        <v>21</v>
      </c>
      <c r="AR858">
        <v>320</v>
      </c>
      <c r="AZ858">
        <v>1200</v>
      </c>
      <c r="BA858">
        <v>1</v>
      </c>
      <c r="BB858" t="str">
        <f t="shared" si="482"/>
        <v xml:space="preserve">N4400K  </v>
      </c>
      <c r="BC858">
        <v>1</v>
      </c>
      <c r="BE858">
        <v>0</v>
      </c>
      <c r="BF858">
        <v>0</v>
      </c>
      <c r="BG858">
        <v>0</v>
      </c>
      <c r="BH858">
        <v>1900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"21:40:13.705"</f>
        <v>21:40:13.705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3</v>
      </c>
      <c r="CP858" t="s">
        <v>119</v>
      </c>
      <c r="CQ858">
        <v>461</v>
      </c>
      <c r="CR858">
        <v>0</v>
      </c>
      <c r="CW858">
        <v>9807564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"07/22/2022 21:40:13.909"</f>
        <v>07/22/2022 21:40:13.909</v>
      </c>
      <c r="C859" t="str">
        <f t="shared" si="481"/>
        <v>FFDFD3C0</v>
      </c>
      <c r="D859" t="s">
        <v>127</v>
      </c>
      <c r="E859">
        <v>8</v>
      </c>
      <c r="F859">
        <v>2008</v>
      </c>
      <c r="G859" t="s">
        <v>128</v>
      </c>
      <c r="J859" t="s">
        <v>129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"21:40:13.703"</f>
        <v>21:40:13.703</v>
      </c>
      <c r="T859" t="str">
        <f>"21:40:13.303"</f>
        <v>21:40:13.303</v>
      </c>
      <c r="U859" t="str">
        <f t="shared" si="493"/>
        <v>A54CFF</v>
      </c>
      <c r="V859">
        <v>0</v>
      </c>
      <c r="W859">
        <v>0</v>
      </c>
      <c r="X859">
        <v>2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1</v>
      </c>
      <c r="AI859" t="s">
        <v>412</v>
      </c>
      <c r="AJ859">
        <v>43.391426000000003</v>
      </c>
      <c r="AK859" t="s">
        <v>413</v>
      </c>
      <c r="AL859">
        <v>-88.728589999999997</v>
      </c>
      <c r="AM859">
        <v>25</v>
      </c>
      <c r="AN859">
        <v>1975</v>
      </c>
      <c r="AO859" t="s">
        <v>118</v>
      </c>
      <c r="AP859">
        <v>-115</v>
      </c>
      <c r="AQ859">
        <v>21</v>
      </c>
      <c r="AR859">
        <v>320</v>
      </c>
      <c r="AZ859">
        <v>1200</v>
      </c>
      <c r="BA859">
        <v>1</v>
      </c>
      <c r="BB859" t="str">
        <f t="shared" si="482"/>
        <v xml:space="preserve">N4400K  </v>
      </c>
      <c r="BC859">
        <v>1</v>
      </c>
      <c r="BE859">
        <v>0</v>
      </c>
      <c r="BF859">
        <v>0</v>
      </c>
      <c r="BG859">
        <v>0</v>
      </c>
      <c r="BH859">
        <v>1900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"21:40:13.705"</f>
        <v>21:40:13.705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3</v>
      </c>
      <c r="CP859" t="s">
        <v>119</v>
      </c>
      <c r="CQ859">
        <v>461</v>
      </c>
      <c r="CR859">
        <v>0</v>
      </c>
      <c r="CW859">
        <v>9807564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"07/22/2022 21:40:14.815"</f>
        <v>07/22/2022 21:40:14.815</v>
      </c>
      <c r="C860" t="str">
        <f t="shared" si="481"/>
        <v>FFDFD3C0</v>
      </c>
      <c r="D860" t="s">
        <v>127</v>
      </c>
      <c r="E860">
        <v>8</v>
      </c>
      <c r="F860">
        <v>2008</v>
      </c>
      <c r="G860" t="s">
        <v>128</v>
      </c>
      <c r="J860" t="s">
        <v>129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"21:40:14.609"</f>
        <v>21:40:14.609</v>
      </c>
      <c r="T860" t="str">
        <f>"21:40:13.709"</f>
        <v>21:40:13.709</v>
      </c>
      <c r="U860" t="str">
        <f t="shared" si="493"/>
        <v>A54CFF</v>
      </c>
      <c r="V860">
        <v>0</v>
      </c>
      <c r="W860">
        <v>0</v>
      </c>
      <c r="X860">
        <v>2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1</v>
      </c>
      <c r="AI860" t="s">
        <v>414</v>
      </c>
      <c r="AJ860">
        <v>43.391533000000003</v>
      </c>
      <c r="AK860" t="s">
        <v>415</v>
      </c>
      <c r="AL860">
        <v>-88.729254999999995</v>
      </c>
      <c r="AM860">
        <v>25</v>
      </c>
      <c r="AN860">
        <v>2000</v>
      </c>
      <c r="AO860" t="s">
        <v>118</v>
      </c>
      <c r="AP860">
        <v>-115</v>
      </c>
      <c r="AQ860">
        <v>21</v>
      </c>
      <c r="AR860">
        <v>384</v>
      </c>
      <c r="AZ860">
        <v>1200</v>
      </c>
      <c r="BA860">
        <v>1</v>
      </c>
      <c r="BB860" t="str">
        <f t="shared" si="482"/>
        <v xml:space="preserve">N4400K  </v>
      </c>
      <c r="BC860">
        <v>1</v>
      </c>
      <c r="BE860">
        <v>0</v>
      </c>
      <c r="BF860">
        <v>0</v>
      </c>
      <c r="BG860">
        <v>0</v>
      </c>
      <c r="BH860">
        <v>1900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"21:40:14.612"</f>
        <v>21:40:14.612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3</v>
      </c>
      <c r="CP860" t="s">
        <v>119</v>
      </c>
      <c r="CQ860">
        <v>461</v>
      </c>
      <c r="CR860">
        <v>0</v>
      </c>
      <c r="CW860">
        <v>9808656</v>
      </c>
      <c r="CY860">
        <v>1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"07/22/2022 21:40:14.878"</f>
        <v>07/22/2022 21:40:14.878</v>
      </c>
      <c r="C861" t="str">
        <f t="shared" si="481"/>
        <v>FFDFD3C0</v>
      </c>
      <c r="D861" t="s">
        <v>113</v>
      </c>
      <c r="E861">
        <v>44</v>
      </c>
      <c r="H861">
        <v>151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"21:40:14.609"</f>
        <v>21:40:14.609</v>
      </c>
      <c r="T861" t="str">
        <f>"21:40:13.709"</f>
        <v>21:40:13.709</v>
      </c>
      <c r="U861" t="str">
        <f t="shared" si="493"/>
        <v>A54CFF</v>
      </c>
      <c r="V861">
        <v>0</v>
      </c>
      <c r="W861">
        <v>0</v>
      </c>
      <c r="X861">
        <v>2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1</v>
      </c>
      <c r="AI861" t="s">
        <v>414</v>
      </c>
      <c r="AJ861">
        <v>43.391533000000003</v>
      </c>
      <c r="AK861" t="s">
        <v>415</v>
      </c>
      <c r="AL861">
        <v>-88.729254999999995</v>
      </c>
      <c r="AM861">
        <v>25</v>
      </c>
      <c r="AN861">
        <v>2000</v>
      </c>
      <c r="AO861" t="s">
        <v>118</v>
      </c>
      <c r="AP861">
        <v>-115</v>
      </c>
      <c r="AQ861">
        <v>21</v>
      </c>
      <c r="AR861">
        <v>384</v>
      </c>
      <c r="AZ861">
        <v>1200</v>
      </c>
      <c r="BA861">
        <v>1</v>
      </c>
      <c r="BB861" t="str">
        <f t="shared" si="482"/>
        <v xml:space="preserve">N4400K  </v>
      </c>
      <c r="BC861">
        <v>1</v>
      </c>
      <c r="BE861">
        <v>0</v>
      </c>
      <c r="BF861">
        <v>0</v>
      </c>
      <c r="BG861">
        <v>0</v>
      </c>
      <c r="BH861">
        <v>1900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"21:40:14.612"</f>
        <v>21:40:14.612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3</v>
      </c>
      <c r="CP861" t="s">
        <v>119</v>
      </c>
      <c r="CQ861">
        <v>461</v>
      </c>
      <c r="CR861">
        <v>0</v>
      </c>
      <c r="CW861">
        <v>9808656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"07/22/2022 21:40:14.878"</f>
        <v>07/22/2022 21:40:14.878</v>
      </c>
      <c r="C862" t="str">
        <f t="shared" si="481"/>
        <v>FFDFD3C0</v>
      </c>
      <c r="D862" t="s">
        <v>121</v>
      </c>
      <c r="E862">
        <v>11</v>
      </c>
      <c r="F862">
        <v>1011</v>
      </c>
      <c r="G862" t="s">
        <v>125</v>
      </c>
      <c r="J862" t="s">
        <v>123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"21:40:14.609"</f>
        <v>21:40:14.609</v>
      </c>
      <c r="T862" t="str">
        <f>"21:40:13.709"</f>
        <v>21:40:13.709</v>
      </c>
      <c r="U862" t="str">
        <f t="shared" si="493"/>
        <v>A54CFF</v>
      </c>
      <c r="V862">
        <v>0</v>
      </c>
      <c r="W862">
        <v>0</v>
      </c>
      <c r="X862">
        <v>2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1</v>
      </c>
      <c r="AI862" t="s">
        <v>414</v>
      </c>
      <c r="AJ862">
        <v>43.391533000000003</v>
      </c>
      <c r="AK862" t="s">
        <v>415</v>
      </c>
      <c r="AL862">
        <v>-88.729254999999995</v>
      </c>
      <c r="AM862">
        <v>25</v>
      </c>
      <c r="AN862">
        <v>2000</v>
      </c>
      <c r="AO862" t="s">
        <v>118</v>
      </c>
      <c r="AP862">
        <v>-115</v>
      </c>
      <c r="AQ862">
        <v>21</v>
      </c>
      <c r="AR862">
        <v>384</v>
      </c>
      <c r="AZ862">
        <v>1200</v>
      </c>
      <c r="BA862">
        <v>1</v>
      </c>
      <c r="BB862" t="str">
        <f t="shared" si="482"/>
        <v xml:space="preserve">N4400K  </v>
      </c>
      <c r="BC862">
        <v>1</v>
      </c>
      <c r="BE862">
        <v>0</v>
      </c>
      <c r="BF862">
        <v>0</v>
      </c>
      <c r="BG862">
        <v>0</v>
      </c>
      <c r="BH862">
        <v>1900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"21:40:14.612"</f>
        <v>21:40:14.612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3</v>
      </c>
      <c r="CP862" t="s">
        <v>119</v>
      </c>
      <c r="CQ862">
        <v>461</v>
      </c>
      <c r="CR862">
        <v>0</v>
      </c>
      <c r="CW862">
        <v>9808656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"07/22/2022 21:40:15.722"</f>
        <v>07/22/2022 21:40:15.722</v>
      </c>
      <c r="C863" t="str">
        <f t="shared" si="481"/>
        <v>FFDFD3C0</v>
      </c>
      <c r="D863" t="s">
        <v>113</v>
      </c>
      <c r="E863">
        <v>44</v>
      </c>
      <c r="H863">
        <v>151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"21:40:15.516"</f>
        <v>21:40:15.516</v>
      </c>
      <c r="T863" t="str">
        <f>"21:40:15.116"</f>
        <v>21:40:15.116</v>
      </c>
      <c r="U863" t="str">
        <f t="shared" si="493"/>
        <v>A54CFF</v>
      </c>
      <c r="V863">
        <v>0</v>
      </c>
      <c r="W863">
        <v>0</v>
      </c>
      <c r="X863">
        <v>2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1</v>
      </c>
      <c r="AI863" t="s">
        <v>416</v>
      </c>
      <c r="AJ863">
        <v>43.391596999999997</v>
      </c>
      <c r="AK863" t="s">
        <v>417</v>
      </c>
      <c r="AL863">
        <v>-88.729920000000007</v>
      </c>
      <c r="AM863">
        <v>25</v>
      </c>
      <c r="AN863">
        <v>2000</v>
      </c>
      <c r="AO863" t="s">
        <v>118</v>
      </c>
      <c r="AP863">
        <v>-116</v>
      </c>
      <c r="AQ863">
        <v>21</v>
      </c>
      <c r="AR863">
        <v>384</v>
      </c>
      <c r="AZ863">
        <v>1200</v>
      </c>
      <c r="BA863">
        <v>1</v>
      </c>
      <c r="BB863" t="str">
        <f t="shared" si="482"/>
        <v xml:space="preserve">N4400K  </v>
      </c>
      <c r="BC863">
        <v>1</v>
      </c>
      <c r="BE863">
        <v>0</v>
      </c>
      <c r="BF863">
        <v>0</v>
      </c>
      <c r="BG863">
        <v>0</v>
      </c>
      <c r="BH863">
        <v>1925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"21:40:15.523"</f>
        <v>21:40:15.523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3</v>
      </c>
      <c r="CP863" t="s">
        <v>119</v>
      </c>
      <c r="CQ863">
        <v>461</v>
      </c>
      <c r="CR863">
        <v>0</v>
      </c>
      <c r="CW863">
        <v>9809800</v>
      </c>
      <c r="CY863">
        <v>1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"07/22/2022 21:40:15.722"</f>
        <v>07/22/2022 21:40:15.722</v>
      </c>
      <c r="C864" t="str">
        <f t="shared" si="481"/>
        <v>FFDFD3C0</v>
      </c>
      <c r="D864" t="s">
        <v>121</v>
      </c>
      <c r="E864">
        <v>11</v>
      </c>
      <c r="F864">
        <v>1011</v>
      </c>
      <c r="G864" t="s">
        <v>125</v>
      </c>
      <c r="J864" t="s">
        <v>123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"21:40:15.516"</f>
        <v>21:40:15.516</v>
      </c>
      <c r="T864" t="str">
        <f>"21:40:15.116"</f>
        <v>21:40:15.116</v>
      </c>
      <c r="U864" t="str">
        <f t="shared" si="493"/>
        <v>A54CFF</v>
      </c>
      <c r="V864">
        <v>0</v>
      </c>
      <c r="W864">
        <v>0</v>
      </c>
      <c r="X864">
        <v>2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1</v>
      </c>
      <c r="AI864" t="s">
        <v>416</v>
      </c>
      <c r="AJ864">
        <v>43.391596999999997</v>
      </c>
      <c r="AK864" t="s">
        <v>417</v>
      </c>
      <c r="AL864">
        <v>-88.729920000000007</v>
      </c>
      <c r="AM864">
        <v>25</v>
      </c>
      <c r="AN864">
        <v>2000</v>
      </c>
      <c r="AO864" t="s">
        <v>118</v>
      </c>
      <c r="AP864">
        <v>-116</v>
      </c>
      <c r="AQ864">
        <v>21</v>
      </c>
      <c r="AR864">
        <v>384</v>
      </c>
      <c r="AZ864">
        <v>1200</v>
      </c>
      <c r="BA864">
        <v>1</v>
      </c>
      <c r="BB864" t="str">
        <f t="shared" si="482"/>
        <v xml:space="preserve">N4400K  </v>
      </c>
      <c r="BC864">
        <v>1</v>
      </c>
      <c r="BE864">
        <v>0</v>
      </c>
      <c r="BF864">
        <v>0</v>
      </c>
      <c r="BG864">
        <v>0</v>
      </c>
      <c r="BH864">
        <v>1925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"21:40:15.523"</f>
        <v>21:40:15.523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3</v>
      </c>
      <c r="CP864" t="s">
        <v>119</v>
      </c>
      <c r="CQ864">
        <v>461</v>
      </c>
      <c r="CR864">
        <v>0</v>
      </c>
      <c r="CW864">
        <v>9809800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"07/22/2022 21:40:15.722"</f>
        <v>07/22/2022 21:40:15.722</v>
      </c>
      <c r="C865" t="str">
        <f t="shared" si="481"/>
        <v>FFDFD3C0</v>
      </c>
      <c r="D865" t="s">
        <v>127</v>
      </c>
      <c r="E865">
        <v>8</v>
      </c>
      <c r="F865">
        <v>2008</v>
      </c>
      <c r="G865" t="s">
        <v>128</v>
      </c>
      <c r="J865" t="s">
        <v>129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"21:40:15.516"</f>
        <v>21:40:15.516</v>
      </c>
      <c r="T865" t="str">
        <f>"21:40:15.116"</f>
        <v>21:40:15.116</v>
      </c>
      <c r="U865" t="str">
        <f t="shared" si="493"/>
        <v>A54CFF</v>
      </c>
      <c r="V865">
        <v>0</v>
      </c>
      <c r="W865">
        <v>0</v>
      </c>
      <c r="X865">
        <v>2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1</v>
      </c>
      <c r="AI865" t="s">
        <v>416</v>
      </c>
      <c r="AJ865">
        <v>43.391596999999997</v>
      </c>
      <c r="AK865" t="s">
        <v>417</v>
      </c>
      <c r="AL865">
        <v>-88.729920000000007</v>
      </c>
      <c r="AM865">
        <v>25</v>
      </c>
      <c r="AN865">
        <v>2000</v>
      </c>
      <c r="AO865" t="s">
        <v>118</v>
      </c>
      <c r="AP865">
        <v>-116</v>
      </c>
      <c r="AQ865">
        <v>21</v>
      </c>
      <c r="AR865">
        <v>384</v>
      </c>
      <c r="AZ865">
        <v>1200</v>
      </c>
      <c r="BA865">
        <v>1</v>
      </c>
      <c r="BB865" t="str">
        <f t="shared" si="482"/>
        <v xml:space="preserve">N4400K  </v>
      </c>
      <c r="BC865">
        <v>1</v>
      </c>
      <c r="BE865">
        <v>0</v>
      </c>
      <c r="BF865">
        <v>0</v>
      </c>
      <c r="BG865">
        <v>0</v>
      </c>
      <c r="BH865">
        <v>1925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"21:40:15.523"</f>
        <v>21:40:15.523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3</v>
      </c>
      <c r="CP865" t="s">
        <v>119</v>
      </c>
      <c r="CQ865">
        <v>461</v>
      </c>
      <c r="CR865">
        <v>0</v>
      </c>
      <c r="CW865">
        <v>9809800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 t="shared" ref="A866:A871" si="503">"07/22/2022 21:40:16.814"</f>
        <v>07/22/2022 21:40:16.814</v>
      </c>
      <c r="C866" t="str">
        <f t="shared" si="481"/>
        <v>FFDFD3C0</v>
      </c>
      <c r="D866" t="s">
        <v>124</v>
      </c>
      <c r="E866">
        <v>2</v>
      </c>
      <c r="H866">
        <v>156</v>
      </c>
      <c r="I866" t="s">
        <v>125</v>
      </c>
      <c r="J866" t="s">
        <v>126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ref="S866:S871" si="504">"21:40:16.602"</f>
        <v>21:40:16.602</v>
      </c>
      <c r="T866" t="str">
        <f t="shared" ref="T866:T871" si="505">"21:40:16.102"</f>
        <v>21:40:16.102</v>
      </c>
      <c r="U866" t="str">
        <f t="shared" si="493"/>
        <v>A54CFF</v>
      </c>
      <c r="V866">
        <v>0</v>
      </c>
      <c r="W866">
        <v>0</v>
      </c>
      <c r="X866">
        <v>2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1</v>
      </c>
      <c r="AI866" t="s">
        <v>418</v>
      </c>
      <c r="AJ866">
        <v>43.391705000000002</v>
      </c>
      <c r="AK866" t="s">
        <v>419</v>
      </c>
      <c r="AL866">
        <v>-88.730756999999997</v>
      </c>
      <c r="AM866">
        <v>25</v>
      </c>
      <c r="AN866">
        <v>2000</v>
      </c>
      <c r="AO866" t="s">
        <v>118</v>
      </c>
      <c r="AP866">
        <v>-117</v>
      </c>
      <c r="AQ866">
        <v>22</v>
      </c>
      <c r="AR866">
        <v>192</v>
      </c>
      <c r="AZ866">
        <v>1200</v>
      </c>
      <c r="BA866">
        <v>1</v>
      </c>
      <c r="BB866" t="str">
        <f t="shared" si="482"/>
        <v xml:space="preserve">N4400K  </v>
      </c>
      <c r="BC866">
        <v>1</v>
      </c>
      <c r="BE866">
        <v>0</v>
      </c>
      <c r="BF866">
        <v>0</v>
      </c>
      <c r="BG866">
        <v>0</v>
      </c>
      <c r="BH866">
        <v>1925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 t="shared" ref="BW866:BW871" si="506">"21:40:16.605"</f>
        <v>21:40:16.605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169</v>
      </c>
      <c r="CR866">
        <v>3</v>
      </c>
      <c r="CW866">
        <v>10405793</v>
      </c>
      <c r="CY866">
        <v>1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 t="shared" si="503"/>
        <v>07/22/2022 21:40:16.814</v>
      </c>
      <c r="C867" t="str">
        <f t="shared" si="481"/>
        <v>FFDFD3C0</v>
      </c>
      <c r="D867" t="s">
        <v>127</v>
      </c>
      <c r="E867">
        <v>8</v>
      </c>
      <c r="F867">
        <v>2008</v>
      </c>
      <c r="G867" t="s">
        <v>128</v>
      </c>
      <c r="J867" t="s">
        <v>129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504"/>
        <v>21:40:16.602</v>
      </c>
      <c r="T867" t="str">
        <f t="shared" si="505"/>
        <v>21:40:16.102</v>
      </c>
      <c r="U867" t="str">
        <f t="shared" si="493"/>
        <v>A54CFF</v>
      </c>
      <c r="V867">
        <v>0</v>
      </c>
      <c r="W867">
        <v>0</v>
      </c>
      <c r="X867">
        <v>2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1</v>
      </c>
      <c r="AI867" t="s">
        <v>418</v>
      </c>
      <c r="AJ867">
        <v>43.391705000000002</v>
      </c>
      <c r="AK867" t="s">
        <v>419</v>
      </c>
      <c r="AL867">
        <v>-88.730756999999997</v>
      </c>
      <c r="AM867">
        <v>25</v>
      </c>
      <c r="AN867">
        <v>2000</v>
      </c>
      <c r="AO867" t="s">
        <v>118</v>
      </c>
      <c r="AP867">
        <v>-117</v>
      </c>
      <c r="AQ867">
        <v>22</v>
      </c>
      <c r="AR867">
        <v>192</v>
      </c>
      <c r="AZ867">
        <v>1200</v>
      </c>
      <c r="BA867">
        <v>1</v>
      </c>
      <c r="BB867" t="str">
        <f t="shared" si="482"/>
        <v xml:space="preserve">N4400K  </v>
      </c>
      <c r="BC867">
        <v>1</v>
      </c>
      <c r="BE867">
        <v>0</v>
      </c>
      <c r="BF867">
        <v>0</v>
      </c>
      <c r="BG867">
        <v>0</v>
      </c>
      <c r="BH867">
        <v>1925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 t="shared" si="506"/>
        <v>21:40:16.605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169</v>
      </c>
      <c r="CR867">
        <v>3</v>
      </c>
      <c r="CW867">
        <v>10405793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 t="shared" si="503"/>
        <v>07/22/2022 21:40:16.814</v>
      </c>
      <c r="C868" t="str">
        <f t="shared" si="481"/>
        <v>FFDFD3C0</v>
      </c>
      <c r="D868" t="s">
        <v>121</v>
      </c>
      <c r="E868">
        <v>12</v>
      </c>
      <c r="F868">
        <v>1012</v>
      </c>
      <c r="G868" t="s">
        <v>122</v>
      </c>
      <c r="J868" t="s">
        <v>123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504"/>
        <v>21:40:16.602</v>
      </c>
      <c r="T868" t="str">
        <f t="shared" si="505"/>
        <v>21:40:16.102</v>
      </c>
      <c r="U868" t="str">
        <f t="shared" si="493"/>
        <v>A54CFF</v>
      </c>
      <c r="V868">
        <v>0</v>
      </c>
      <c r="W868">
        <v>0</v>
      </c>
      <c r="X868">
        <v>2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1</v>
      </c>
      <c r="AI868" t="s">
        <v>418</v>
      </c>
      <c r="AJ868">
        <v>43.391705000000002</v>
      </c>
      <c r="AK868" t="s">
        <v>419</v>
      </c>
      <c r="AL868">
        <v>-88.730756999999997</v>
      </c>
      <c r="AM868">
        <v>25</v>
      </c>
      <c r="AN868">
        <v>2000</v>
      </c>
      <c r="AO868" t="s">
        <v>118</v>
      </c>
      <c r="AP868">
        <v>-117</v>
      </c>
      <c r="AQ868">
        <v>22</v>
      </c>
      <c r="AR868">
        <v>192</v>
      </c>
      <c r="AZ868">
        <v>1200</v>
      </c>
      <c r="BA868">
        <v>1</v>
      </c>
      <c r="BB868" t="str">
        <f t="shared" si="482"/>
        <v xml:space="preserve">N4400K  </v>
      </c>
      <c r="BC868">
        <v>1</v>
      </c>
      <c r="BE868">
        <v>0</v>
      </c>
      <c r="BF868">
        <v>0</v>
      </c>
      <c r="BG868">
        <v>0</v>
      </c>
      <c r="BH868">
        <v>1925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 t="shared" si="506"/>
        <v>21:40:16.605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169</v>
      </c>
      <c r="CR868">
        <v>3</v>
      </c>
      <c r="CW868">
        <v>10405793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 t="shared" si="503"/>
        <v>07/22/2022 21:40:16.814</v>
      </c>
      <c r="C869" t="str">
        <f t="shared" si="481"/>
        <v>FFDFD3C0</v>
      </c>
      <c r="D869" t="s">
        <v>121</v>
      </c>
      <c r="E869">
        <v>11</v>
      </c>
      <c r="F869">
        <v>1011</v>
      </c>
      <c r="G869" t="s">
        <v>125</v>
      </c>
      <c r="J869" t="s">
        <v>123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504"/>
        <v>21:40:16.602</v>
      </c>
      <c r="T869" t="str">
        <f t="shared" si="505"/>
        <v>21:40:16.102</v>
      </c>
      <c r="U869" t="str">
        <f t="shared" si="493"/>
        <v>A54CFF</v>
      </c>
      <c r="V869">
        <v>0</v>
      </c>
      <c r="W869">
        <v>0</v>
      </c>
      <c r="X869">
        <v>2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1</v>
      </c>
      <c r="AI869" t="s">
        <v>418</v>
      </c>
      <c r="AJ869">
        <v>43.391705000000002</v>
      </c>
      <c r="AK869" t="s">
        <v>419</v>
      </c>
      <c r="AL869">
        <v>-88.730756999999997</v>
      </c>
      <c r="AM869">
        <v>25</v>
      </c>
      <c r="AN869">
        <v>2000</v>
      </c>
      <c r="AO869" t="s">
        <v>118</v>
      </c>
      <c r="AP869">
        <v>-117</v>
      </c>
      <c r="AQ869">
        <v>22</v>
      </c>
      <c r="AR869">
        <v>192</v>
      </c>
      <c r="AZ869">
        <v>1200</v>
      </c>
      <c r="BA869">
        <v>1</v>
      </c>
      <c r="BB869" t="str">
        <f t="shared" si="482"/>
        <v xml:space="preserve">N4400K  </v>
      </c>
      <c r="BC869">
        <v>1</v>
      </c>
      <c r="BE869">
        <v>0</v>
      </c>
      <c r="BF869">
        <v>0</v>
      </c>
      <c r="BG869">
        <v>0</v>
      </c>
      <c r="BH869">
        <v>1925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 t="shared" si="506"/>
        <v>21:40:16.605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169</v>
      </c>
      <c r="CR869">
        <v>3</v>
      </c>
      <c r="CW869">
        <v>10405793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 t="shared" si="503"/>
        <v>07/22/2022 21:40:16.814</v>
      </c>
      <c r="C870" t="str">
        <f t="shared" si="481"/>
        <v>FFDFD3C0</v>
      </c>
      <c r="D870" t="s">
        <v>113</v>
      </c>
      <c r="E870">
        <v>45</v>
      </c>
      <c r="H870">
        <v>152</v>
      </c>
      <c r="I870" t="s">
        <v>120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504"/>
        <v>21:40:16.602</v>
      </c>
      <c r="T870" t="str">
        <f t="shared" si="505"/>
        <v>21:40:16.102</v>
      </c>
      <c r="U870" t="str">
        <f t="shared" si="493"/>
        <v>A54CFF</v>
      </c>
      <c r="V870">
        <v>0</v>
      </c>
      <c r="W870">
        <v>0</v>
      </c>
      <c r="X870">
        <v>2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1</v>
      </c>
      <c r="AI870" t="s">
        <v>418</v>
      </c>
      <c r="AJ870">
        <v>43.391705000000002</v>
      </c>
      <c r="AK870" t="s">
        <v>419</v>
      </c>
      <c r="AL870">
        <v>-88.730756999999997</v>
      </c>
      <c r="AM870">
        <v>25</v>
      </c>
      <c r="AN870">
        <v>2000</v>
      </c>
      <c r="AO870" t="s">
        <v>118</v>
      </c>
      <c r="AP870">
        <v>-117</v>
      </c>
      <c r="AQ870">
        <v>22</v>
      </c>
      <c r="AR870">
        <v>192</v>
      </c>
      <c r="AZ870">
        <v>1200</v>
      </c>
      <c r="BA870">
        <v>1</v>
      </c>
      <c r="BB870" t="str">
        <f t="shared" si="482"/>
        <v xml:space="preserve">N4400K  </v>
      </c>
      <c r="BC870">
        <v>1</v>
      </c>
      <c r="BE870">
        <v>0</v>
      </c>
      <c r="BF870">
        <v>0</v>
      </c>
      <c r="BG870">
        <v>0</v>
      </c>
      <c r="BH870">
        <v>1925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 t="shared" si="506"/>
        <v>21:40:16.605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169</v>
      </c>
      <c r="CR870">
        <v>3</v>
      </c>
      <c r="CW870">
        <v>10405793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 t="shared" si="503"/>
        <v>07/22/2022 21:40:16.814</v>
      </c>
      <c r="C871" t="str">
        <f t="shared" si="481"/>
        <v>FFDFD3C0</v>
      </c>
      <c r="D871" t="s">
        <v>113</v>
      </c>
      <c r="E871">
        <v>44</v>
      </c>
      <c r="H871">
        <v>151</v>
      </c>
      <c r="I871" t="s">
        <v>114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504"/>
        <v>21:40:16.602</v>
      </c>
      <c r="T871" t="str">
        <f t="shared" si="505"/>
        <v>21:40:16.102</v>
      </c>
      <c r="U871" t="str">
        <f t="shared" si="493"/>
        <v>A54CFF</v>
      </c>
      <c r="V871">
        <v>0</v>
      </c>
      <c r="W871">
        <v>0</v>
      </c>
      <c r="X871">
        <v>2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1</v>
      </c>
      <c r="AI871" t="s">
        <v>418</v>
      </c>
      <c r="AJ871">
        <v>43.391705000000002</v>
      </c>
      <c r="AK871" t="s">
        <v>419</v>
      </c>
      <c r="AL871">
        <v>-88.730756999999997</v>
      </c>
      <c r="AM871">
        <v>25</v>
      </c>
      <c r="AN871">
        <v>2000</v>
      </c>
      <c r="AO871" t="s">
        <v>118</v>
      </c>
      <c r="AP871">
        <v>-117</v>
      </c>
      <c r="AQ871">
        <v>22</v>
      </c>
      <c r="AR871">
        <v>192</v>
      </c>
      <c r="AZ871">
        <v>1200</v>
      </c>
      <c r="BA871">
        <v>1</v>
      </c>
      <c r="BB871" t="str">
        <f t="shared" si="482"/>
        <v xml:space="preserve">N4400K  </v>
      </c>
      <c r="BC871">
        <v>1</v>
      </c>
      <c r="BE871">
        <v>0</v>
      </c>
      <c r="BF871">
        <v>0</v>
      </c>
      <c r="BG871">
        <v>0</v>
      </c>
      <c r="BH871">
        <v>1925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 t="shared" si="506"/>
        <v>21:40:16.605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169</v>
      </c>
      <c r="CR871">
        <v>3</v>
      </c>
      <c r="CW871">
        <v>10405793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"07/22/2022 21:40:17.830"</f>
        <v>07/22/2022 21:40:17.830</v>
      </c>
      <c r="C872" t="str">
        <f t="shared" si="481"/>
        <v>FFDFD3C0</v>
      </c>
      <c r="D872" t="s">
        <v>124</v>
      </c>
      <c r="E872">
        <v>2</v>
      </c>
      <c r="H872">
        <v>156</v>
      </c>
      <c r="I872" t="s">
        <v>125</v>
      </c>
      <c r="J872" t="s">
        <v>126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ref="S872:S877" si="507">"21:40:17.625"</f>
        <v>21:40:17.625</v>
      </c>
      <c r="T872" t="str">
        <f t="shared" ref="T872:T880" si="508">"21:40:17.125"</f>
        <v>21:40:17.125</v>
      </c>
      <c r="U872" t="str">
        <f t="shared" si="493"/>
        <v>A54CFF</v>
      </c>
      <c r="V872">
        <v>0</v>
      </c>
      <c r="W872">
        <v>0</v>
      </c>
      <c r="X872">
        <v>2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1</v>
      </c>
      <c r="AI872" t="s">
        <v>420</v>
      </c>
      <c r="AJ872">
        <v>43.391812000000002</v>
      </c>
      <c r="AK872" t="s">
        <v>421</v>
      </c>
      <c r="AL872">
        <v>-88.731465</v>
      </c>
      <c r="AM872">
        <v>25</v>
      </c>
      <c r="AN872">
        <v>2000</v>
      </c>
      <c r="AO872" t="s">
        <v>118</v>
      </c>
      <c r="AP872">
        <v>-117</v>
      </c>
      <c r="AQ872">
        <v>22</v>
      </c>
      <c r="AR872">
        <v>256</v>
      </c>
      <c r="AZ872">
        <v>1200</v>
      </c>
      <c r="BA872">
        <v>1</v>
      </c>
      <c r="BB872" t="str">
        <f t="shared" si="482"/>
        <v xml:space="preserve">N4400K  </v>
      </c>
      <c r="BC872">
        <v>1</v>
      </c>
      <c r="BE872">
        <v>0</v>
      </c>
      <c r="BF872">
        <v>0</v>
      </c>
      <c r="BG872">
        <v>0</v>
      </c>
      <c r="BH872">
        <v>1925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 t="shared" ref="BW872:BW877" si="509">"21:40:17.625"</f>
        <v>21:40:17.625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169</v>
      </c>
      <c r="CR872">
        <v>3</v>
      </c>
      <c r="CW872">
        <v>10407553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"07/22/2022 21:40:17.830"</f>
        <v>07/22/2022 21:40:17.830</v>
      </c>
      <c r="C873" t="str">
        <f t="shared" si="481"/>
        <v>FFDFD3C0</v>
      </c>
      <c r="D873" t="s">
        <v>127</v>
      </c>
      <c r="E873">
        <v>8</v>
      </c>
      <c r="F873">
        <v>2008</v>
      </c>
      <c r="G873" t="s">
        <v>128</v>
      </c>
      <c r="J873" t="s">
        <v>129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507"/>
        <v>21:40:17.625</v>
      </c>
      <c r="T873" t="str">
        <f t="shared" si="508"/>
        <v>21:40:17.125</v>
      </c>
      <c r="U873" t="str">
        <f t="shared" si="493"/>
        <v>A54CFF</v>
      </c>
      <c r="V873">
        <v>0</v>
      </c>
      <c r="W873">
        <v>0</v>
      </c>
      <c r="X873">
        <v>2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1</v>
      </c>
      <c r="AI873" t="s">
        <v>420</v>
      </c>
      <c r="AJ873">
        <v>43.391812000000002</v>
      </c>
      <c r="AK873" t="s">
        <v>421</v>
      </c>
      <c r="AL873">
        <v>-88.731465</v>
      </c>
      <c r="AM873">
        <v>25</v>
      </c>
      <c r="AN873">
        <v>2000</v>
      </c>
      <c r="AO873" t="s">
        <v>118</v>
      </c>
      <c r="AP873">
        <v>-117</v>
      </c>
      <c r="AQ873">
        <v>22</v>
      </c>
      <c r="AR873">
        <v>256</v>
      </c>
      <c r="AZ873">
        <v>1200</v>
      </c>
      <c r="BA873">
        <v>1</v>
      </c>
      <c r="BB873" t="str">
        <f t="shared" si="482"/>
        <v xml:space="preserve">N4400K  </v>
      </c>
      <c r="BC873">
        <v>1</v>
      </c>
      <c r="BE873">
        <v>0</v>
      </c>
      <c r="BF873">
        <v>0</v>
      </c>
      <c r="BG873">
        <v>0</v>
      </c>
      <c r="BH873">
        <v>1925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 t="shared" si="509"/>
        <v>21:40:17.625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169</v>
      </c>
      <c r="CR873">
        <v>3</v>
      </c>
      <c r="CW873">
        <v>10407553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"07/22/2022 21:40:17.830"</f>
        <v>07/22/2022 21:40:17.830</v>
      </c>
      <c r="C874" t="str">
        <f t="shared" si="481"/>
        <v>FFDFD3C0</v>
      </c>
      <c r="D874" t="s">
        <v>121</v>
      </c>
      <c r="E874">
        <v>12</v>
      </c>
      <c r="F874">
        <v>1012</v>
      </c>
      <c r="G874" t="s">
        <v>122</v>
      </c>
      <c r="J874" t="s">
        <v>123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507"/>
        <v>21:40:17.625</v>
      </c>
      <c r="T874" t="str">
        <f t="shared" si="508"/>
        <v>21:40:17.125</v>
      </c>
      <c r="U874" t="str">
        <f t="shared" si="493"/>
        <v>A54CFF</v>
      </c>
      <c r="V874">
        <v>0</v>
      </c>
      <c r="W874">
        <v>0</v>
      </c>
      <c r="X874">
        <v>2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1</v>
      </c>
      <c r="AI874" t="s">
        <v>420</v>
      </c>
      <c r="AJ874">
        <v>43.391812000000002</v>
      </c>
      <c r="AK874" t="s">
        <v>421</v>
      </c>
      <c r="AL874">
        <v>-88.731465</v>
      </c>
      <c r="AM874">
        <v>25</v>
      </c>
      <c r="AN874">
        <v>2000</v>
      </c>
      <c r="AO874" t="s">
        <v>118</v>
      </c>
      <c r="AP874">
        <v>-117</v>
      </c>
      <c r="AQ874">
        <v>22</v>
      </c>
      <c r="AR874">
        <v>256</v>
      </c>
      <c r="AZ874">
        <v>1200</v>
      </c>
      <c r="BA874">
        <v>1</v>
      </c>
      <c r="BB874" t="str">
        <f t="shared" si="482"/>
        <v xml:space="preserve">N4400K  </v>
      </c>
      <c r="BC874">
        <v>1</v>
      </c>
      <c r="BE874">
        <v>0</v>
      </c>
      <c r="BF874">
        <v>0</v>
      </c>
      <c r="BG874">
        <v>0</v>
      </c>
      <c r="BH874">
        <v>1925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 t="shared" si="509"/>
        <v>21:40:17.625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169</v>
      </c>
      <c r="CR874">
        <v>3</v>
      </c>
      <c r="CW874">
        <v>10407553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"07/22/2022 21:40:17.861"</f>
        <v>07/22/2022 21:40:17.861</v>
      </c>
      <c r="C875" t="str">
        <f t="shared" ref="C875:C938" si="510">"FFDFD3C0"</f>
        <v>FFDFD3C0</v>
      </c>
      <c r="D875" t="s">
        <v>121</v>
      </c>
      <c r="E875">
        <v>11</v>
      </c>
      <c r="F875">
        <v>1011</v>
      </c>
      <c r="G875" t="s">
        <v>125</v>
      </c>
      <c r="J875" t="s">
        <v>123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507"/>
        <v>21:40:17.625</v>
      </c>
      <c r="T875" t="str">
        <f t="shared" si="508"/>
        <v>21:40:17.125</v>
      </c>
      <c r="U875" t="str">
        <f t="shared" si="493"/>
        <v>A54CFF</v>
      </c>
      <c r="V875">
        <v>0</v>
      </c>
      <c r="W875">
        <v>0</v>
      </c>
      <c r="X875">
        <v>2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1</v>
      </c>
      <c r="AI875" t="s">
        <v>420</v>
      </c>
      <c r="AJ875">
        <v>43.391812000000002</v>
      </c>
      <c r="AK875" t="s">
        <v>421</v>
      </c>
      <c r="AL875">
        <v>-88.731465</v>
      </c>
      <c r="AM875">
        <v>25</v>
      </c>
      <c r="AN875">
        <v>2000</v>
      </c>
      <c r="AO875" t="s">
        <v>118</v>
      </c>
      <c r="AP875">
        <v>-117</v>
      </c>
      <c r="AQ875">
        <v>22</v>
      </c>
      <c r="AR875">
        <v>256</v>
      </c>
      <c r="AZ875">
        <v>1200</v>
      </c>
      <c r="BA875">
        <v>1</v>
      </c>
      <c r="BB875" t="str">
        <f t="shared" ref="BB875:BB938" si="511">"N4400K  "</f>
        <v xml:space="preserve">N4400K  </v>
      </c>
      <c r="BC875">
        <v>1</v>
      </c>
      <c r="BE875">
        <v>0</v>
      </c>
      <c r="BF875">
        <v>0</v>
      </c>
      <c r="BG875">
        <v>0</v>
      </c>
      <c r="BH875">
        <v>1925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 t="shared" si="509"/>
        <v>21:40:17.625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169</v>
      </c>
      <c r="CR875">
        <v>3</v>
      </c>
      <c r="CW875">
        <v>10407553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"07/22/2022 21:40:17.861"</f>
        <v>07/22/2022 21:40:17.861</v>
      </c>
      <c r="C876" t="str">
        <f t="shared" si="510"/>
        <v>FFDFD3C0</v>
      </c>
      <c r="D876" t="s">
        <v>113</v>
      </c>
      <c r="E876">
        <v>44</v>
      </c>
      <c r="H876">
        <v>151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507"/>
        <v>21:40:17.625</v>
      </c>
      <c r="T876" t="str">
        <f t="shared" si="508"/>
        <v>21:40:17.125</v>
      </c>
      <c r="U876" t="str">
        <f t="shared" si="493"/>
        <v>A54CFF</v>
      </c>
      <c r="V876">
        <v>0</v>
      </c>
      <c r="W876">
        <v>0</v>
      </c>
      <c r="X876">
        <v>2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1</v>
      </c>
      <c r="AI876" t="s">
        <v>420</v>
      </c>
      <c r="AJ876">
        <v>43.391812000000002</v>
      </c>
      <c r="AK876" t="s">
        <v>421</v>
      </c>
      <c r="AL876">
        <v>-88.731465</v>
      </c>
      <c r="AM876">
        <v>25</v>
      </c>
      <c r="AN876">
        <v>2000</v>
      </c>
      <c r="AO876" t="s">
        <v>118</v>
      </c>
      <c r="AP876">
        <v>-117</v>
      </c>
      <c r="AQ876">
        <v>22</v>
      </c>
      <c r="AR876">
        <v>256</v>
      </c>
      <c r="AZ876">
        <v>1200</v>
      </c>
      <c r="BA876">
        <v>1</v>
      </c>
      <c r="BB876" t="str">
        <f t="shared" si="511"/>
        <v xml:space="preserve">N4400K  </v>
      </c>
      <c r="BC876">
        <v>1</v>
      </c>
      <c r="BE876">
        <v>0</v>
      </c>
      <c r="BF876">
        <v>0</v>
      </c>
      <c r="BG876">
        <v>0</v>
      </c>
      <c r="BH876">
        <v>1925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 t="shared" si="509"/>
        <v>21:40:17.625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169</v>
      </c>
      <c r="CR876">
        <v>3</v>
      </c>
      <c r="CW876">
        <v>10407553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"07/22/2022 21:40:17.861"</f>
        <v>07/22/2022 21:40:17.861</v>
      </c>
      <c r="C877" t="str">
        <f t="shared" si="510"/>
        <v>FFDFD3C0</v>
      </c>
      <c r="D877" t="s">
        <v>113</v>
      </c>
      <c r="E877">
        <v>45</v>
      </c>
      <c r="H877">
        <v>152</v>
      </c>
      <c r="I877" t="s">
        <v>120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507"/>
        <v>21:40:17.625</v>
      </c>
      <c r="T877" t="str">
        <f t="shared" si="508"/>
        <v>21:40:17.125</v>
      </c>
      <c r="U877" t="str">
        <f t="shared" si="493"/>
        <v>A54CFF</v>
      </c>
      <c r="V877">
        <v>0</v>
      </c>
      <c r="W877">
        <v>0</v>
      </c>
      <c r="X877">
        <v>2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1</v>
      </c>
      <c r="AI877" t="s">
        <v>420</v>
      </c>
      <c r="AJ877">
        <v>43.391812000000002</v>
      </c>
      <c r="AK877" t="s">
        <v>421</v>
      </c>
      <c r="AL877">
        <v>-88.731465</v>
      </c>
      <c r="AM877">
        <v>25</v>
      </c>
      <c r="AN877">
        <v>2000</v>
      </c>
      <c r="AO877" t="s">
        <v>118</v>
      </c>
      <c r="AP877">
        <v>-117</v>
      </c>
      <c r="AQ877">
        <v>22</v>
      </c>
      <c r="AR877">
        <v>256</v>
      </c>
      <c r="AZ877">
        <v>1200</v>
      </c>
      <c r="BA877">
        <v>1</v>
      </c>
      <c r="BB877" t="str">
        <f t="shared" si="511"/>
        <v xml:space="preserve">N4400K  </v>
      </c>
      <c r="BC877">
        <v>1</v>
      </c>
      <c r="BE877">
        <v>0</v>
      </c>
      <c r="BF877">
        <v>0</v>
      </c>
      <c r="BG877">
        <v>0</v>
      </c>
      <c r="BH877">
        <v>1925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 t="shared" si="509"/>
        <v>21:40:17.625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169</v>
      </c>
      <c r="CR877">
        <v>3</v>
      </c>
      <c r="CW877">
        <v>10407553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"07/22/2022 21:40:18.861"</f>
        <v>07/22/2022 21:40:18.861</v>
      </c>
      <c r="C878" t="str">
        <f t="shared" si="510"/>
        <v>FFDFD3C0</v>
      </c>
      <c r="D878" t="s">
        <v>121</v>
      </c>
      <c r="E878">
        <v>11</v>
      </c>
      <c r="F878">
        <v>1011</v>
      </c>
      <c r="G878" t="s">
        <v>125</v>
      </c>
      <c r="J878" t="s">
        <v>123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"21:40:18.625"</f>
        <v>21:40:18.625</v>
      </c>
      <c r="T878" t="str">
        <f t="shared" si="508"/>
        <v>21:40:17.125</v>
      </c>
      <c r="U878" t="str">
        <f t="shared" si="493"/>
        <v>A54CFF</v>
      </c>
      <c r="V878">
        <v>0</v>
      </c>
      <c r="W878">
        <v>0</v>
      </c>
      <c r="X878">
        <v>2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1</v>
      </c>
      <c r="AI878" t="s">
        <v>422</v>
      </c>
      <c r="AJ878">
        <v>43.391941000000003</v>
      </c>
      <c r="AK878" t="s">
        <v>423</v>
      </c>
      <c r="AL878">
        <v>-88.732258999999999</v>
      </c>
      <c r="AM878">
        <v>25</v>
      </c>
      <c r="AN878">
        <v>2000</v>
      </c>
      <c r="AO878" t="s">
        <v>118</v>
      </c>
      <c r="AP878">
        <v>-117</v>
      </c>
      <c r="AQ878">
        <v>22</v>
      </c>
      <c r="AR878">
        <v>256</v>
      </c>
      <c r="AZ878">
        <v>1200</v>
      </c>
      <c r="BA878">
        <v>1</v>
      </c>
      <c r="BB878" t="str">
        <f t="shared" si="511"/>
        <v xml:space="preserve">N4400K  </v>
      </c>
      <c r="BC878">
        <v>1</v>
      </c>
      <c r="BE878">
        <v>0</v>
      </c>
      <c r="BF878">
        <v>0</v>
      </c>
      <c r="BG878">
        <v>0</v>
      </c>
      <c r="BH878">
        <v>1925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"21:40:18.631"</f>
        <v>21:40:18.631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2</v>
      </c>
      <c r="CP878" t="s">
        <v>119</v>
      </c>
      <c r="CQ878">
        <v>461</v>
      </c>
      <c r="CR878">
        <v>0</v>
      </c>
      <c r="CW878">
        <v>9813555</v>
      </c>
      <c r="CY878">
        <v>1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"07/22/2022 21:40:18.861"</f>
        <v>07/22/2022 21:40:18.861</v>
      </c>
      <c r="C879" t="str">
        <f t="shared" si="510"/>
        <v>FFDFD3C0</v>
      </c>
      <c r="D879" t="s">
        <v>113</v>
      </c>
      <c r="E879">
        <v>44</v>
      </c>
      <c r="H879">
        <v>151</v>
      </c>
      <c r="I879" t="s">
        <v>114</v>
      </c>
      <c r="J879" t="s">
        <v>115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"21:40:18.625"</f>
        <v>21:40:18.625</v>
      </c>
      <c r="T879" t="str">
        <f t="shared" si="508"/>
        <v>21:40:17.125</v>
      </c>
      <c r="U879" t="str">
        <f t="shared" si="493"/>
        <v>A54CFF</v>
      </c>
      <c r="V879">
        <v>0</v>
      </c>
      <c r="W879">
        <v>0</v>
      </c>
      <c r="X879">
        <v>2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1</v>
      </c>
      <c r="AI879" t="s">
        <v>422</v>
      </c>
      <c r="AJ879">
        <v>43.391941000000003</v>
      </c>
      <c r="AK879" t="s">
        <v>423</v>
      </c>
      <c r="AL879">
        <v>-88.732258999999999</v>
      </c>
      <c r="AM879">
        <v>25</v>
      </c>
      <c r="AN879">
        <v>2000</v>
      </c>
      <c r="AO879" t="s">
        <v>118</v>
      </c>
      <c r="AP879">
        <v>-117</v>
      </c>
      <c r="AQ879">
        <v>22</v>
      </c>
      <c r="AR879">
        <v>256</v>
      </c>
      <c r="AZ879">
        <v>1200</v>
      </c>
      <c r="BA879">
        <v>1</v>
      </c>
      <c r="BB879" t="str">
        <f t="shared" si="511"/>
        <v xml:space="preserve">N4400K  </v>
      </c>
      <c r="BC879">
        <v>1</v>
      </c>
      <c r="BE879">
        <v>0</v>
      </c>
      <c r="BF879">
        <v>0</v>
      </c>
      <c r="BG879">
        <v>0</v>
      </c>
      <c r="BH879">
        <v>1925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"21:40:18.631"</f>
        <v>21:40:18.631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2</v>
      </c>
      <c r="CP879" t="s">
        <v>119</v>
      </c>
      <c r="CQ879">
        <v>461</v>
      </c>
      <c r="CR879">
        <v>0</v>
      </c>
      <c r="CW879">
        <v>9813555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"07/22/2022 21:40:18.861"</f>
        <v>07/22/2022 21:40:18.861</v>
      </c>
      <c r="C880" t="str">
        <f t="shared" si="510"/>
        <v>FFDFD3C0</v>
      </c>
      <c r="D880" t="s">
        <v>127</v>
      </c>
      <c r="E880">
        <v>8</v>
      </c>
      <c r="F880">
        <v>2008</v>
      </c>
      <c r="G880" t="s">
        <v>128</v>
      </c>
      <c r="J880" t="s">
        <v>129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"21:40:18.625"</f>
        <v>21:40:18.625</v>
      </c>
      <c r="T880" t="str">
        <f t="shared" si="508"/>
        <v>21:40:17.125</v>
      </c>
      <c r="U880" t="str">
        <f t="shared" si="493"/>
        <v>A54CFF</v>
      </c>
      <c r="V880">
        <v>0</v>
      </c>
      <c r="W880">
        <v>0</v>
      </c>
      <c r="X880">
        <v>2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1</v>
      </c>
      <c r="AI880" t="s">
        <v>422</v>
      </c>
      <c r="AJ880">
        <v>43.391941000000003</v>
      </c>
      <c r="AK880" t="s">
        <v>423</v>
      </c>
      <c r="AL880">
        <v>-88.732258999999999</v>
      </c>
      <c r="AM880">
        <v>25</v>
      </c>
      <c r="AN880">
        <v>2000</v>
      </c>
      <c r="AO880" t="s">
        <v>118</v>
      </c>
      <c r="AP880">
        <v>-117</v>
      </c>
      <c r="AQ880">
        <v>22</v>
      </c>
      <c r="AR880">
        <v>256</v>
      </c>
      <c r="AZ880">
        <v>1200</v>
      </c>
      <c r="BA880">
        <v>1</v>
      </c>
      <c r="BB880" t="str">
        <f t="shared" si="511"/>
        <v xml:space="preserve">N4400K  </v>
      </c>
      <c r="BC880">
        <v>1</v>
      </c>
      <c r="BE880">
        <v>0</v>
      </c>
      <c r="BF880">
        <v>0</v>
      </c>
      <c r="BG880">
        <v>0</v>
      </c>
      <c r="BH880">
        <v>1925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"21:40:18.631"</f>
        <v>21:40:18.631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2</v>
      </c>
      <c r="CP880" t="s">
        <v>119</v>
      </c>
      <c r="CQ880">
        <v>461</v>
      </c>
      <c r="CR880">
        <v>0</v>
      </c>
      <c r="CW880">
        <v>9813555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"07/22/2022 21:40:20.268"</f>
        <v>07/22/2022 21:40:20.268</v>
      </c>
      <c r="C881" t="str">
        <f t="shared" si="510"/>
        <v>FFDFD3C0</v>
      </c>
      <c r="D881" t="s">
        <v>124</v>
      </c>
      <c r="E881">
        <v>2</v>
      </c>
      <c r="H881">
        <v>156</v>
      </c>
      <c r="I881" t="s">
        <v>125</v>
      </c>
      <c r="J881" t="s">
        <v>126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ref="S881:S886" si="512">"21:40:20.086"</f>
        <v>21:40:20.086</v>
      </c>
      <c r="T881" t="str">
        <f t="shared" ref="T881:T886" si="513">"21:40:19.686"</f>
        <v>21:40:19.686</v>
      </c>
      <c r="U881" t="str">
        <f t="shared" si="493"/>
        <v>A54CFF</v>
      </c>
      <c r="V881">
        <v>0</v>
      </c>
      <c r="W881">
        <v>0</v>
      </c>
      <c r="X881">
        <v>2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1</v>
      </c>
      <c r="AI881" t="s">
        <v>363</v>
      </c>
      <c r="AJ881">
        <v>43.392111999999997</v>
      </c>
      <c r="AK881" t="s">
        <v>424</v>
      </c>
      <c r="AL881">
        <v>-88.733374999999995</v>
      </c>
      <c r="AM881">
        <v>25</v>
      </c>
      <c r="AN881">
        <v>2000</v>
      </c>
      <c r="AO881" t="s">
        <v>118</v>
      </c>
      <c r="AP881">
        <v>-119</v>
      </c>
      <c r="AQ881">
        <v>25</v>
      </c>
      <c r="AR881">
        <v>0</v>
      </c>
      <c r="AZ881">
        <v>1200</v>
      </c>
      <c r="BA881">
        <v>1</v>
      </c>
      <c r="BB881" t="str">
        <f t="shared" si="511"/>
        <v xml:space="preserve">N4400K  </v>
      </c>
      <c r="BC881">
        <v>1</v>
      </c>
      <c r="BE881">
        <v>0</v>
      </c>
      <c r="BF881">
        <v>0</v>
      </c>
      <c r="BG881">
        <v>0</v>
      </c>
      <c r="BH881">
        <v>1925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 t="shared" ref="BW881:BW886" si="514">"21:40:20.091"</f>
        <v>21:40:20.091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169</v>
      </c>
      <c r="CR881">
        <v>3</v>
      </c>
      <c r="CW881">
        <v>10411867</v>
      </c>
      <c r="CY881">
        <v>1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"07/22/2022 21:40:20.268"</f>
        <v>07/22/2022 21:40:20.268</v>
      </c>
      <c r="C882" t="str">
        <f t="shared" si="510"/>
        <v>FFDFD3C0</v>
      </c>
      <c r="D882" t="s">
        <v>127</v>
      </c>
      <c r="E882">
        <v>8</v>
      </c>
      <c r="F882">
        <v>2008</v>
      </c>
      <c r="G882" t="s">
        <v>128</v>
      </c>
      <c r="J882" t="s">
        <v>129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512"/>
        <v>21:40:20.086</v>
      </c>
      <c r="T882" t="str">
        <f t="shared" si="513"/>
        <v>21:40:19.686</v>
      </c>
      <c r="U882" t="str">
        <f t="shared" si="493"/>
        <v>A54CFF</v>
      </c>
      <c r="V882">
        <v>0</v>
      </c>
      <c r="W882">
        <v>0</v>
      </c>
      <c r="X882">
        <v>2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1</v>
      </c>
      <c r="AI882" t="s">
        <v>363</v>
      </c>
      <c r="AJ882">
        <v>43.392111999999997</v>
      </c>
      <c r="AK882" t="s">
        <v>424</v>
      </c>
      <c r="AL882">
        <v>-88.733374999999995</v>
      </c>
      <c r="AM882">
        <v>25</v>
      </c>
      <c r="AN882">
        <v>2000</v>
      </c>
      <c r="AO882" t="s">
        <v>118</v>
      </c>
      <c r="AP882">
        <v>-119</v>
      </c>
      <c r="AQ882">
        <v>25</v>
      </c>
      <c r="AR882">
        <v>0</v>
      </c>
      <c r="AZ882">
        <v>1200</v>
      </c>
      <c r="BA882">
        <v>1</v>
      </c>
      <c r="BB882" t="str">
        <f t="shared" si="511"/>
        <v xml:space="preserve">N4400K  </v>
      </c>
      <c r="BC882">
        <v>1</v>
      </c>
      <c r="BE882">
        <v>0</v>
      </c>
      <c r="BF882">
        <v>0</v>
      </c>
      <c r="BG882">
        <v>0</v>
      </c>
      <c r="BH882">
        <v>1925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 t="shared" si="514"/>
        <v>21:40:20.091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169</v>
      </c>
      <c r="CR882">
        <v>3</v>
      </c>
      <c r="CW882">
        <v>10411867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"07/22/2022 21:40:20.346"</f>
        <v>07/22/2022 21:40:20.346</v>
      </c>
      <c r="C883" t="str">
        <f t="shared" si="510"/>
        <v>FFDFD3C0</v>
      </c>
      <c r="D883" t="s">
        <v>121</v>
      </c>
      <c r="E883">
        <v>11</v>
      </c>
      <c r="F883">
        <v>1011</v>
      </c>
      <c r="G883" t="s">
        <v>125</v>
      </c>
      <c r="J883" t="s">
        <v>123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512"/>
        <v>21:40:20.086</v>
      </c>
      <c r="T883" t="str">
        <f t="shared" si="513"/>
        <v>21:40:19.686</v>
      </c>
      <c r="U883" t="str">
        <f t="shared" si="493"/>
        <v>A54CFF</v>
      </c>
      <c r="V883">
        <v>0</v>
      </c>
      <c r="W883">
        <v>0</v>
      </c>
      <c r="X883">
        <v>2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1</v>
      </c>
      <c r="AI883" t="s">
        <v>363</v>
      </c>
      <c r="AJ883">
        <v>43.392111999999997</v>
      </c>
      <c r="AK883" t="s">
        <v>424</v>
      </c>
      <c r="AL883">
        <v>-88.733374999999995</v>
      </c>
      <c r="AM883">
        <v>25</v>
      </c>
      <c r="AN883">
        <v>2000</v>
      </c>
      <c r="AO883" t="s">
        <v>118</v>
      </c>
      <c r="AP883">
        <v>-119</v>
      </c>
      <c r="AQ883">
        <v>25</v>
      </c>
      <c r="AR883">
        <v>0</v>
      </c>
      <c r="AZ883">
        <v>1200</v>
      </c>
      <c r="BA883">
        <v>1</v>
      </c>
      <c r="BB883" t="str">
        <f t="shared" si="511"/>
        <v xml:space="preserve">N4400K  </v>
      </c>
      <c r="BC883">
        <v>1</v>
      </c>
      <c r="BE883">
        <v>0</v>
      </c>
      <c r="BF883">
        <v>0</v>
      </c>
      <c r="BG883">
        <v>0</v>
      </c>
      <c r="BH883">
        <v>1925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 t="shared" si="514"/>
        <v>21:40:20.091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169</v>
      </c>
      <c r="CR883">
        <v>3</v>
      </c>
      <c r="CW883">
        <v>10411867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"07/22/2022 21:40:20.346"</f>
        <v>07/22/2022 21:40:20.346</v>
      </c>
      <c r="C884" t="str">
        <f t="shared" si="510"/>
        <v>FFDFD3C0</v>
      </c>
      <c r="D884" t="s">
        <v>121</v>
      </c>
      <c r="E884">
        <v>12</v>
      </c>
      <c r="F884">
        <v>1012</v>
      </c>
      <c r="G884" t="s">
        <v>122</v>
      </c>
      <c r="J884" t="s">
        <v>123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512"/>
        <v>21:40:20.086</v>
      </c>
      <c r="T884" t="str">
        <f t="shared" si="513"/>
        <v>21:40:19.686</v>
      </c>
      <c r="U884" t="str">
        <f t="shared" si="493"/>
        <v>A54CFF</v>
      </c>
      <c r="V884">
        <v>0</v>
      </c>
      <c r="W884">
        <v>0</v>
      </c>
      <c r="X884">
        <v>2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1</v>
      </c>
      <c r="AI884" t="s">
        <v>363</v>
      </c>
      <c r="AJ884">
        <v>43.392111999999997</v>
      </c>
      <c r="AK884" t="s">
        <v>424</v>
      </c>
      <c r="AL884">
        <v>-88.733374999999995</v>
      </c>
      <c r="AM884">
        <v>25</v>
      </c>
      <c r="AN884">
        <v>2000</v>
      </c>
      <c r="AO884" t="s">
        <v>118</v>
      </c>
      <c r="AP884">
        <v>-119</v>
      </c>
      <c r="AQ884">
        <v>25</v>
      </c>
      <c r="AR884">
        <v>0</v>
      </c>
      <c r="AZ884">
        <v>1200</v>
      </c>
      <c r="BA884">
        <v>1</v>
      </c>
      <c r="BB884" t="str">
        <f t="shared" si="511"/>
        <v xml:space="preserve">N4400K  </v>
      </c>
      <c r="BC884">
        <v>1</v>
      </c>
      <c r="BE884">
        <v>0</v>
      </c>
      <c r="BF884">
        <v>0</v>
      </c>
      <c r="BG884">
        <v>0</v>
      </c>
      <c r="BH884">
        <v>1925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 t="shared" si="514"/>
        <v>21:40:20.091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169</v>
      </c>
      <c r="CR884">
        <v>3</v>
      </c>
      <c r="CW884">
        <v>10411867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"07/22/2022 21:40:20.361"</f>
        <v>07/22/2022 21:40:20.361</v>
      </c>
      <c r="C885" t="str">
        <f t="shared" si="510"/>
        <v>FFDFD3C0</v>
      </c>
      <c r="D885" t="s">
        <v>113</v>
      </c>
      <c r="E885">
        <v>45</v>
      </c>
      <c r="H885">
        <v>152</v>
      </c>
      <c r="I885" t="s">
        <v>120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512"/>
        <v>21:40:20.086</v>
      </c>
      <c r="T885" t="str">
        <f t="shared" si="513"/>
        <v>21:40:19.686</v>
      </c>
      <c r="U885" t="str">
        <f t="shared" si="493"/>
        <v>A54CFF</v>
      </c>
      <c r="V885">
        <v>0</v>
      </c>
      <c r="W885">
        <v>0</v>
      </c>
      <c r="X885">
        <v>2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1</v>
      </c>
      <c r="AI885" t="s">
        <v>363</v>
      </c>
      <c r="AJ885">
        <v>43.392111999999997</v>
      </c>
      <c r="AK885" t="s">
        <v>424</v>
      </c>
      <c r="AL885">
        <v>-88.733374999999995</v>
      </c>
      <c r="AM885">
        <v>25</v>
      </c>
      <c r="AN885">
        <v>2000</v>
      </c>
      <c r="AO885" t="s">
        <v>118</v>
      </c>
      <c r="AP885">
        <v>-119</v>
      </c>
      <c r="AQ885">
        <v>25</v>
      </c>
      <c r="AR885">
        <v>0</v>
      </c>
      <c r="AZ885">
        <v>1200</v>
      </c>
      <c r="BA885">
        <v>1</v>
      </c>
      <c r="BB885" t="str">
        <f t="shared" si="511"/>
        <v xml:space="preserve">N4400K  </v>
      </c>
      <c r="BC885">
        <v>1</v>
      </c>
      <c r="BE885">
        <v>0</v>
      </c>
      <c r="BF885">
        <v>0</v>
      </c>
      <c r="BG885">
        <v>0</v>
      </c>
      <c r="BH885">
        <v>1925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 t="shared" si="514"/>
        <v>21:40:20.091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169</v>
      </c>
      <c r="CR885">
        <v>3</v>
      </c>
      <c r="CW885">
        <v>10411867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"07/22/2022 21:40:20.361"</f>
        <v>07/22/2022 21:40:20.361</v>
      </c>
      <c r="C886" t="str">
        <f t="shared" si="510"/>
        <v>FFDFD3C0</v>
      </c>
      <c r="D886" t="s">
        <v>113</v>
      </c>
      <c r="E886">
        <v>44</v>
      </c>
      <c r="H886">
        <v>151</v>
      </c>
      <c r="I886" t="s">
        <v>114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512"/>
        <v>21:40:20.086</v>
      </c>
      <c r="T886" t="str">
        <f t="shared" si="513"/>
        <v>21:40:19.686</v>
      </c>
      <c r="U886" t="str">
        <f t="shared" si="493"/>
        <v>A54CFF</v>
      </c>
      <c r="V886">
        <v>0</v>
      </c>
      <c r="W886">
        <v>0</v>
      </c>
      <c r="X886">
        <v>2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1</v>
      </c>
      <c r="AI886" t="s">
        <v>363</v>
      </c>
      <c r="AJ886">
        <v>43.392111999999997</v>
      </c>
      <c r="AK886" t="s">
        <v>424</v>
      </c>
      <c r="AL886">
        <v>-88.733374999999995</v>
      </c>
      <c r="AM886">
        <v>25</v>
      </c>
      <c r="AN886">
        <v>2000</v>
      </c>
      <c r="AO886" t="s">
        <v>118</v>
      </c>
      <c r="AP886">
        <v>-119</v>
      </c>
      <c r="AQ886">
        <v>25</v>
      </c>
      <c r="AR886">
        <v>0</v>
      </c>
      <c r="AZ886">
        <v>1200</v>
      </c>
      <c r="BA886">
        <v>1</v>
      </c>
      <c r="BB886" t="str">
        <f t="shared" si="511"/>
        <v xml:space="preserve">N4400K  </v>
      </c>
      <c r="BC886">
        <v>1</v>
      </c>
      <c r="BE886">
        <v>0</v>
      </c>
      <c r="BF886">
        <v>0</v>
      </c>
      <c r="BG886">
        <v>0</v>
      </c>
      <c r="BH886">
        <v>1925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 t="shared" si="514"/>
        <v>21:40:20.091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169</v>
      </c>
      <c r="CR886">
        <v>3</v>
      </c>
      <c r="CW886">
        <v>10411867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 t="shared" ref="A887:A892" si="515">"07/22/2022 21:40:21.299"</f>
        <v>07/22/2022 21:40:21.299</v>
      </c>
      <c r="C887" t="str">
        <f t="shared" si="510"/>
        <v>FFDFD3C0</v>
      </c>
      <c r="D887" t="s">
        <v>121</v>
      </c>
      <c r="E887">
        <v>12</v>
      </c>
      <c r="F887">
        <v>1012</v>
      </c>
      <c r="G887" t="s">
        <v>122</v>
      </c>
      <c r="J887" t="s">
        <v>123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ref="S887:S892" si="516">"21:40:21.086"</f>
        <v>21:40:21.086</v>
      </c>
      <c r="T887" t="str">
        <f t="shared" ref="T887:T892" si="517">"21:40:20.686"</f>
        <v>21:40:20.686</v>
      </c>
      <c r="U887" t="str">
        <f t="shared" si="493"/>
        <v>A54CFF</v>
      </c>
      <c r="V887">
        <v>0</v>
      </c>
      <c r="W887">
        <v>0</v>
      </c>
      <c r="X887">
        <v>2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1</v>
      </c>
      <c r="AI887" t="s">
        <v>425</v>
      </c>
      <c r="AJ887">
        <v>43.392240999999999</v>
      </c>
      <c r="AK887" t="s">
        <v>426</v>
      </c>
      <c r="AL887">
        <v>-88.734148000000005</v>
      </c>
      <c r="AM887">
        <v>25</v>
      </c>
      <c r="AN887">
        <v>2000</v>
      </c>
      <c r="AO887" t="s">
        <v>118</v>
      </c>
      <c r="AP887">
        <v>-120</v>
      </c>
      <c r="AQ887">
        <v>26</v>
      </c>
      <c r="AR887">
        <v>64</v>
      </c>
      <c r="AZ887">
        <v>1200</v>
      </c>
      <c r="BA887">
        <v>1</v>
      </c>
      <c r="BB887" t="str">
        <f t="shared" si="511"/>
        <v xml:space="preserve">N4400K  </v>
      </c>
      <c r="BC887">
        <v>1</v>
      </c>
      <c r="BE887">
        <v>0</v>
      </c>
      <c r="BF887">
        <v>0</v>
      </c>
      <c r="BG887">
        <v>0</v>
      </c>
      <c r="BH887">
        <v>1925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 t="shared" ref="BW887:BW892" si="518">"21:40:21.089"</f>
        <v>21:40:21.089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169</v>
      </c>
      <c r="CR887">
        <v>3</v>
      </c>
      <c r="CW887">
        <v>10413462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 t="shared" si="515"/>
        <v>07/22/2022 21:40:21.299</v>
      </c>
      <c r="C888" t="str">
        <f t="shared" si="510"/>
        <v>FFDFD3C0</v>
      </c>
      <c r="D888" t="s">
        <v>113</v>
      </c>
      <c r="E888">
        <v>45</v>
      </c>
      <c r="H888">
        <v>152</v>
      </c>
      <c r="I888" t="s">
        <v>120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516"/>
        <v>21:40:21.086</v>
      </c>
      <c r="T888" t="str">
        <f t="shared" si="517"/>
        <v>21:40:20.686</v>
      </c>
      <c r="U888" t="str">
        <f t="shared" si="493"/>
        <v>A54CFF</v>
      </c>
      <c r="V888">
        <v>0</v>
      </c>
      <c r="W888">
        <v>0</v>
      </c>
      <c r="X888">
        <v>2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1</v>
      </c>
      <c r="AI888" t="s">
        <v>425</v>
      </c>
      <c r="AJ888">
        <v>43.392240999999999</v>
      </c>
      <c r="AK888" t="s">
        <v>426</v>
      </c>
      <c r="AL888">
        <v>-88.734148000000005</v>
      </c>
      <c r="AM888">
        <v>25</v>
      </c>
      <c r="AN888">
        <v>2000</v>
      </c>
      <c r="AO888" t="s">
        <v>118</v>
      </c>
      <c r="AP888">
        <v>-120</v>
      </c>
      <c r="AQ888">
        <v>26</v>
      </c>
      <c r="AR888">
        <v>64</v>
      </c>
      <c r="AZ888">
        <v>1200</v>
      </c>
      <c r="BA888">
        <v>1</v>
      </c>
      <c r="BB888" t="str">
        <f t="shared" si="511"/>
        <v xml:space="preserve">N4400K  </v>
      </c>
      <c r="BC888">
        <v>1</v>
      </c>
      <c r="BE888">
        <v>0</v>
      </c>
      <c r="BF888">
        <v>0</v>
      </c>
      <c r="BG888">
        <v>0</v>
      </c>
      <c r="BH888">
        <v>1925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 t="shared" si="518"/>
        <v>21:40:21.089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169</v>
      </c>
      <c r="CR888">
        <v>3</v>
      </c>
      <c r="CW888">
        <v>10413462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 t="shared" si="515"/>
        <v>07/22/2022 21:40:21.299</v>
      </c>
      <c r="C889" t="str">
        <f t="shared" si="510"/>
        <v>FFDFD3C0</v>
      </c>
      <c r="D889" t="s">
        <v>113</v>
      </c>
      <c r="E889">
        <v>44</v>
      </c>
      <c r="H889">
        <v>151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516"/>
        <v>21:40:21.086</v>
      </c>
      <c r="T889" t="str">
        <f t="shared" si="517"/>
        <v>21:40:20.686</v>
      </c>
      <c r="U889" t="str">
        <f t="shared" si="493"/>
        <v>A54CFF</v>
      </c>
      <c r="V889">
        <v>0</v>
      </c>
      <c r="W889">
        <v>0</v>
      </c>
      <c r="X889">
        <v>2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1</v>
      </c>
      <c r="AI889" t="s">
        <v>425</v>
      </c>
      <c r="AJ889">
        <v>43.392240999999999</v>
      </c>
      <c r="AK889" t="s">
        <v>426</v>
      </c>
      <c r="AL889">
        <v>-88.734148000000005</v>
      </c>
      <c r="AM889">
        <v>25</v>
      </c>
      <c r="AN889">
        <v>2000</v>
      </c>
      <c r="AO889" t="s">
        <v>118</v>
      </c>
      <c r="AP889">
        <v>-120</v>
      </c>
      <c r="AQ889">
        <v>26</v>
      </c>
      <c r="AR889">
        <v>64</v>
      </c>
      <c r="AZ889">
        <v>1200</v>
      </c>
      <c r="BA889">
        <v>1</v>
      </c>
      <c r="BB889" t="str">
        <f t="shared" si="511"/>
        <v xml:space="preserve">N4400K  </v>
      </c>
      <c r="BC889">
        <v>1</v>
      </c>
      <c r="BE889">
        <v>0</v>
      </c>
      <c r="BF889">
        <v>0</v>
      </c>
      <c r="BG889">
        <v>0</v>
      </c>
      <c r="BH889">
        <v>1925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 t="shared" si="518"/>
        <v>21:40:21.089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169</v>
      </c>
      <c r="CR889">
        <v>3</v>
      </c>
      <c r="CW889">
        <v>10413462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 t="shared" si="515"/>
        <v>07/22/2022 21:40:21.299</v>
      </c>
      <c r="C890" t="str">
        <f t="shared" si="510"/>
        <v>FFDFD3C0</v>
      </c>
      <c r="D890" t="s">
        <v>124</v>
      </c>
      <c r="E890">
        <v>2</v>
      </c>
      <c r="H890">
        <v>156</v>
      </c>
      <c r="I890" t="s">
        <v>125</v>
      </c>
      <c r="J890" t="s">
        <v>126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516"/>
        <v>21:40:21.086</v>
      </c>
      <c r="T890" t="str">
        <f t="shared" si="517"/>
        <v>21:40:20.686</v>
      </c>
      <c r="U890" t="str">
        <f t="shared" si="493"/>
        <v>A54CFF</v>
      </c>
      <c r="V890">
        <v>0</v>
      </c>
      <c r="W890">
        <v>0</v>
      </c>
      <c r="X890">
        <v>2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1</v>
      </c>
      <c r="AI890" t="s">
        <v>425</v>
      </c>
      <c r="AJ890">
        <v>43.392240999999999</v>
      </c>
      <c r="AK890" t="s">
        <v>426</v>
      </c>
      <c r="AL890">
        <v>-88.734148000000005</v>
      </c>
      <c r="AM890">
        <v>25</v>
      </c>
      <c r="AN890">
        <v>2000</v>
      </c>
      <c r="AO890" t="s">
        <v>118</v>
      </c>
      <c r="AP890">
        <v>-120</v>
      </c>
      <c r="AQ890">
        <v>26</v>
      </c>
      <c r="AR890">
        <v>64</v>
      </c>
      <c r="AZ890">
        <v>1200</v>
      </c>
      <c r="BA890">
        <v>1</v>
      </c>
      <c r="BB890" t="str">
        <f t="shared" si="511"/>
        <v xml:space="preserve">N4400K  </v>
      </c>
      <c r="BC890">
        <v>1</v>
      </c>
      <c r="BE890">
        <v>0</v>
      </c>
      <c r="BF890">
        <v>0</v>
      </c>
      <c r="BG890">
        <v>0</v>
      </c>
      <c r="BH890">
        <v>1925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 t="shared" si="518"/>
        <v>21:40:21.089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169</v>
      </c>
      <c r="CR890">
        <v>3</v>
      </c>
      <c r="CW890">
        <v>10413462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 t="shared" si="515"/>
        <v>07/22/2022 21:40:21.299</v>
      </c>
      <c r="C891" t="str">
        <f t="shared" si="510"/>
        <v>FFDFD3C0</v>
      </c>
      <c r="D891" t="s">
        <v>127</v>
      </c>
      <c r="E891">
        <v>8</v>
      </c>
      <c r="F891">
        <v>2008</v>
      </c>
      <c r="G891" t="s">
        <v>128</v>
      </c>
      <c r="J891" t="s">
        <v>129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516"/>
        <v>21:40:21.086</v>
      </c>
      <c r="T891" t="str">
        <f t="shared" si="517"/>
        <v>21:40:20.686</v>
      </c>
      <c r="U891" t="str">
        <f t="shared" si="493"/>
        <v>A54CFF</v>
      </c>
      <c r="V891">
        <v>0</v>
      </c>
      <c r="W891">
        <v>0</v>
      </c>
      <c r="X891">
        <v>2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1</v>
      </c>
      <c r="AI891" t="s">
        <v>425</v>
      </c>
      <c r="AJ891">
        <v>43.392240999999999</v>
      </c>
      <c r="AK891" t="s">
        <v>426</v>
      </c>
      <c r="AL891">
        <v>-88.734148000000005</v>
      </c>
      <c r="AM891">
        <v>25</v>
      </c>
      <c r="AN891">
        <v>2000</v>
      </c>
      <c r="AO891" t="s">
        <v>118</v>
      </c>
      <c r="AP891">
        <v>-120</v>
      </c>
      <c r="AQ891">
        <v>26</v>
      </c>
      <c r="AR891">
        <v>64</v>
      </c>
      <c r="AZ891">
        <v>1200</v>
      </c>
      <c r="BA891">
        <v>1</v>
      </c>
      <c r="BB891" t="str">
        <f t="shared" si="511"/>
        <v xml:space="preserve">N4400K  </v>
      </c>
      <c r="BC891">
        <v>1</v>
      </c>
      <c r="BE891">
        <v>0</v>
      </c>
      <c r="BF891">
        <v>0</v>
      </c>
      <c r="BG891">
        <v>0</v>
      </c>
      <c r="BH891">
        <v>1925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 t="shared" si="518"/>
        <v>21:40:21.089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169</v>
      </c>
      <c r="CR891">
        <v>3</v>
      </c>
      <c r="CW891">
        <v>10413462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 t="shared" si="515"/>
        <v>07/22/2022 21:40:21.299</v>
      </c>
      <c r="C892" t="str">
        <f t="shared" si="510"/>
        <v>FFDFD3C0</v>
      </c>
      <c r="D892" t="s">
        <v>121</v>
      </c>
      <c r="E892">
        <v>11</v>
      </c>
      <c r="F892">
        <v>1011</v>
      </c>
      <c r="G892" t="s">
        <v>125</v>
      </c>
      <c r="J892" t="s">
        <v>123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516"/>
        <v>21:40:21.086</v>
      </c>
      <c r="T892" t="str">
        <f t="shared" si="517"/>
        <v>21:40:20.686</v>
      </c>
      <c r="U892" t="str">
        <f t="shared" si="493"/>
        <v>A54CFF</v>
      </c>
      <c r="V892">
        <v>0</v>
      </c>
      <c r="W892">
        <v>0</v>
      </c>
      <c r="X892">
        <v>2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1</v>
      </c>
      <c r="AI892" t="s">
        <v>425</v>
      </c>
      <c r="AJ892">
        <v>43.392240999999999</v>
      </c>
      <c r="AK892" t="s">
        <v>426</v>
      </c>
      <c r="AL892">
        <v>-88.734148000000005</v>
      </c>
      <c r="AM892">
        <v>25</v>
      </c>
      <c r="AN892">
        <v>2000</v>
      </c>
      <c r="AO892" t="s">
        <v>118</v>
      </c>
      <c r="AP892">
        <v>-120</v>
      </c>
      <c r="AQ892">
        <v>26</v>
      </c>
      <c r="AR892">
        <v>64</v>
      </c>
      <c r="AZ892">
        <v>1200</v>
      </c>
      <c r="BA892">
        <v>1</v>
      </c>
      <c r="BB892" t="str">
        <f t="shared" si="511"/>
        <v xml:space="preserve">N4400K  </v>
      </c>
      <c r="BC892">
        <v>1</v>
      </c>
      <c r="BE892">
        <v>0</v>
      </c>
      <c r="BF892">
        <v>0</v>
      </c>
      <c r="BG892">
        <v>0</v>
      </c>
      <c r="BH892">
        <v>1925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 t="shared" si="518"/>
        <v>21:40:21.089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169</v>
      </c>
      <c r="CR892">
        <v>3</v>
      </c>
      <c r="CW892">
        <v>10413462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"07/22/2022 21:40:22.345"</f>
        <v>07/22/2022 21:40:22.345</v>
      </c>
      <c r="C893" t="str">
        <f t="shared" si="510"/>
        <v>FFDFD3C0</v>
      </c>
      <c r="D893" t="s">
        <v>121</v>
      </c>
      <c r="E893">
        <v>12</v>
      </c>
      <c r="F893">
        <v>1012</v>
      </c>
      <c r="G893" t="s">
        <v>122</v>
      </c>
      <c r="J893" t="s">
        <v>123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ref="S893:S898" si="519">"21:40:22.141"</f>
        <v>21:40:22.141</v>
      </c>
      <c r="T893" t="str">
        <f t="shared" ref="T893:T898" si="520">"21:40:21.641"</f>
        <v>21:40:21.641</v>
      </c>
      <c r="U893" t="str">
        <f t="shared" si="493"/>
        <v>A54CFF</v>
      </c>
      <c r="V893">
        <v>0</v>
      </c>
      <c r="W893">
        <v>0</v>
      </c>
      <c r="X893">
        <v>2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1</v>
      </c>
      <c r="AI893" t="s">
        <v>361</v>
      </c>
      <c r="AJ893">
        <v>43.39237</v>
      </c>
      <c r="AK893" t="s">
        <v>427</v>
      </c>
      <c r="AL893">
        <v>-88.735005999999998</v>
      </c>
      <c r="AM893">
        <v>25</v>
      </c>
      <c r="AN893">
        <v>2000</v>
      </c>
      <c r="AO893" t="s">
        <v>118</v>
      </c>
      <c r="AP893">
        <v>-121</v>
      </c>
      <c r="AQ893">
        <v>27</v>
      </c>
      <c r="AR893">
        <v>128</v>
      </c>
      <c r="AZ893">
        <v>1200</v>
      </c>
      <c r="BA893">
        <v>1</v>
      </c>
      <c r="BB893" t="str">
        <f t="shared" si="511"/>
        <v xml:space="preserve">N4400K  </v>
      </c>
      <c r="BC893">
        <v>1</v>
      </c>
      <c r="BE893">
        <v>0</v>
      </c>
      <c r="BF893">
        <v>0</v>
      </c>
      <c r="BG893">
        <v>0</v>
      </c>
      <c r="BH893">
        <v>1925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 t="shared" ref="BW893:BW898" si="521">"21:40:22.146"</f>
        <v>21:40:22.146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168</v>
      </c>
      <c r="CR893">
        <v>0</v>
      </c>
      <c r="CW893">
        <v>3999085</v>
      </c>
      <c r="CY893">
        <v>1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"07/22/2022 21:40:22.345"</f>
        <v>07/22/2022 21:40:22.345</v>
      </c>
      <c r="C894" t="str">
        <f t="shared" si="510"/>
        <v>FFDFD3C0</v>
      </c>
      <c r="D894" t="s">
        <v>113</v>
      </c>
      <c r="E894">
        <v>45</v>
      </c>
      <c r="H894">
        <v>152</v>
      </c>
      <c r="I894" t="s">
        <v>120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519"/>
        <v>21:40:22.141</v>
      </c>
      <c r="T894" t="str">
        <f t="shared" si="520"/>
        <v>21:40:21.641</v>
      </c>
      <c r="U894" t="str">
        <f t="shared" si="493"/>
        <v>A54CFF</v>
      </c>
      <c r="V894">
        <v>0</v>
      </c>
      <c r="W894">
        <v>0</v>
      </c>
      <c r="X894">
        <v>2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1</v>
      </c>
      <c r="AI894" t="s">
        <v>361</v>
      </c>
      <c r="AJ894">
        <v>43.39237</v>
      </c>
      <c r="AK894" t="s">
        <v>427</v>
      </c>
      <c r="AL894">
        <v>-88.735005999999998</v>
      </c>
      <c r="AM894">
        <v>25</v>
      </c>
      <c r="AN894">
        <v>2000</v>
      </c>
      <c r="AO894" t="s">
        <v>118</v>
      </c>
      <c r="AP894">
        <v>-121</v>
      </c>
      <c r="AQ894">
        <v>27</v>
      </c>
      <c r="AR894">
        <v>128</v>
      </c>
      <c r="AZ894">
        <v>1200</v>
      </c>
      <c r="BA894">
        <v>1</v>
      </c>
      <c r="BB894" t="str">
        <f t="shared" si="511"/>
        <v xml:space="preserve">N4400K  </v>
      </c>
      <c r="BC894">
        <v>1</v>
      </c>
      <c r="BE894">
        <v>0</v>
      </c>
      <c r="BF894">
        <v>0</v>
      </c>
      <c r="BG894">
        <v>0</v>
      </c>
      <c r="BH894">
        <v>1925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 t="shared" si="521"/>
        <v>21:40:22.146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168</v>
      </c>
      <c r="CR894">
        <v>0</v>
      </c>
      <c r="CW894">
        <v>3999085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"07/22/2022 21:40:22.345"</f>
        <v>07/22/2022 21:40:22.345</v>
      </c>
      <c r="C895" t="str">
        <f t="shared" si="510"/>
        <v>FFDFD3C0</v>
      </c>
      <c r="D895" t="s">
        <v>113</v>
      </c>
      <c r="E895">
        <v>44</v>
      </c>
      <c r="H895">
        <v>151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519"/>
        <v>21:40:22.141</v>
      </c>
      <c r="T895" t="str">
        <f t="shared" si="520"/>
        <v>21:40:21.641</v>
      </c>
      <c r="U895" t="str">
        <f t="shared" si="493"/>
        <v>A54CFF</v>
      </c>
      <c r="V895">
        <v>0</v>
      </c>
      <c r="W895">
        <v>0</v>
      </c>
      <c r="X895">
        <v>2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1</v>
      </c>
      <c r="AI895" t="s">
        <v>361</v>
      </c>
      <c r="AJ895">
        <v>43.39237</v>
      </c>
      <c r="AK895" t="s">
        <v>427</v>
      </c>
      <c r="AL895">
        <v>-88.735005999999998</v>
      </c>
      <c r="AM895">
        <v>25</v>
      </c>
      <c r="AN895">
        <v>2000</v>
      </c>
      <c r="AO895" t="s">
        <v>118</v>
      </c>
      <c r="AP895">
        <v>-121</v>
      </c>
      <c r="AQ895">
        <v>27</v>
      </c>
      <c r="AR895">
        <v>128</v>
      </c>
      <c r="AZ895">
        <v>1200</v>
      </c>
      <c r="BA895">
        <v>1</v>
      </c>
      <c r="BB895" t="str">
        <f t="shared" si="511"/>
        <v xml:space="preserve">N4400K  </v>
      </c>
      <c r="BC895">
        <v>1</v>
      </c>
      <c r="BE895">
        <v>0</v>
      </c>
      <c r="BF895">
        <v>0</v>
      </c>
      <c r="BG895">
        <v>0</v>
      </c>
      <c r="BH895">
        <v>1925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 t="shared" si="521"/>
        <v>21:40:22.146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168</v>
      </c>
      <c r="CR895">
        <v>0</v>
      </c>
      <c r="CW895">
        <v>3999085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"07/22/2022 21:40:22.345"</f>
        <v>07/22/2022 21:40:22.345</v>
      </c>
      <c r="C896" t="str">
        <f t="shared" si="510"/>
        <v>FFDFD3C0</v>
      </c>
      <c r="D896" t="s">
        <v>124</v>
      </c>
      <c r="E896">
        <v>2</v>
      </c>
      <c r="H896">
        <v>156</v>
      </c>
      <c r="I896" t="s">
        <v>125</v>
      </c>
      <c r="J896" t="s">
        <v>126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519"/>
        <v>21:40:22.141</v>
      </c>
      <c r="T896" t="str">
        <f t="shared" si="520"/>
        <v>21:40:21.641</v>
      </c>
      <c r="U896" t="str">
        <f t="shared" si="493"/>
        <v>A54CFF</v>
      </c>
      <c r="V896">
        <v>0</v>
      </c>
      <c r="W896">
        <v>0</v>
      </c>
      <c r="X896">
        <v>2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1</v>
      </c>
      <c r="AI896" t="s">
        <v>361</v>
      </c>
      <c r="AJ896">
        <v>43.39237</v>
      </c>
      <c r="AK896" t="s">
        <v>427</v>
      </c>
      <c r="AL896">
        <v>-88.735005999999998</v>
      </c>
      <c r="AM896">
        <v>25</v>
      </c>
      <c r="AN896">
        <v>2000</v>
      </c>
      <c r="AO896" t="s">
        <v>118</v>
      </c>
      <c r="AP896">
        <v>-121</v>
      </c>
      <c r="AQ896">
        <v>27</v>
      </c>
      <c r="AR896">
        <v>128</v>
      </c>
      <c r="AZ896">
        <v>1200</v>
      </c>
      <c r="BA896">
        <v>1</v>
      </c>
      <c r="BB896" t="str">
        <f t="shared" si="511"/>
        <v xml:space="preserve">N4400K  </v>
      </c>
      <c r="BC896">
        <v>1</v>
      </c>
      <c r="BE896">
        <v>0</v>
      </c>
      <c r="BF896">
        <v>0</v>
      </c>
      <c r="BG896">
        <v>0</v>
      </c>
      <c r="BH896">
        <v>1925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 t="shared" si="521"/>
        <v>21:40:22.146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168</v>
      </c>
      <c r="CR896">
        <v>0</v>
      </c>
      <c r="CW896">
        <v>3999085</v>
      </c>
      <c r="CY896">
        <v>1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"07/22/2022 21:40:22.407"</f>
        <v>07/22/2022 21:40:22.407</v>
      </c>
      <c r="C897" t="str">
        <f t="shared" si="510"/>
        <v>FFDFD3C0</v>
      </c>
      <c r="D897" t="s">
        <v>127</v>
      </c>
      <c r="E897">
        <v>8</v>
      </c>
      <c r="F897">
        <v>2008</v>
      </c>
      <c r="G897" t="s">
        <v>128</v>
      </c>
      <c r="J897" t="s">
        <v>129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519"/>
        <v>21:40:22.141</v>
      </c>
      <c r="T897" t="str">
        <f t="shared" si="520"/>
        <v>21:40:21.641</v>
      </c>
      <c r="U897" t="str">
        <f t="shared" si="493"/>
        <v>A54CFF</v>
      </c>
      <c r="V897">
        <v>0</v>
      </c>
      <c r="W897">
        <v>0</v>
      </c>
      <c r="X897">
        <v>2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1</v>
      </c>
      <c r="AI897" t="s">
        <v>361</v>
      </c>
      <c r="AJ897">
        <v>43.39237</v>
      </c>
      <c r="AK897" t="s">
        <v>427</v>
      </c>
      <c r="AL897">
        <v>-88.735005999999998</v>
      </c>
      <c r="AM897">
        <v>25</v>
      </c>
      <c r="AN897">
        <v>2000</v>
      </c>
      <c r="AO897" t="s">
        <v>118</v>
      </c>
      <c r="AP897">
        <v>-121</v>
      </c>
      <c r="AQ897">
        <v>27</v>
      </c>
      <c r="AR897">
        <v>128</v>
      </c>
      <c r="AZ897">
        <v>1200</v>
      </c>
      <c r="BA897">
        <v>1</v>
      </c>
      <c r="BB897" t="str">
        <f t="shared" si="511"/>
        <v xml:space="preserve">N4400K  </v>
      </c>
      <c r="BC897">
        <v>1</v>
      </c>
      <c r="BE897">
        <v>0</v>
      </c>
      <c r="BF897">
        <v>0</v>
      </c>
      <c r="BG897">
        <v>0</v>
      </c>
      <c r="BH897">
        <v>1925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 t="shared" si="521"/>
        <v>21:40:22.146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168</v>
      </c>
      <c r="CR897">
        <v>0</v>
      </c>
      <c r="CW897">
        <v>3999085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"07/22/2022 21:40:22.407"</f>
        <v>07/22/2022 21:40:22.407</v>
      </c>
      <c r="C898" t="str">
        <f t="shared" si="510"/>
        <v>FFDFD3C0</v>
      </c>
      <c r="D898" t="s">
        <v>121</v>
      </c>
      <c r="E898">
        <v>11</v>
      </c>
      <c r="F898">
        <v>1011</v>
      </c>
      <c r="G898" t="s">
        <v>125</v>
      </c>
      <c r="J898" t="s">
        <v>123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519"/>
        <v>21:40:22.141</v>
      </c>
      <c r="T898" t="str">
        <f t="shared" si="520"/>
        <v>21:40:21.641</v>
      </c>
      <c r="U898" t="str">
        <f t="shared" ref="U898:U961" si="522">"A54CFF"</f>
        <v>A54CFF</v>
      </c>
      <c r="V898">
        <v>0</v>
      </c>
      <c r="W898">
        <v>0</v>
      </c>
      <c r="X898">
        <v>2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1</v>
      </c>
      <c r="AI898" t="s">
        <v>361</v>
      </c>
      <c r="AJ898">
        <v>43.39237</v>
      </c>
      <c r="AK898" t="s">
        <v>427</v>
      </c>
      <c r="AL898">
        <v>-88.735005999999998</v>
      </c>
      <c r="AM898">
        <v>25</v>
      </c>
      <c r="AN898">
        <v>2000</v>
      </c>
      <c r="AO898" t="s">
        <v>118</v>
      </c>
      <c r="AP898">
        <v>-121</v>
      </c>
      <c r="AQ898">
        <v>27</v>
      </c>
      <c r="AR898">
        <v>128</v>
      </c>
      <c r="AZ898">
        <v>1200</v>
      </c>
      <c r="BA898">
        <v>1</v>
      </c>
      <c r="BB898" t="str">
        <f t="shared" si="511"/>
        <v xml:space="preserve">N4400K  </v>
      </c>
      <c r="BC898">
        <v>1</v>
      </c>
      <c r="BE898">
        <v>0</v>
      </c>
      <c r="BF898">
        <v>0</v>
      </c>
      <c r="BG898">
        <v>0</v>
      </c>
      <c r="BH898">
        <v>1925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 t="shared" si="521"/>
        <v>21:40:22.146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168</v>
      </c>
      <c r="CR898">
        <v>0</v>
      </c>
      <c r="CW898">
        <v>3999085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"07/22/2022 21:40:23.423"</f>
        <v>07/22/2022 21:40:23.423</v>
      </c>
      <c r="C899" t="str">
        <f t="shared" si="510"/>
        <v>FFDFD3C0</v>
      </c>
      <c r="D899" t="s">
        <v>124</v>
      </c>
      <c r="E899">
        <v>2</v>
      </c>
      <c r="H899">
        <v>156</v>
      </c>
      <c r="I899" t="s">
        <v>125</v>
      </c>
      <c r="J899" t="s">
        <v>126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ref="S899:S904" si="523">"21:40:23.242"</f>
        <v>21:40:23.242</v>
      </c>
      <c r="T899" t="str">
        <f t="shared" ref="T899:T904" si="524">"21:40:22.742"</f>
        <v>21:40:22.742</v>
      </c>
      <c r="U899" t="str">
        <f t="shared" si="522"/>
        <v>A54CFF</v>
      </c>
      <c r="V899">
        <v>0</v>
      </c>
      <c r="W899">
        <v>0</v>
      </c>
      <c r="X899">
        <v>2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1</v>
      </c>
      <c r="AI899" t="s">
        <v>428</v>
      </c>
      <c r="AJ899">
        <v>43.392519999999998</v>
      </c>
      <c r="AK899" t="s">
        <v>429</v>
      </c>
      <c r="AL899">
        <v>-88.735799999999998</v>
      </c>
      <c r="AM899">
        <v>25</v>
      </c>
      <c r="AN899">
        <v>2000</v>
      </c>
      <c r="AO899" t="s">
        <v>118</v>
      </c>
      <c r="AP899">
        <v>-121</v>
      </c>
      <c r="AQ899">
        <v>29</v>
      </c>
      <c r="AR899">
        <v>128</v>
      </c>
      <c r="AZ899">
        <v>1200</v>
      </c>
      <c r="BA899">
        <v>1</v>
      </c>
      <c r="BB899" t="str">
        <f t="shared" si="511"/>
        <v xml:space="preserve">N4400K  </v>
      </c>
      <c r="BC899">
        <v>1</v>
      </c>
      <c r="BE899">
        <v>0</v>
      </c>
      <c r="BF899">
        <v>0</v>
      </c>
      <c r="BG899">
        <v>0</v>
      </c>
      <c r="BH899">
        <v>1925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 t="shared" ref="BW899:BW904" si="525">"21:40:23.244"</f>
        <v>21:40:23.244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169</v>
      </c>
      <c r="CR899">
        <v>3</v>
      </c>
      <c r="CW899">
        <v>10417141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"07/22/2022 21:40:23.423"</f>
        <v>07/22/2022 21:40:23.423</v>
      </c>
      <c r="C900" t="str">
        <f t="shared" si="510"/>
        <v>FFDFD3C0</v>
      </c>
      <c r="D900" t="s">
        <v>121</v>
      </c>
      <c r="E900">
        <v>11</v>
      </c>
      <c r="F900">
        <v>1011</v>
      </c>
      <c r="G900" t="s">
        <v>125</v>
      </c>
      <c r="J900" t="s">
        <v>123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523"/>
        <v>21:40:23.242</v>
      </c>
      <c r="T900" t="str">
        <f t="shared" si="524"/>
        <v>21:40:22.742</v>
      </c>
      <c r="U900" t="str">
        <f t="shared" si="522"/>
        <v>A54CFF</v>
      </c>
      <c r="V900">
        <v>0</v>
      </c>
      <c r="W900">
        <v>0</v>
      </c>
      <c r="X900">
        <v>2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1</v>
      </c>
      <c r="AI900" t="s">
        <v>428</v>
      </c>
      <c r="AJ900">
        <v>43.392519999999998</v>
      </c>
      <c r="AK900" t="s">
        <v>429</v>
      </c>
      <c r="AL900">
        <v>-88.735799999999998</v>
      </c>
      <c r="AM900">
        <v>25</v>
      </c>
      <c r="AN900">
        <v>2000</v>
      </c>
      <c r="AO900" t="s">
        <v>118</v>
      </c>
      <c r="AP900">
        <v>-121</v>
      </c>
      <c r="AQ900">
        <v>29</v>
      </c>
      <c r="AR900">
        <v>128</v>
      </c>
      <c r="AZ900">
        <v>1200</v>
      </c>
      <c r="BA900">
        <v>1</v>
      </c>
      <c r="BB900" t="str">
        <f t="shared" si="511"/>
        <v xml:space="preserve">N4400K  </v>
      </c>
      <c r="BC900">
        <v>1</v>
      </c>
      <c r="BE900">
        <v>0</v>
      </c>
      <c r="BF900">
        <v>0</v>
      </c>
      <c r="BG900">
        <v>0</v>
      </c>
      <c r="BH900">
        <v>1925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 t="shared" si="525"/>
        <v>21:40:23.244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169</v>
      </c>
      <c r="CR900">
        <v>3</v>
      </c>
      <c r="CW900">
        <v>10417141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"07/22/2022 21:40:23.423"</f>
        <v>07/22/2022 21:40:23.423</v>
      </c>
      <c r="C901" t="str">
        <f t="shared" si="510"/>
        <v>FFDFD3C0</v>
      </c>
      <c r="D901" t="s">
        <v>127</v>
      </c>
      <c r="E901">
        <v>8</v>
      </c>
      <c r="F901">
        <v>2008</v>
      </c>
      <c r="G901" t="s">
        <v>128</v>
      </c>
      <c r="J901" t="s">
        <v>129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523"/>
        <v>21:40:23.242</v>
      </c>
      <c r="T901" t="str">
        <f t="shared" si="524"/>
        <v>21:40:22.742</v>
      </c>
      <c r="U901" t="str">
        <f t="shared" si="522"/>
        <v>A54CFF</v>
      </c>
      <c r="V901">
        <v>0</v>
      </c>
      <c r="W901">
        <v>0</v>
      </c>
      <c r="X901">
        <v>2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1</v>
      </c>
      <c r="AI901" t="s">
        <v>428</v>
      </c>
      <c r="AJ901">
        <v>43.392519999999998</v>
      </c>
      <c r="AK901" t="s">
        <v>429</v>
      </c>
      <c r="AL901">
        <v>-88.735799999999998</v>
      </c>
      <c r="AM901">
        <v>25</v>
      </c>
      <c r="AN901">
        <v>2000</v>
      </c>
      <c r="AO901" t="s">
        <v>118</v>
      </c>
      <c r="AP901">
        <v>-121</v>
      </c>
      <c r="AQ901">
        <v>29</v>
      </c>
      <c r="AR901">
        <v>128</v>
      </c>
      <c r="AZ901">
        <v>1200</v>
      </c>
      <c r="BA901">
        <v>1</v>
      </c>
      <c r="BB901" t="str">
        <f t="shared" si="511"/>
        <v xml:space="preserve">N4400K  </v>
      </c>
      <c r="BC901">
        <v>1</v>
      </c>
      <c r="BE901">
        <v>0</v>
      </c>
      <c r="BF901">
        <v>0</v>
      </c>
      <c r="BG901">
        <v>0</v>
      </c>
      <c r="BH901">
        <v>1925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 t="shared" si="525"/>
        <v>21:40:23.244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169</v>
      </c>
      <c r="CR901">
        <v>3</v>
      </c>
      <c r="CW901">
        <v>10417141</v>
      </c>
      <c r="CY901">
        <v>1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"07/22/2022 21:40:23.486"</f>
        <v>07/22/2022 21:40:23.486</v>
      </c>
      <c r="C902" t="str">
        <f t="shared" si="510"/>
        <v>FFDFD3C0</v>
      </c>
      <c r="D902" t="s">
        <v>121</v>
      </c>
      <c r="E902">
        <v>12</v>
      </c>
      <c r="F902">
        <v>1012</v>
      </c>
      <c r="G902" t="s">
        <v>122</v>
      </c>
      <c r="J902" t="s">
        <v>123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523"/>
        <v>21:40:23.242</v>
      </c>
      <c r="T902" t="str">
        <f t="shared" si="524"/>
        <v>21:40:22.742</v>
      </c>
      <c r="U902" t="str">
        <f t="shared" si="522"/>
        <v>A54CFF</v>
      </c>
      <c r="V902">
        <v>0</v>
      </c>
      <c r="W902">
        <v>0</v>
      </c>
      <c r="X902">
        <v>2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1</v>
      </c>
      <c r="AI902" t="s">
        <v>428</v>
      </c>
      <c r="AJ902">
        <v>43.392519999999998</v>
      </c>
      <c r="AK902" t="s">
        <v>429</v>
      </c>
      <c r="AL902">
        <v>-88.735799999999998</v>
      </c>
      <c r="AM902">
        <v>25</v>
      </c>
      <c r="AN902">
        <v>2000</v>
      </c>
      <c r="AO902" t="s">
        <v>118</v>
      </c>
      <c r="AP902">
        <v>-121</v>
      </c>
      <c r="AQ902">
        <v>29</v>
      </c>
      <c r="AR902">
        <v>128</v>
      </c>
      <c r="AZ902">
        <v>1200</v>
      </c>
      <c r="BA902">
        <v>1</v>
      </c>
      <c r="BB902" t="str">
        <f t="shared" si="511"/>
        <v xml:space="preserve">N4400K  </v>
      </c>
      <c r="BC902">
        <v>1</v>
      </c>
      <c r="BE902">
        <v>0</v>
      </c>
      <c r="BF902">
        <v>0</v>
      </c>
      <c r="BG902">
        <v>0</v>
      </c>
      <c r="BH902">
        <v>1925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 t="shared" si="525"/>
        <v>21:40:23.244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169</v>
      </c>
      <c r="CR902">
        <v>3</v>
      </c>
      <c r="CW902">
        <v>10417141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"07/22/2022 21:40:23.486"</f>
        <v>07/22/2022 21:40:23.486</v>
      </c>
      <c r="C903" t="str">
        <f t="shared" si="510"/>
        <v>FFDFD3C0</v>
      </c>
      <c r="D903" t="s">
        <v>113</v>
      </c>
      <c r="E903">
        <v>45</v>
      </c>
      <c r="H903">
        <v>152</v>
      </c>
      <c r="I903" t="s">
        <v>120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523"/>
        <v>21:40:23.242</v>
      </c>
      <c r="T903" t="str">
        <f t="shared" si="524"/>
        <v>21:40:22.742</v>
      </c>
      <c r="U903" t="str">
        <f t="shared" si="522"/>
        <v>A54CFF</v>
      </c>
      <c r="V903">
        <v>0</v>
      </c>
      <c r="W903">
        <v>0</v>
      </c>
      <c r="X903">
        <v>2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1</v>
      </c>
      <c r="AI903" t="s">
        <v>428</v>
      </c>
      <c r="AJ903">
        <v>43.392519999999998</v>
      </c>
      <c r="AK903" t="s">
        <v>429</v>
      </c>
      <c r="AL903">
        <v>-88.735799999999998</v>
      </c>
      <c r="AM903">
        <v>25</v>
      </c>
      <c r="AN903">
        <v>2000</v>
      </c>
      <c r="AO903" t="s">
        <v>118</v>
      </c>
      <c r="AP903">
        <v>-121</v>
      </c>
      <c r="AQ903">
        <v>29</v>
      </c>
      <c r="AR903">
        <v>128</v>
      </c>
      <c r="AZ903">
        <v>1200</v>
      </c>
      <c r="BA903">
        <v>1</v>
      </c>
      <c r="BB903" t="str">
        <f t="shared" si="511"/>
        <v xml:space="preserve">N4400K  </v>
      </c>
      <c r="BC903">
        <v>1</v>
      </c>
      <c r="BE903">
        <v>0</v>
      </c>
      <c r="BF903">
        <v>0</v>
      </c>
      <c r="BG903">
        <v>0</v>
      </c>
      <c r="BH903">
        <v>1925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 t="shared" si="525"/>
        <v>21:40:23.244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169</v>
      </c>
      <c r="CR903">
        <v>3</v>
      </c>
      <c r="CW903">
        <v>10417141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"07/22/2022 21:40:23.486"</f>
        <v>07/22/2022 21:40:23.486</v>
      </c>
      <c r="C904" t="str">
        <f t="shared" si="510"/>
        <v>FFDFD3C0</v>
      </c>
      <c r="D904" t="s">
        <v>113</v>
      </c>
      <c r="E904">
        <v>44</v>
      </c>
      <c r="H904">
        <v>151</v>
      </c>
      <c r="I904" t="s">
        <v>114</v>
      </c>
      <c r="J904" t="s">
        <v>115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523"/>
        <v>21:40:23.242</v>
      </c>
      <c r="T904" t="str">
        <f t="shared" si="524"/>
        <v>21:40:22.742</v>
      </c>
      <c r="U904" t="str">
        <f t="shared" si="522"/>
        <v>A54CFF</v>
      </c>
      <c r="V904">
        <v>0</v>
      </c>
      <c r="W904">
        <v>0</v>
      </c>
      <c r="X904">
        <v>2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1</v>
      </c>
      <c r="AI904" t="s">
        <v>428</v>
      </c>
      <c r="AJ904">
        <v>43.392519999999998</v>
      </c>
      <c r="AK904" t="s">
        <v>429</v>
      </c>
      <c r="AL904">
        <v>-88.735799999999998</v>
      </c>
      <c r="AM904">
        <v>25</v>
      </c>
      <c r="AN904">
        <v>2000</v>
      </c>
      <c r="AO904" t="s">
        <v>118</v>
      </c>
      <c r="AP904">
        <v>-121</v>
      </c>
      <c r="AQ904">
        <v>29</v>
      </c>
      <c r="AR904">
        <v>128</v>
      </c>
      <c r="AZ904">
        <v>1200</v>
      </c>
      <c r="BA904">
        <v>1</v>
      </c>
      <c r="BB904" t="str">
        <f t="shared" si="511"/>
        <v xml:space="preserve">N4400K  </v>
      </c>
      <c r="BC904">
        <v>1</v>
      </c>
      <c r="BE904">
        <v>0</v>
      </c>
      <c r="BF904">
        <v>0</v>
      </c>
      <c r="BG904">
        <v>0</v>
      </c>
      <c r="BH904">
        <v>1925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 t="shared" si="525"/>
        <v>21:40:23.244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169</v>
      </c>
      <c r="CR904">
        <v>3</v>
      </c>
      <c r="CW904">
        <v>10417141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"07/22/2022 21:40:24.423"</f>
        <v>07/22/2022 21:40:24.423</v>
      </c>
      <c r="C905" t="str">
        <f t="shared" si="510"/>
        <v>FFDFD3C0</v>
      </c>
      <c r="D905" t="s">
        <v>113</v>
      </c>
      <c r="E905">
        <v>45</v>
      </c>
      <c r="H905">
        <v>152</v>
      </c>
      <c r="I905" t="s">
        <v>120</v>
      </c>
      <c r="J905" t="s">
        <v>115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ref="S905:S910" si="526">"21:40:24.234"</f>
        <v>21:40:24.234</v>
      </c>
      <c r="T905" t="str">
        <f t="shared" ref="T905:T910" si="527">"21:40:23.834"</f>
        <v>21:40:23.834</v>
      </c>
      <c r="U905" t="str">
        <f t="shared" si="522"/>
        <v>A54CFF</v>
      </c>
      <c r="V905">
        <v>0</v>
      </c>
      <c r="W905">
        <v>0</v>
      </c>
      <c r="X905">
        <v>2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1</v>
      </c>
      <c r="AI905" t="s">
        <v>359</v>
      </c>
      <c r="AJ905">
        <v>43.392648999999999</v>
      </c>
      <c r="AK905" t="s">
        <v>430</v>
      </c>
      <c r="AL905">
        <v>-88.736571999999995</v>
      </c>
      <c r="AM905">
        <v>25</v>
      </c>
      <c r="AN905">
        <v>2000</v>
      </c>
      <c r="AO905" t="s">
        <v>118</v>
      </c>
      <c r="AP905">
        <v>-121</v>
      </c>
      <c r="AQ905">
        <v>32</v>
      </c>
      <c r="AR905">
        <v>128</v>
      </c>
      <c r="AZ905">
        <v>1200</v>
      </c>
      <c r="BA905">
        <v>1</v>
      </c>
      <c r="BB905" t="str">
        <f t="shared" si="511"/>
        <v xml:space="preserve">N4400K  </v>
      </c>
      <c r="BC905">
        <v>1</v>
      </c>
      <c r="BE905">
        <v>0</v>
      </c>
      <c r="BF905">
        <v>0</v>
      </c>
      <c r="BG905">
        <v>0</v>
      </c>
      <c r="BH905">
        <v>1925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 t="shared" ref="BW905:BW910" si="528">"21:40:24.240"</f>
        <v>21:40:24.240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168</v>
      </c>
      <c r="CR905">
        <v>1</v>
      </c>
      <c r="CW905">
        <v>13027075</v>
      </c>
      <c r="CY905">
        <v>1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"07/22/2022 21:40:24.423"</f>
        <v>07/22/2022 21:40:24.423</v>
      </c>
      <c r="C906" t="str">
        <f t="shared" si="510"/>
        <v>FFDFD3C0</v>
      </c>
      <c r="D906" t="s">
        <v>113</v>
      </c>
      <c r="E906">
        <v>44</v>
      </c>
      <c r="H906">
        <v>151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526"/>
        <v>21:40:24.234</v>
      </c>
      <c r="T906" t="str">
        <f t="shared" si="527"/>
        <v>21:40:23.834</v>
      </c>
      <c r="U906" t="str">
        <f t="shared" si="522"/>
        <v>A54CFF</v>
      </c>
      <c r="V906">
        <v>0</v>
      </c>
      <c r="W906">
        <v>0</v>
      </c>
      <c r="X906">
        <v>2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1</v>
      </c>
      <c r="AI906" t="s">
        <v>359</v>
      </c>
      <c r="AJ906">
        <v>43.392648999999999</v>
      </c>
      <c r="AK906" t="s">
        <v>430</v>
      </c>
      <c r="AL906">
        <v>-88.736571999999995</v>
      </c>
      <c r="AM906">
        <v>25</v>
      </c>
      <c r="AN906">
        <v>2000</v>
      </c>
      <c r="AO906" t="s">
        <v>118</v>
      </c>
      <c r="AP906">
        <v>-121</v>
      </c>
      <c r="AQ906">
        <v>32</v>
      </c>
      <c r="AR906">
        <v>128</v>
      </c>
      <c r="AZ906">
        <v>1200</v>
      </c>
      <c r="BA906">
        <v>1</v>
      </c>
      <c r="BB906" t="str">
        <f t="shared" si="511"/>
        <v xml:space="preserve">N4400K  </v>
      </c>
      <c r="BC906">
        <v>1</v>
      </c>
      <c r="BE906">
        <v>0</v>
      </c>
      <c r="BF906">
        <v>0</v>
      </c>
      <c r="BG906">
        <v>0</v>
      </c>
      <c r="BH906">
        <v>1925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 t="shared" si="528"/>
        <v>21:40:24.240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168</v>
      </c>
      <c r="CR906">
        <v>1</v>
      </c>
      <c r="CW906">
        <v>13027075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"07/22/2022 21:40:24.423"</f>
        <v>07/22/2022 21:40:24.423</v>
      </c>
      <c r="C907" t="str">
        <f t="shared" si="510"/>
        <v>FFDFD3C0</v>
      </c>
      <c r="D907" t="s">
        <v>121</v>
      </c>
      <c r="E907">
        <v>12</v>
      </c>
      <c r="F907">
        <v>1012</v>
      </c>
      <c r="G907" t="s">
        <v>122</v>
      </c>
      <c r="J907" t="s">
        <v>123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526"/>
        <v>21:40:24.234</v>
      </c>
      <c r="T907" t="str">
        <f t="shared" si="527"/>
        <v>21:40:23.834</v>
      </c>
      <c r="U907" t="str">
        <f t="shared" si="522"/>
        <v>A54CFF</v>
      </c>
      <c r="V907">
        <v>0</v>
      </c>
      <c r="W907">
        <v>0</v>
      </c>
      <c r="X907">
        <v>2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1</v>
      </c>
      <c r="AI907" t="s">
        <v>359</v>
      </c>
      <c r="AJ907">
        <v>43.392648999999999</v>
      </c>
      <c r="AK907" t="s">
        <v>430</v>
      </c>
      <c r="AL907">
        <v>-88.736571999999995</v>
      </c>
      <c r="AM907">
        <v>25</v>
      </c>
      <c r="AN907">
        <v>2000</v>
      </c>
      <c r="AO907" t="s">
        <v>118</v>
      </c>
      <c r="AP907">
        <v>-121</v>
      </c>
      <c r="AQ907">
        <v>32</v>
      </c>
      <c r="AR907">
        <v>128</v>
      </c>
      <c r="AZ907">
        <v>1200</v>
      </c>
      <c r="BA907">
        <v>1</v>
      </c>
      <c r="BB907" t="str">
        <f t="shared" si="511"/>
        <v xml:space="preserve">N4400K  </v>
      </c>
      <c r="BC907">
        <v>1</v>
      </c>
      <c r="BE907">
        <v>0</v>
      </c>
      <c r="BF907">
        <v>0</v>
      </c>
      <c r="BG907">
        <v>0</v>
      </c>
      <c r="BH907">
        <v>1925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 t="shared" si="528"/>
        <v>21:40:24.240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168</v>
      </c>
      <c r="CR907">
        <v>1</v>
      </c>
      <c r="CW907">
        <v>13027075</v>
      </c>
      <c r="CY907">
        <v>1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"07/22/2022 21:40:24.454"</f>
        <v>07/22/2022 21:40:24.454</v>
      </c>
      <c r="C908" t="str">
        <f t="shared" si="510"/>
        <v>FFDFD3C0</v>
      </c>
      <c r="D908" t="s">
        <v>124</v>
      </c>
      <c r="E908">
        <v>2</v>
      </c>
      <c r="H908">
        <v>156</v>
      </c>
      <c r="I908" t="s">
        <v>125</v>
      </c>
      <c r="J908" t="s">
        <v>126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526"/>
        <v>21:40:24.234</v>
      </c>
      <c r="T908" t="str">
        <f t="shared" si="527"/>
        <v>21:40:23.834</v>
      </c>
      <c r="U908" t="str">
        <f t="shared" si="522"/>
        <v>A54CFF</v>
      </c>
      <c r="V908">
        <v>0</v>
      </c>
      <c r="W908">
        <v>0</v>
      </c>
      <c r="X908">
        <v>2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1</v>
      </c>
      <c r="AI908" t="s">
        <v>359</v>
      </c>
      <c r="AJ908">
        <v>43.392648999999999</v>
      </c>
      <c r="AK908" t="s">
        <v>430</v>
      </c>
      <c r="AL908">
        <v>-88.736571999999995</v>
      </c>
      <c r="AM908">
        <v>25</v>
      </c>
      <c r="AN908">
        <v>2000</v>
      </c>
      <c r="AO908" t="s">
        <v>118</v>
      </c>
      <c r="AP908">
        <v>-121</v>
      </c>
      <c r="AQ908">
        <v>32</v>
      </c>
      <c r="AR908">
        <v>128</v>
      </c>
      <c r="AZ908">
        <v>1200</v>
      </c>
      <c r="BA908">
        <v>1</v>
      </c>
      <c r="BB908" t="str">
        <f t="shared" si="511"/>
        <v xml:space="preserve">N4400K  </v>
      </c>
      <c r="BC908">
        <v>1</v>
      </c>
      <c r="BE908">
        <v>0</v>
      </c>
      <c r="BF908">
        <v>0</v>
      </c>
      <c r="BG908">
        <v>0</v>
      </c>
      <c r="BH908">
        <v>1925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 t="shared" si="528"/>
        <v>21:40:24.240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168</v>
      </c>
      <c r="CR908">
        <v>1</v>
      </c>
      <c r="CW908">
        <v>13027075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"07/22/2022 21:40:24.454"</f>
        <v>07/22/2022 21:40:24.454</v>
      </c>
      <c r="C909" t="str">
        <f t="shared" si="510"/>
        <v>FFDFD3C0</v>
      </c>
      <c r="D909" t="s">
        <v>121</v>
      </c>
      <c r="E909">
        <v>11</v>
      </c>
      <c r="F909">
        <v>1011</v>
      </c>
      <c r="G909" t="s">
        <v>125</v>
      </c>
      <c r="J909" t="s">
        <v>123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526"/>
        <v>21:40:24.234</v>
      </c>
      <c r="T909" t="str">
        <f t="shared" si="527"/>
        <v>21:40:23.834</v>
      </c>
      <c r="U909" t="str">
        <f t="shared" si="522"/>
        <v>A54CFF</v>
      </c>
      <c r="V909">
        <v>0</v>
      </c>
      <c r="W909">
        <v>0</v>
      </c>
      <c r="X909">
        <v>2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1</v>
      </c>
      <c r="AI909" t="s">
        <v>359</v>
      </c>
      <c r="AJ909">
        <v>43.392648999999999</v>
      </c>
      <c r="AK909" t="s">
        <v>430</v>
      </c>
      <c r="AL909">
        <v>-88.736571999999995</v>
      </c>
      <c r="AM909">
        <v>25</v>
      </c>
      <c r="AN909">
        <v>2000</v>
      </c>
      <c r="AO909" t="s">
        <v>118</v>
      </c>
      <c r="AP909">
        <v>-121</v>
      </c>
      <c r="AQ909">
        <v>32</v>
      </c>
      <c r="AR909">
        <v>128</v>
      </c>
      <c r="AZ909">
        <v>1200</v>
      </c>
      <c r="BA909">
        <v>1</v>
      </c>
      <c r="BB909" t="str">
        <f t="shared" si="511"/>
        <v xml:space="preserve">N4400K  </v>
      </c>
      <c r="BC909">
        <v>1</v>
      </c>
      <c r="BE909">
        <v>0</v>
      </c>
      <c r="BF909">
        <v>0</v>
      </c>
      <c r="BG909">
        <v>0</v>
      </c>
      <c r="BH909">
        <v>1925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 t="shared" si="528"/>
        <v>21:40:24.240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168</v>
      </c>
      <c r="CR909">
        <v>1</v>
      </c>
      <c r="CW909">
        <v>13027075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"07/22/2022 21:40:24.454"</f>
        <v>07/22/2022 21:40:24.454</v>
      </c>
      <c r="C910" t="str">
        <f t="shared" si="510"/>
        <v>FFDFD3C0</v>
      </c>
      <c r="D910" t="s">
        <v>127</v>
      </c>
      <c r="E910">
        <v>8</v>
      </c>
      <c r="F910">
        <v>2008</v>
      </c>
      <c r="G910" t="s">
        <v>128</v>
      </c>
      <c r="J910" t="s">
        <v>129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526"/>
        <v>21:40:24.234</v>
      </c>
      <c r="T910" t="str">
        <f t="shared" si="527"/>
        <v>21:40:23.834</v>
      </c>
      <c r="U910" t="str">
        <f t="shared" si="522"/>
        <v>A54CFF</v>
      </c>
      <c r="V910">
        <v>0</v>
      </c>
      <c r="W910">
        <v>0</v>
      </c>
      <c r="X910">
        <v>2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1</v>
      </c>
      <c r="AI910" t="s">
        <v>359</v>
      </c>
      <c r="AJ910">
        <v>43.392648999999999</v>
      </c>
      <c r="AK910" t="s">
        <v>430</v>
      </c>
      <c r="AL910">
        <v>-88.736571999999995</v>
      </c>
      <c r="AM910">
        <v>25</v>
      </c>
      <c r="AN910">
        <v>2000</v>
      </c>
      <c r="AO910" t="s">
        <v>118</v>
      </c>
      <c r="AP910">
        <v>-121</v>
      </c>
      <c r="AQ910">
        <v>32</v>
      </c>
      <c r="AR910">
        <v>128</v>
      </c>
      <c r="AZ910">
        <v>1200</v>
      </c>
      <c r="BA910">
        <v>1</v>
      </c>
      <c r="BB910" t="str">
        <f t="shared" si="511"/>
        <v xml:space="preserve">N4400K  </v>
      </c>
      <c r="BC910">
        <v>1</v>
      </c>
      <c r="BE910">
        <v>0</v>
      </c>
      <c r="BF910">
        <v>0</v>
      </c>
      <c r="BG910">
        <v>0</v>
      </c>
      <c r="BH910">
        <v>1925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 t="shared" si="528"/>
        <v>21:40:24.240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168</v>
      </c>
      <c r="CR910">
        <v>1</v>
      </c>
      <c r="CW910">
        <v>13027075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"07/22/2022 21:40:25.376"</f>
        <v>07/22/2022 21:40:25.376</v>
      </c>
      <c r="C911" t="str">
        <f t="shared" si="510"/>
        <v>FFDFD3C0</v>
      </c>
      <c r="D911" t="s">
        <v>127</v>
      </c>
      <c r="E911">
        <v>8</v>
      </c>
      <c r="F911">
        <v>2008</v>
      </c>
      <c r="G911" t="s">
        <v>128</v>
      </c>
      <c r="J911" t="s">
        <v>129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ref="S911:S916" si="529">"21:40:25.164"</f>
        <v>21:40:25.164</v>
      </c>
      <c r="T911" t="str">
        <f t="shared" ref="T911:T916" si="530">"21:40:24.764"</f>
        <v>21:40:24.764</v>
      </c>
      <c r="U911" t="str">
        <f t="shared" si="522"/>
        <v>A54CFF</v>
      </c>
      <c r="V911">
        <v>0</v>
      </c>
      <c r="W911">
        <v>0</v>
      </c>
      <c r="X911">
        <v>2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1</v>
      </c>
      <c r="AI911" t="s">
        <v>431</v>
      </c>
      <c r="AJ911">
        <v>43.39282</v>
      </c>
      <c r="AK911" t="s">
        <v>432</v>
      </c>
      <c r="AL911">
        <v>-88.737302</v>
      </c>
      <c r="AM911">
        <v>25</v>
      </c>
      <c r="AN911">
        <v>2025</v>
      </c>
      <c r="AO911" t="s">
        <v>118</v>
      </c>
      <c r="AP911">
        <v>-121</v>
      </c>
      <c r="AQ911">
        <v>34</v>
      </c>
      <c r="AR911">
        <v>320</v>
      </c>
      <c r="AZ911">
        <v>1200</v>
      </c>
      <c r="BA911">
        <v>1</v>
      </c>
      <c r="BB911" t="str">
        <f t="shared" si="511"/>
        <v xml:space="preserve">N4400K  </v>
      </c>
      <c r="BC911">
        <v>1</v>
      </c>
      <c r="BE911">
        <v>0</v>
      </c>
      <c r="BF911">
        <v>0</v>
      </c>
      <c r="BG911">
        <v>0</v>
      </c>
      <c r="BH911">
        <v>1950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 t="shared" ref="BW911:BW916" si="531">"21:40:25.170"</f>
        <v>21:40:25.170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168</v>
      </c>
      <c r="CR911">
        <v>0</v>
      </c>
      <c r="CW911">
        <v>4002944</v>
      </c>
      <c r="CY911">
        <v>1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"07/22/2022 21:40:25.392"</f>
        <v>07/22/2022 21:40:25.392</v>
      </c>
      <c r="C912" t="str">
        <f t="shared" si="510"/>
        <v>FFDFD3C0</v>
      </c>
      <c r="D912" t="s">
        <v>121</v>
      </c>
      <c r="E912">
        <v>12</v>
      </c>
      <c r="F912">
        <v>1012</v>
      </c>
      <c r="G912" t="s">
        <v>122</v>
      </c>
      <c r="J912" t="s">
        <v>123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529"/>
        <v>21:40:25.164</v>
      </c>
      <c r="T912" t="str">
        <f t="shared" si="530"/>
        <v>21:40:24.764</v>
      </c>
      <c r="U912" t="str">
        <f t="shared" si="522"/>
        <v>A54CFF</v>
      </c>
      <c r="V912">
        <v>0</v>
      </c>
      <c r="W912">
        <v>0</v>
      </c>
      <c r="X912">
        <v>2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1</v>
      </c>
      <c r="AI912" t="s">
        <v>431</v>
      </c>
      <c r="AJ912">
        <v>43.39282</v>
      </c>
      <c r="AK912" t="s">
        <v>432</v>
      </c>
      <c r="AL912">
        <v>-88.737302</v>
      </c>
      <c r="AM912">
        <v>25</v>
      </c>
      <c r="AN912">
        <v>2025</v>
      </c>
      <c r="AO912" t="s">
        <v>118</v>
      </c>
      <c r="AP912">
        <v>-121</v>
      </c>
      <c r="AQ912">
        <v>34</v>
      </c>
      <c r="AR912">
        <v>320</v>
      </c>
      <c r="AZ912">
        <v>1200</v>
      </c>
      <c r="BA912">
        <v>1</v>
      </c>
      <c r="BB912" t="str">
        <f t="shared" si="511"/>
        <v xml:space="preserve">N4400K  </v>
      </c>
      <c r="BC912">
        <v>1</v>
      </c>
      <c r="BE912">
        <v>0</v>
      </c>
      <c r="BF912">
        <v>0</v>
      </c>
      <c r="BG912">
        <v>0</v>
      </c>
      <c r="BH912">
        <v>1950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 t="shared" si="531"/>
        <v>21:40:25.170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168</v>
      </c>
      <c r="CR912">
        <v>0</v>
      </c>
      <c r="CW912">
        <v>4002944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"07/22/2022 21:40:25.392"</f>
        <v>07/22/2022 21:40:25.392</v>
      </c>
      <c r="C913" t="str">
        <f t="shared" si="510"/>
        <v>FFDFD3C0</v>
      </c>
      <c r="D913" t="s">
        <v>113</v>
      </c>
      <c r="E913">
        <v>44</v>
      </c>
      <c r="H913">
        <v>151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529"/>
        <v>21:40:25.164</v>
      </c>
      <c r="T913" t="str">
        <f t="shared" si="530"/>
        <v>21:40:24.764</v>
      </c>
      <c r="U913" t="str">
        <f t="shared" si="522"/>
        <v>A54CFF</v>
      </c>
      <c r="V913">
        <v>0</v>
      </c>
      <c r="W913">
        <v>0</v>
      </c>
      <c r="X913">
        <v>2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1</v>
      </c>
      <c r="AI913" t="s">
        <v>431</v>
      </c>
      <c r="AJ913">
        <v>43.39282</v>
      </c>
      <c r="AK913" t="s">
        <v>432</v>
      </c>
      <c r="AL913">
        <v>-88.737302</v>
      </c>
      <c r="AM913">
        <v>25</v>
      </c>
      <c r="AN913">
        <v>2025</v>
      </c>
      <c r="AO913" t="s">
        <v>118</v>
      </c>
      <c r="AP913">
        <v>-121</v>
      </c>
      <c r="AQ913">
        <v>34</v>
      </c>
      <c r="AR913">
        <v>320</v>
      </c>
      <c r="AZ913">
        <v>1200</v>
      </c>
      <c r="BA913">
        <v>1</v>
      </c>
      <c r="BB913" t="str">
        <f t="shared" si="511"/>
        <v xml:space="preserve">N4400K  </v>
      </c>
      <c r="BC913">
        <v>1</v>
      </c>
      <c r="BE913">
        <v>0</v>
      </c>
      <c r="BF913">
        <v>0</v>
      </c>
      <c r="BG913">
        <v>0</v>
      </c>
      <c r="BH913">
        <v>1950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 t="shared" si="531"/>
        <v>21:40:25.170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168</v>
      </c>
      <c r="CR913">
        <v>0</v>
      </c>
      <c r="CW913">
        <v>4002944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"07/22/2022 21:40:25.392"</f>
        <v>07/22/2022 21:40:25.392</v>
      </c>
      <c r="C914" t="str">
        <f t="shared" si="510"/>
        <v>FFDFD3C0</v>
      </c>
      <c r="D914" t="s">
        <v>113</v>
      </c>
      <c r="E914">
        <v>45</v>
      </c>
      <c r="H914">
        <v>152</v>
      </c>
      <c r="I914" t="s">
        <v>120</v>
      </c>
      <c r="J914" t="s">
        <v>115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529"/>
        <v>21:40:25.164</v>
      </c>
      <c r="T914" t="str">
        <f t="shared" si="530"/>
        <v>21:40:24.764</v>
      </c>
      <c r="U914" t="str">
        <f t="shared" si="522"/>
        <v>A54CFF</v>
      </c>
      <c r="V914">
        <v>0</v>
      </c>
      <c r="W914">
        <v>0</v>
      </c>
      <c r="X914">
        <v>2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1</v>
      </c>
      <c r="AI914" t="s">
        <v>431</v>
      </c>
      <c r="AJ914">
        <v>43.39282</v>
      </c>
      <c r="AK914" t="s">
        <v>432</v>
      </c>
      <c r="AL914">
        <v>-88.737302</v>
      </c>
      <c r="AM914">
        <v>25</v>
      </c>
      <c r="AN914">
        <v>2025</v>
      </c>
      <c r="AO914" t="s">
        <v>118</v>
      </c>
      <c r="AP914">
        <v>-121</v>
      </c>
      <c r="AQ914">
        <v>34</v>
      </c>
      <c r="AR914">
        <v>320</v>
      </c>
      <c r="AZ914">
        <v>1200</v>
      </c>
      <c r="BA914">
        <v>1</v>
      </c>
      <c r="BB914" t="str">
        <f t="shared" si="511"/>
        <v xml:space="preserve">N4400K  </v>
      </c>
      <c r="BC914">
        <v>1</v>
      </c>
      <c r="BE914">
        <v>0</v>
      </c>
      <c r="BF914">
        <v>0</v>
      </c>
      <c r="BG914">
        <v>0</v>
      </c>
      <c r="BH914">
        <v>1950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 t="shared" si="531"/>
        <v>21:40:25.170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168</v>
      </c>
      <c r="CR914">
        <v>0</v>
      </c>
      <c r="CW914">
        <v>4002944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"07/22/2022 21:40:25.392"</f>
        <v>07/22/2022 21:40:25.392</v>
      </c>
      <c r="C915" t="str">
        <f t="shared" si="510"/>
        <v>FFDFD3C0</v>
      </c>
      <c r="D915" t="s">
        <v>121</v>
      </c>
      <c r="E915">
        <v>11</v>
      </c>
      <c r="F915">
        <v>1011</v>
      </c>
      <c r="G915" t="s">
        <v>125</v>
      </c>
      <c r="J915" t="s">
        <v>123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529"/>
        <v>21:40:25.164</v>
      </c>
      <c r="T915" t="str">
        <f t="shared" si="530"/>
        <v>21:40:24.764</v>
      </c>
      <c r="U915" t="str">
        <f t="shared" si="522"/>
        <v>A54CFF</v>
      </c>
      <c r="V915">
        <v>0</v>
      </c>
      <c r="W915">
        <v>0</v>
      </c>
      <c r="X915">
        <v>2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1</v>
      </c>
      <c r="AI915" t="s">
        <v>431</v>
      </c>
      <c r="AJ915">
        <v>43.39282</v>
      </c>
      <c r="AK915" t="s">
        <v>432</v>
      </c>
      <c r="AL915">
        <v>-88.737302</v>
      </c>
      <c r="AM915">
        <v>25</v>
      </c>
      <c r="AN915">
        <v>2025</v>
      </c>
      <c r="AO915" t="s">
        <v>118</v>
      </c>
      <c r="AP915">
        <v>-121</v>
      </c>
      <c r="AQ915">
        <v>34</v>
      </c>
      <c r="AR915">
        <v>320</v>
      </c>
      <c r="AZ915">
        <v>1200</v>
      </c>
      <c r="BA915">
        <v>1</v>
      </c>
      <c r="BB915" t="str">
        <f t="shared" si="511"/>
        <v xml:space="preserve">N4400K  </v>
      </c>
      <c r="BC915">
        <v>1</v>
      </c>
      <c r="BE915">
        <v>0</v>
      </c>
      <c r="BF915">
        <v>0</v>
      </c>
      <c r="BG915">
        <v>0</v>
      </c>
      <c r="BH915">
        <v>1950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 t="shared" si="531"/>
        <v>21:40:25.170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168</v>
      </c>
      <c r="CR915">
        <v>0</v>
      </c>
      <c r="CW915">
        <v>4002944</v>
      </c>
      <c r="CY915">
        <v>1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"07/22/2022 21:40:25.392"</f>
        <v>07/22/2022 21:40:25.392</v>
      </c>
      <c r="C916" t="str">
        <f t="shared" si="510"/>
        <v>FFDFD3C0</v>
      </c>
      <c r="D916" t="s">
        <v>124</v>
      </c>
      <c r="E916">
        <v>2</v>
      </c>
      <c r="H916">
        <v>156</v>
      </c>
      <c r="I916" t="s">
        <v>125</v>
      </c>
      <c r="J916" t="s">
        <v>126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529"/>
        <v>21:40:25.164</v>
      </c>
      <c r="T916" t="str">
        <f t="shared" si="530"/>
        <v>21:40:24.764</v>
      </c>
      <c r="U916" t="str">
        <f t="shared" si="522"/>
        <v>A54CFF</v>
      </c>
      <c r="V916">
        <v>0</v>
      </c>
      <c r="W916">
        <v>0</v>
      </c>
      <c r="X916">
        <v>2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1</v>
      </c>
      <c r="AI916" t="s">
        <v>431</v>
      </c>
      <c r="AJ916">
        <v>43.39282</v>
      </c>
      <c r="AK916" t="s">
        <v>432</v>
      </c>
      <c r="AL916">
        <v>-88.737302</v>
      </c>
      <c r="AM916">
        <v>25</v>
      </c>
      <c r="AN916">
        <v>2025</v>
      </c>
      <c r="AO916" t="s">
        <v>118</v>
      </c>
      <c r="AP916">
        <v>-121</v>
      </c>
      <c r="AQ916">
        <v>34</v>
      </c>
      <c r="AR916">
        <v>320</v>
      </c>
      <c r="AZ916">
        <v>1200</v>
      </c>
      <c r="BA916">
        <v>1</v>
      </c>
      <c r="BB916" t="str">
        <f t="shared" si="511"/>
        <v xml:space="preserve">N4400K  </v>
      </c>
      <c r="BC916">
        <v>1</v>
      </c>
      <c r="BE916">
        <v>0</v>
      </c>
      <c r="BF916">
        <v>0</v>
      </c>
      <c r="BG916">
        <v>0</v>
      </c>
      <c r="BH916">
        <v>1950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 t="shared" si="531"/>
        <v>21:40:25.170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168</v>
      </c>
      <c r="CR916">
        <v>0</v>
      </c>
      <c r="CW916">
        <v>4002944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"07/22/2022 21:40:26.356"</f>
        <v>07/22/2022 21:40:26.356</v>
      </c>
      <c r="C917" t="str">
        <f t="shared" si="510"/>
        <v>FFDFD3C0</v>
      </c>
      <c r="D917" t="s">
        <v>127</v>
      </c>
      <c r="E917">
        <v>8</v>
      </c>
      <c r="F917">
        <v>2008</v>
      </c>
      <c r="G917" t="s">
        <v>128</v>
      </c>
      <c r="J917" t="s">
        <v>129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ref="S917:S922" si="532">"21:40:26.156"</f>
        <v>21:40:26.156</v>
      </c>
      <c r="T917" t="str">
        <f t="shared" ref="T917:T922" si="533">"21:40:25.656"</f>
        <v>21:40:25.656</v>
      </c>
      <c r="U917" t="str">
        <f t="shared" si="522"/>
        <v>A54CFF</v>
      </c>
      <c r="V917">
        <v>0</v>
      </c>
      <c r="W917">
        <v>0</v>
      </c>
      <c r="X917">
        <v>2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1</v>
      </c>
      <c r="AI917" t="s">
        <v>357</v>
      </c>
      <c r="AJ917">
        <v>43.392971000000003</v>
      </c>
      <c r="AK917" t="s">
        <v>433</v>
      </c>
      <c r="AL917">
        <v>-88.738073999999997</v>
      </c>
      <c r="AM917">
        <v>25</v>
      </c>
      <c r="AN917">
        <v>2025</v>
      </c>
      <c r="AO917" t="s">
        <v>118</v>
      </c>
      <c r="AP917">
        <v>-121</v>
      </c>
      <c r="AQ917">
        <v>38</v>
      </c>
      <c r="AR917">
        <v>320</v>
      </c>
      <c r="AZ917">
        <v>1200</v>
      </c>
      <c r="BA917">
        <v>1</v>
      </c>
      <c r="BB917" t="str">
        <f t="shared" si="511"/>
        <v xml:space="preserve">N4400K  </v>
      </c>
      <c r="BC917">
        <v>1</v>
      </c>
      <c r="BE917">
        <v>0</v>
      </c>
      <c r="BF917">
        <v>0</v>
      </c>
      <c r="BG917">
        <v>0</v>
      </c>
      <c r="BH917">
        <v>1950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 t="shared" ref="BW917:BW922" si="534">"21:40:26.161"</f>
        <v>21:40:26.161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168</v>
      </c>
      <c r="CR917">
        <v>1</v>
      </c>
      <c r="CW917">
        <v>13030457</v>
      </c>
      <c r="CY917">
        <v>1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"07/22/2022 21:40:26.393"</f>
        <v>07/22/2022 21:40:26.393</v>
      </c>
      <c r="C918" t="str">
        <f t="shared" si="510"/>
        <v>FFDFD3C0</v>
      </c>
      <c r="D918" t="s">
        <v>121</v>
      </c>
      <c r="E918">
        <v>12</v>
      </c>
      <c r="F918">
        <v>1012</v>
      </c>
      <c r="G918" t="s">
        <v>122</v>
      </c>
      <c r="J918" t="s">
        <v>123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532"/>
        <v>21:40:26.156</v>
      </c>
      <c r="T918" t="str">
        <f t="shared" si="533"/>
        <v>21:40:25.656</v>
      </c>
      <c r="U918" t="str">
        <f t="shared" si="522"/>
        <v>A54CFF</v>
      </c>
      <c r="V918">
        <v>0</v>
      </c>
      <c r="W918">
        <v>0</v>
      </c>
      <c r="X918">
        <v>2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1</v>
      </c>
      <c r="AI918" t="s">
        <v>357</v>
      </c>
      <c r="AJ918">
        <v>43.392971000000003</v>
      </c>
      <c r="AK918" t="s">
        <v>433</v>
      </c>
      <c r="AL918">
        <v>-88.738073999999997</v>
      </c>
      <c r="AM918">
        <v>25</v>
      </c>
      <c r="AN918">
        <v>2025</v>
      </c>
      <c r="AO918" t="s">
        <v>118</v>
      </c>
      <c r="AP918">
        <v>-121</v>
      </c>
      <c r="AQ918">
        <v>38</v>
      </c>
      <c r="AR918">
        <v>320</v>
      </c>
      <c r="AZ918">
        <v>1200</v>
      </c>
      <c r="BA918">
        <v>1</v>
      </c>
      <c r="BB918" t="str">
        <f t="shared" si="511"/>
        <v xml:space="preserve">N4400K  </v>
      </c>
      <c r="BC918">
        <v>1</v>
      </c>
      <c r="BE918">
        <v>0</v>
      </c>
      <c r="BF918">
        <v>0</v>
      </c>
      <c r="BG918">
        <v>0</v>
      </c>
      <c r="BH918">
        <v>1950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 t="shared" si="534"/>
        <v>21:40:26.161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168</v>
      </c>
      <c r="CR918">
        <v>1</v>
      </c>
      <c r="CW918">
        <v>13030457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"07/22/2022 21:40:26.393"</f>
        <v>07/22/2022 21:40:26.393</v>
      </c>
      <c r="C919" t="str">
        <f t="shared" si="510"/>
        <v>FFDFD3C0</v>
      </c>
      <c r="D919" t="s">
        <v>113</v>
      </c>
      <c r="E919">
        <v>44</v>
      </c>
      <c r="H919">
        <v>151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532"/>
        <v>21:40:26.156</v>
      </c>
      <c r="T919" t="str">
        <f t="shared" si="533"/>
        <v>21:40:25.656</v>
      </c>
      <c r="U919" t="str">
        <f t="shared" si="522"/>
        <v>A54CFF</v>
      </c>
      <c r="V919">
        <v>0</v>
      </c>
      <c r="W919">
        <v>0</v>
      </c>
      <c r="X919">
        <v>2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1</v>
      </c>
      <c r="AI919" t="s">
        <v>357</v>
      </c>
      <c r="AJ919">
        <v>43.392971000000003</v>
      </c>
      <c r="AK919" t="s">
        <v>433</v>
      </c>
      <c r="AL919">
        <v>-88.738073999999997</v>
      </c>
      <c r="AM919">
        <v>25</v>
      </c>
      <c r="AN919">
        <v>2025</v>
      </c>
      <c r="AO919" t="s">
        <v>118</v>
      </c>
      <c r="AP919">
        <v>-121</v>
      </c>
      <c r="AQ919">
        <v>38</v>
      </c>
      <c r="AR919">
        <v>320</v>
      </c>
      <c r="AZ919">
        <v>1200</v>
      </c>
      <c r="BA919">
        <v>1</v>
      </c>
      <c r="BB919" t="str">
        <f t="shared" si="511"/>
        <v xml:space="preserve">N4400K  </v>
      </c>
      <c r="BC919">
        <v>1</v>
      </c>
      <c r="BE919">
        <v>0</v>
      </c>
      <c r="BF919">
        <v>0</v>
      </c>
      <c r="BG919">
        <v>0</v>
      </c>
      <c r="BH919">
        <v>1950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 t="shared" si="534"/>
        <v>21:40:26.161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168</v>
      </c>
      <c r="CR919">
        <v>1</v>
      </c>
      <c r="CW919">
        <v>13030457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"07/22/2022 21:40:26.393"</f>
        <v>07/22/2022 21:40:26.393</v>
      </c>
      <c r="C920" t="str">
        <f t="shared" si="510"/>
        <v>FFDFD3C0</v>
      </c>
      <c r="D920" t="s">
        <v>113</v>
      </c>
      <c r="E920">
        <v>45</v>
      </c>
      <c r="H920">
        <v>152</v>
      </c>
      <c r="I920" t="s">
        <v>120</v>
      </c>
      <c r="J920" t="s">
        <v>115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532"/>
        <v>21:40:26.156</v>
      </c>
      <c r="T920" t="str">
        <f t="shared" si="533"/>
        <v>21:40:25.656</v>
      </c>
      <c r="U920" t="str">
        <f t="shared" si="522"/>
        <v>A54CFF</v>
      </c>
      <c r="V920">
        <v>0</v>
      </c>
      <c r="W920">
        <v>0</v>
      </c>
      <c r="X920">
        <v>2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1</v>
      </c>
      <c r="AI920" t="s">
        <v>357</v>
      </c>
      <c r="AJ920">
        <v>43.392971000000003</v>
      </c>
      <c r="AK920" t="s">
        <v>433</v>
      </c>
      <c r="AL920">
        <v>-88.738073999999997</v>
      </c>
      <c r="AM920">
        <v>25</v>
      </c>
      <c r="AN920">
        <v>2025</v>
      </c>
      <c r="AO920" t="s">
        <v>118</v>
      </c>
      <c r="AP920">
        <v>-121</v>
      </c>
      <c r="AQ920">
        <v>38</v>
      </c>
      <c r="AR920">
        <v>320</v>
      </c>
      <c r="AZ920">
        <v>1200</v>
      </c>
      <c r="BA920">
        <v>1</v>
      </c>
      <c r="BB920" t="str">
        <f t="shared" si="511"/>
        <v xml:space="preserve">N4400K  </v>
      </c>
      <c r="BC920">
        <v>1</v>
      </c>
      <c r="BE920">
        <v>0</v>
      </c>
      <c r="BF920">
        <v>0</v>
      </c>
      <c r="BG920">
        <v>0</v>
      </c>
      <c r="BH920">
        <v>1950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 t="shared" si="534"/>
        <v>21:40:26.161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168</v>
      </c>
      <c r="CR920">
        <v>1</v>
      </c>
      <c r="CW920">
        <v>13030457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"07/22/2022 21:40:26.393"</f>
        <v>07/22/2022 21:40:26.393</v>
      </c>
      <c r="C921" t="str">
        <f t="shared" si="510"/>
        <v>FFDFD3C0</v>
      </c>
      <c r="D921" t="s">
        <v>121</v>
      </c>
      <c r="E921">
        <v>11</v>
      </c>
      <c r="F921">
        <v>1011</v>
      </c>
      <c r="G921" t="s">
        <v>125</v>
      </c>
      <c r="J921" t="s">
        <v>123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532"/>
        <v>21:40:26.156</v>
      </c>
      <c r="T921" t="str">
        <f t="shared" si="533"/>
        <v>21:40:25.656</v>
      </c>
      <c r="U921" t="str">
        <f t="shared" si="522"/>
        <v>A54CFF</v>
      </c>
      <c r="V921">
        <v>0</v>
      </c>
      <c r="W921">
        <v>0</v>
      </c>
      <c r="X921">
        <v>2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1</v>
      </c>
      <c r="AI921" t="s">
        <v>357</v>
      </c>
      <c r="AJ921">
        <v>43.392971000000003</v>
      </c>
      <c r="AK921" t="s">
        <v>433</v>
      </c>
      <c r="AL921">
        <v>-88.738073999999997</v>
      </c>
      <c r="AM921">
        <v>25</v>
      </c>
      <c r="AN921">
        <v>2025</v>
      </c>
      <c r="AO921" t="s">
        <v>118</v>
      </c>
      <c r="AP921">
        <v>-121</v>
      </c>
      <c r="AQ921">
        <v>38</v>
      </c>
      <c r="AR921">
        <v>320</v>
      </c>
      <c r="AZ921">
        <v>1200</v>
      </c>
      <c r="BA921">
        <v>1</v>
      </c>
      <c r="BB921" t="str">
        <f t="shared" si="511"/>
        <v xml:space="preserve">N4400K  </v>
      </c>
      <c r="BC921">
        <v>1</v>
      </c>
      <c r="BE921">
        <v>0</v>
      </c>
      <c r="BF921">
        <v>0</v>
      </c>
      <c r="BG921">
        <v>0</v>
      </c>
      <c r="BH921">
        <v>1950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 t="shared" si="534"/>
        <v>21:40:26.161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168</v>
      </c>
      <c r="CR921">
        <v>1</v>
      </c>
      <c r="CW921">
        <v>13030457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"07/22/2022 21:40:26.393"</f>
        <v>07/22/2022 21:40:26.393</v>
      </c>
      <c r="C922" t="str">
        <f t="shared" si="510"/>
        <v>FFDFD3C0</v>
      </c>
      <c r="D922" t="s">
        <v>124</v>
      </c>
      <c r="E922">
        <v>2</v>
      </c>
      <c r="H922">
        <v>156</v>
      </c>
      <c r="I922" t="s">
        <v>125</v>
      </c>
      <c r="J922" t="s">
        <v>126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532"/>
        <v>21:40:26.156</v>
      </c>
      <c r="T922" t="str">
        <f t="shared" si="533"/>
        <v>21:40:25.656</v>
      </c>
      <c r="U922" t="str">
        <f t="shared" si="522"/>
        <v>A54CFF</v>
      </c>
      <c r="V922">
        <v>0</v>
      </c>
      <c r="W922">
        <v>0</v>
      </c>
      <c r="X922">
        <v>2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1</v>
      </c>
      <c r="AI922" t="s">
        <v>357</v>
      </c>
      <c r="AJ922">
        <v>43.392971000000003</v>
      </c>
      <c r="AK922" t="s">
        <v>433</v>
      </c>
      <c r="AL922">
        <v>-88.738073999999997</v>
      </c>
      <c r="AM922">
        <v>25</v>
      </c>
      <c r="AN922">
        <v>2025</v>
      </c>
      <c r="AO922" t="s">
        <v>118</v>
      </c>
      <c r="AP922">
        <v>-121</v>
      </c>
      <c r="AQ922">
        <v>38</v>
      </c>
      <c r="AR922">
        <v>320</v>
      </c>
      <c r="AZ922">
        <v>1200</v>
      </c>
      <c r="BA922">
        <v>1</v>
      </c>
      <c r="BB922" t="str">
        <f t="shared" si="511"/>
        <v xml:space="preserve">N4400K  </v>
      </c>
      <c r="BC922">
        <v>1</v>
      </c>
      <c r="BE922">
        <v>0</v>
      </c>
      <c r="BF922">
        <v>0</v>
      </c>
      <c r="BG922">
        <v>0</v>
      </c>
      <c r="BH922">
        <v>1950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 t="shared" si="534"/>
        <v>21:40:26.161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168</v>
      </c>
      <c r="CR922">
        <v>1</v>
      </c>
      <c r="CW922">
        <v>13030457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 t="shared" ref="A923:A928" si="535">"07/22/2022 21:40:27.455"</f>
        <v>07/22/2022 21:40:27.455</v>
      </c>
      <c r="C923" t="str">
        <f t="shared" si="510"/>
        <v>FFDFD3C0</v>
      </c>
      <c r="D923" t="s">
        <v>127</v>
      </c>
      <c r="E923">
        <v>8</v>
      </c>
      <c r="F923">
        <v>2008</v>
      </c>
      <c r="G923" t="s">
        <v>128</v>
      </c>
      <c r="J923" t="s">
        <v>129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ref="S923:S928" si="536">"21:40:27.234"</f>
        <v>21:40:27.234</v>
      </c>
      <c r="T923" t="str">
        <f t="shared" ref="T923:T928" si="537">"21:40:26.734"</f>
        <v>21:40:26.734</v>
      </c>
      <c r="U923" t="str">
        <f t="shared" si="522"/>
        <v>A54CFF</v>
      </c>
      <c r="V923">
        <v>0</v>
      </c>
      <c r="W923">
        <v>0</v>
      </c>
      <c r="X923">
        <v>2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1</v>
      </c>
      <c r="AI923" t="s">
        <v>434</v>
      </c>
      <c r="AJ923">
        <v>43.393206999999997</v>
      </c>
      <c r="AK923" t="s">
        <v>435</v>
      </c>
      <c r="AL923">
        <v>-88.738804000000002</v>
      </c>
      <c r="AM923">
        <v>25</v>
      </c>
      <c r="AN923">
        <v>2050</v>
      </c>
      <c r="AO923" t="s">
        <v>118</v>
      </c>
      <c r="AP923">
        <v>-120</v>
      </c>
      <c r="AQ923">
        <v>42</v>
      </c>
      <c r="AR923">
        <v>512</v>
      </c>
      <c r="AZ923">
        <v>1200</v>
      </c>
      <c r="BA923">
        <v>1</v>
      </c>
      <c r="BB923" t="str">
        <f t="shared" si="511"/>
        <v xml:space="preserve">N4400K  </v>
      </c>
      <c r="BC923">
        <v>1</v>
      </c>
      <c r="BE923">
        <v>0</v>
      </c>
      <c r="BF923">
        <v>0</v>
      </c>
      <c r="BG923">
        <v>0</v>
      </c>
      <c r="BH923">
        <v>1950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 t="shared" ref="BW923:BW928" si="538">"21:40:27.235"</f>
        <v>21:40:27.235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168</v>
      </c>
      <c r="CR923">
        <v>0</v>
      </c>
      <c r="CW923">
        <v>4005518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 t="shared" si="535"/>
        <v>07/22/2022 21:40:27.455</v>
      </c>
      <c r="C924" t="str">
        <f t="shared" si="510"/>
        <v>FFDFD3C0</v>
      </c>
      <c r="D924" t="s">
        <v>113</v>
      </c>
      <c r="E924">
        <v>44</v>
      </c>
      <c r="H924">
        <v>151</v>
      </c>
      <c r="I924" t="s">
        <v>114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536"/>
        <v>21:40:27.234</v>
      </c>
      <c r="T924" t="str">
        <f t="shared" si="537"/>
        <v>21:40:26.734</v>
      </c>
      <c r="U924" t="str">
        <f t="shared" si="522"/>
        <v>A54CFF</v>
      </c>
      <c r="V924">
        <v>0</v>
      </c>
      <c r="W924">
        <v>0</v>
      </c>
      <c r="X924">
        <v>2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1</v>
      </c>
      <c r="AI924" t="s">
        <v>434</v>
      </c>
      <c r="AJ924">
        <v>43.393206999999997</v>
      </c>
      <c r="AK924" t="s">
        <v>435</v>
      </c>
      <c r="AL924">
        <v>-88.738804000000002</v>
      </c>
      <c r="AM924">
        <v>25</v>
      </c>
      <c r="AN924">
        <v>2050</v>
      </c>
      <c r="AO924" t="s">
        <v>118</v>
      </c>
      <c r="AP924">
        <v>-120</v>
      </c>
      <c r="AQ924">
        <v>42</v>
      </c>
      <c r="AR924">
        <v>512</v>
      </c>
      <c r="AZ924">
        <v>1200</v>
      </c>
      <c r="BA924">
        <v>1</v>
      </c>
      <c r="BB924" t="str">
        <f t="shared" si="511"/>
        <v xml:space="preserve">N4400K  </v>
      </c>
      <c r="BC924">
        <v>1</v>
      </c>
      <c r="BE924">
        <v>0</v>
      </c>
      <c r="BF924">
        <v>0</v>
      </c>
      <c r="BG924">
        <v>0</v>
      </c>
      <c r="BH924">
        <v>1950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 t="shared" si="538"/>
        <v>21:40:27.235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168</v>
      </c>
      <c r="CR924">
        <v>0</v>
      </c>
      <c r="CW924">
        <v>4005518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 t="shared" si="535"/>
        <v>07/22/2022 21:40:27.455</v>
      </c>
      <c r="C925" t="str">
        <f t="shared" si="510"/>
        <v>FFDFD3C0</v>
      </c>
      <c r="D925" t="s">
        <v>113</v>
      </c>
      <c r="E925">
        <v>45</v>
      </c>
      <c r="H925">
        <v>152</v>
      </c>
      <c r="I925" t="s">
        <v>120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536"/>
        <v>21:40:27.234</v>
      </c>
      <c r="T925" t="str">
        <f t="shared" si="537"/>
        <v>21:40:26.734</v>
      </c>
      <c r="U925" t="str">
        <f t="shared" si="522"/>
        <v>A54CFF</v>
      </c>
      <c r="V925">
        <v>0</v>
      </c>
      <c r="W925">
        <v>0</v>
      </c>
      <c r="X925">
        <v>2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1</v>
      </c>
      <c r="AI925" t="s">
        <v>434</v>
      </c>
      <c r="AJ925">
        <v>43.393206999999997</v>
      </c>
      <c r="AK925" t="s">
        <v>435</v>
      </c>
      <c r="AL925">
        <v>-88.738804000000002</v>
      </c>
      <c r="AM925">
        <v>25</v>
      </c>
      <c r="AN925">
        <v>2050</v>
      </c>
      <c r="AO925" t="s">
        <v>118</v>
      </c>
      <c r="AP925">
        <v>-120</v>
      </c>
      <c r="AQ925">
        <v>42</v>
      </c>
      <c r="AR925">
        <v>512</v>
      </c>
      <c r="AZ925">
        <v>1200</v>
      </c>
      <c r="BA925">
        <v>1</v>
      </c>
      <c r="BB925" t="str">
        <f t="shared" si="511"/>
        <v xml:space="preserve">N4400K  </v>
      </c>
      <c r="BC925">
        <v>1</v>
      </c>
      <c r="BE925">
        <v>0</v>
      </c>
      <c r="BF925">
        <v>0</v>
      </c>
      <c r="BG925">
        <v>0</v>
      </c>
      <c r="BH925">
        <v>1950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 t="shared" si="538"/>
        <v>21:40:27.235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168</v>
      </c>
      <c r="CR925">
        <v>0</v>
      </c>
      <c r="CW925">
        <v>4005518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 t="shared" si="535"/>
        <v>07/22/2022 21:40:27.455</v>
      </c>
      <c r="C926" t="str">
        <f t="shared" si="510"/>
        <v>FFDFD3C0</v>
      </c>
      <c r="D926" t="s">
        <v>121</v>
      </c>
      <c r="E926">
        <v>11</v>
      </c>
      <c r="F926">
        <v>1011</v>
      </c>
      <c r="G926" t="s">
        <v>125</v>
      </c>
      <c r="J926" t="s">
        <v>123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536"/>
        <v>21:40:27.234</v>
      </c>
      <c r="T926" t="str">
        <f t="shared" si="537"/>
        <v>21:40:26.734</v>
      </c>
      <c r="U926" t="str">
        <f t="shared" si="522"/>
        <v>A54CFF</v>
      </c>
      <c r="V926">
        <v>0</v>
      </c>
      <c r="W926">
        <v>0</v>
      </c>
      <c r="X926">
        <v>2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1</v>
      </c>
      <c r="AI926" t="s">
        <v>434</v>
      </c>
      <c r="AJ926">
        <v>43.393206999999997</v>
      </c>
      <c r="AK926" t="s">
        <v>435</v>
      </c>
      <c r="AL926">
        <v>-88.738804000000002</v>
      </c>
      <c r="AM926">
        <v>25</v>
      </c>
      <c r="AN926">
        <v>2050</v>
      </c>
      <c r="AO926" t="s">
        <v>118</v>
      </c>
      <c r="AP926">
        <v>-120</v>
      </c>
      <c r="AQ926">
        <v>42</v>
      </c>
      <c r="AR926">
        <v>512</v>
      </c>
      <c r="AZ926">
        <v>1200</v>
      </c>
      <c r="BA926">
        <v>1</v>
      </c>
      <c r="BB926" t="str">
        <f t="shared" si="511"/>
        <v xml:space="preserve">N4400K  </v>
      </c>
      <c r="BC926">
        <v>1</v>
      </c>
      <c r="BE926">
        <v>0</v>
      </c>
      <c r="BF926">
        <v>0</v>
      </c>
      <c r="BG926">
        <v>0</v>
      </c>
      <c r="BH926">
        <v>1950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 t="shared" si="538"/>
        <v>21:40:27.235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168</v>
      </c>
      <c r="CR926">
        <v>0</v>
      </c>
      <c r="CW926">
        <v>4005518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 t="shared" si="535"/>
        <v>07/22/2022 21:40:27.455</v>
      </c>
      <c r="C927" t="str">
        <f t="shared" si="510"/>
        <v>FFDFD3C0</v>
      </c>
      <c r="D927" t="s">
        <v>124</v>
      </c>
      <c r="E927">
        <v>2</v>
      </c>
      <c r="H927">
        <v>156</v>
      </c>
      <c r="I927" t="s">
        <v>125</v>
      </c>
      <c r="J927" t="s">
        <v>126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536"/>
        <v>21:40:27.234</v>
      </c>
      <c r="T927" t="str">
        <f t="shared" si="537"/>
        <v>21:40:26.734</v>
      </c>
      <c r="U927" t="str">
        <f t="shared" si="522"/>
        <v>A54CFF</v>
      </c>
      <c r="V927">
        <v>0</v>
      </c>
      <c r="W927">
        <v>0</v>
      </c>
      <c r="X927">
        <v>2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1</v>
      </c>
      <c r="AI927" t="s">
        <v>434</v>
      </c>
      <c r="AJ927">
        <v>43.393206999999997</v>
      </c>
      <c r="AK927" t="s">
        <v>435</v>
      </c>
      <c r="AL927">
        <v>-88.738804000000002</v>
      </c>
      <c r="AM927">
        <v>25</v>
      </c>
      <c r="AN927">
        <v>2050</v>
      </c>
      <c r="AO927" t="s">
        <v>118</v>
      </c>
      <c r="AP927">
        <v>-120</v>
      </c>
      <c r="AQ927">
        <v>42</v>
      </c>
      <c r="AR927">
        <v>512</v>
      </c>
      <c r="AZ927">
        <v>1200</v>
      </c>
      <c r="BA927">
        <v>1</v>
      </c>
      <c r="BB927" t="str">
        <f t="shared" si="511"/>
        <v xml:space="preserve">N4400K  </v>
      </c>
      <c r="BC927">
        <v>1</v>
      </c>
      <c r="BE927">
        <v>0</v>
      </c>
      <c r="BF927">
        <v>0</v>
      </c>
      <c r="BG927">
        <v>0</v>
      </c>
      <c r="BH927">
        <v>1950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 t="shared" si="538"/>
        <v>21:40:27.235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168</v>
      </c>
      <c r="CR927">
        <v>0</v>
      </c>
      <c r="CW927">
        <v>4005518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 t="shared" si="535"/>
        <v>07/22/2022 21:40:27.455</v>
      </c>
      <c r="C928" t="str">
        <f t="shared" si="510"/>
        <v>FFDFD3C0</v>
      </c>
      <c r="D928" t="s">
        <v>121</v>
      </c>
      <c r="E928">
        <v>12</v>
      </c>
      <c r="F928">
        <v>1012</v>
      </c>
      <c r="G928" t="s">
        <v>122</v>
      </c>
      <c r="J928" t="s">
        <v>123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536"/>
        <v>21:40:27.234</v>
      </c>
      <c r="T928" t="str">
        <f t="shared" si="537"/>
        <v>21:40:26.734</v>
      </c>
      <c r="U928" t="str">
        <f t="shared" si="522"/>
        <v>A54CFF</v>
      </c>
      <c r="V928">
        <v>0</v>
      </c>
      <c r="W928">
        <v>0</v>
      </c>
      <c r="X928">
        <v>2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1</v>
      </c>
      <c r="AI928" t="s">
        <v>434</v>
      </c>
      <c r="AJ928">
        <v>43.393206999999997</v>
      </c>
      <c r="AK928" t="s">
        <v>435</v>
      </c>
      <c r="AL928">
        <v>-88.738804000000002</v>
      </c>
      <c r="AM928">
        <v>25</v>
      </c>
      <c r="AN928">
        <v>2050</v>
      </c>
      <c r="AO928" t="s">
        <v>118</v>
      </c>
      <c r="AP928">
        <v>-120</v>
      </c>
      <c r="AQ928">
        <v>42</v>
      </c>
      <c r="AR928">
        <v>512</v>
      </c>
      <c r="AZ928">
        <v>1200</v>
      </c>
      <c r="BA928">
        <v>1</v>
      </c>
      <c r="BB928" t="str">
        <f t="shared" si="511"/>
        <v xml:space="preserve">N4400K  </v>
      </c>
      <c r="BC928">
        <v>1</v>
      </c>
      <c r="BE928">
        <v>0</v>
      </c>
      <c r="BF928">
        <v>0</v>
      </c>
      <c r="BG928">
        <v>0</v>
      </c>
      <c r="BH928">
        <v>1950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 t="shared" si="538"/>
        <v>21:40:27.235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168</v>
      </c>
      <c r="CR928">
        <v>0</v>
      </c>
      <c r="CW928">
        <v>4005518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 t="shared" ref="A929:A934" si="539">"07/22/2022 21:40:28.455"</f>
        <v>07/22/2022 21:40:28.455</v>
      </c>
      <c r="C929" t="str">
        <f t="shared" si="510"/>
        <v>FFDFD3C0</v>
      </c>
      <c r="D929" t="s">
        <v>113</v>
      </c>
      <c r="E929">
        <v>45</v>
      </c>
      <c r="H929">
        <v>152</v>
      </c>
      <c r="I929" t="s">
        <v>120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ref="S929:S934" si="540">"21:40:28.180"</f>
        <v>21:40:28.180</v>
      </c>
      <c r="T929" t="str">
        <f t="shared" ref="T929:T934" si="541">"21:40:27.680"</f>
        <v>21:40:27.680</v>
      </c>
      <c r="U929" t="str">
        <f t="shared" si="522"/>
        <v>A54CFF</v>
      </c>
      <c r="V929">
        <v>0</v>
      </c>
      <c r="W929">
        <v>0</v>
      </c>
      <c r="X929">
        <v>2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1</v>
      </c>
      <c r="AI929" t="s">
        <v>436</v>
      </c>
      <c r="AJ929">
        <v>43.393442999999998</v>
      </c>
      <c r="AK929" t="s">
        <v>437</v>
      </c>
      <c r="AL929">
        <v>-88.739576</v>
      </c>
      <c r="AM929">
        <v>25</v>
      </c>
      <c r="AN929">
        <v>2050</v>
      </c>
      <c r="AO929" t="s">
        <v>118</v>
      </c>
      <c r="AP929">
        <v>-119</v>
      </c>
      <c r="AQ929">
        <v>47</v>
      </c>
      <c r="AR929">
        <v>512</v>
      </c>
      <c r="AZ929">
        <v>1200</v>
      </c>
      <c r="BA929">
        <v>1</v>
      </c>
      <c r="BB929" t="str">
        <f t="shared" si="511"/>
        <v xml:space="preserve">N4400K  </v>
      </c>
      <c r="BC929">
        <v>1</v>
      </c>
      <c r="BE929">
        <v>0</v>
      </c>
      <c r="BF929">
        <v>0</v>
      </c>
      <c r="BG929">
        <v>0</v>
      </c>
      <c r="BH929">
        <v>1975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 t="shared" ref="BW929:BW934" si="542">"21:40:28.182"</f>
        <v>21:40:28.182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168</v>
      </c>
      <c r="CR929">
        <v>0</v>
      </c>
      <c r="CW929">
        <v>4006693</v>
      </c>
      <c r="CY929">
        <v>1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 t="shared" si="539"/>
        <v>07/22/2022 21:40:28.455</v>
      </c>
      <c r="C930" t="str">
        <f t="shared" si="510"/>
        <v>FFDFD3C0</v>
      </c>
      <c r="D930" t="s">
        <v>121</v>
      </c>
      <c r="E930">
        <v>11</v>
      </c>
      <c r="F930">
        <v>1011</v>
      </c>
      <c r="G930" t="s">
        <v>125</v>
      </c>
      <c r="J930" t="s">
        <v>123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540"/>
        <v>21:40:28.180</v>
      </c>
      <c r="T930" t="str">
        <f t="shared" si="541"/>
        <v>21:40:27.680</v>
      </c>
      <c r="U930" t="str">
        <f t="shared" si="522"/>
        <v>A54CFF</v>
      </c>
      <c r="V930">
        <v>0</v>
      </c>
      <c r="W930">
        <v>0</v>
      </c>
      <c r="X930">
        <v>2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1</v>
      </c>
      <c r="AI930" t="s">
        <v>436</v>
      </c>
      <c r="AJ930">
        <v>43.393442999999998</v>
      </c>
      <c r="AK930" t="s">
        <v>437</v>
      </c>
      <c r="AL930">
        <v>-88.739576</v>
      </c>
      <c r="AM930">
        <v>25</v>
      </c>
      <c r="AN930">
        <v>2050</v>
      </c>
      <c r="AO930" t="s">
        <v>118</v>
      </c>
      <c r="AP930">
        <v>-119</v>
      </c>
      <c r="AQ930">
        <v>47</v>
      </c>
      <c r="AR930">
        <v>512</v>
      </c>
      <c r="AZ930">
        <v>1200</v>
      </c>
      <c r="BA930">
        <v>1</v>
      </c>
      <c r="BB930" t="str">
        <f t="shared" si="511"/>
        <v xml:space="preserve">N4400K  </v>
      </c>
      <c r="BC930">
        <v>1</v>
      </c>
      <c r="BE930">
        <v>0</v>
      </c>
      <c r="BF930">
        <v>0</v>
      </c>
      <c r="BG930">
        <v>0</v>
      </c>
      <c r="BH930">
        <v>1975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 t="shared" si="542"/>
        <v>21:40:28.182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168</v>
      </c>
      <c r="CR930">
        <v>0</v>
      </c>
      <c r="CW930">
        <v>4006693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 t="shared" si="539"/>
        <v>07/22/2022 21:40:28.455</v>
      </c>
      <c r="C931" t="str">
        <f t="shared" si="510"/>
        <v>FFDFD3C0</v>
      </c>
      <c r="D931" t="s">
        <v>124</v>
      </c>
      <c r="E931">
        <v>2</v>
      </c>
      <c r="H931">
        <v>156</v>
      </c>
      <c r="I931" t="s">
        <v>125</v>
      </c>
      <c r="J931" t="s">
        <v>126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540"/>
        <v>21:40:28.180</v>
      </c>
      <c r="T931" t="str">
        <f t="shared" si="541"/>
        <v>21:40:27.680</v>
      </c>
      <c r="U931" t="str">
        <f t="shared" si="522"/>
        <v>A54CFF</v>
      </c>
      <c r="V931">
        <v>0</v>
      </c>
      <c r="W931">
        <v>0</v>
      </c>
      <c r="X931">
        <v>2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1</v>
      </c>
      <c r="AI931" t="s">
        <v>436</v>
      </c>
      <c r="AJ931">
        <v>43.393442999999998</v>
      </c>
      <c r="AK931" t="s">
        <v>437</v>
      </c>
      <c r="AL931">
        <v>-88.739576</v>
      </c>
      <c r="AM931">
        <v>25</v>
      </c>
      <c r="AN931">
        <v>2050</v>
      </c>
      <c r="AO931" t="s">
        <v>118</v>
      </c>
      <c r="AP931">
        <v>-119</v>
      </c>
      <c r="AQ931">
        <v>47</v>
      </c>
      <c r="AR931">
        <v>512</v>
      </c>
      <c r="AZ931">
        <v>1200</v>
      </c>
      <c r="BA931">
        <v>1</v>
      </c>
      <c r="BB931" t="str">
        <f t="shared" si="511"/>
        <v xml:space="preserve">N4400K  </v>
      </c>
      <c r="BC931">
        <v>1</v>
      </c>
      <c r="BE931">
        <v>0</v>
      </c>
      <c r="BF931">
        <v>0</v>
      </c>
      <c r="BG931">
        <v>0</v>
      </c>
      <c r="BH931">
        <v>1975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 t="shared" si="542"/>
        <v>21:40:28.182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168</v>
      </c>
      <c r="CR931">
        <v>0</v>
      </c>
      <c r="CW931">
        <v>4006693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 t="shared" si="539"/>
        <v>07/22/2022 21:40:28.455</v>
      </c>
      <c r="C932" t="str">
        <f t="shared" si="510"/>
        <v>FFDFD3C0</v>
      </c>
      <c r="D932" t="s">
        <v>127</v>
      </c>
      <c r="E932">
        <v>8</v>
      </c>
      <c r="F932">
        <v>2008</v>
      </c>
      <c r="G932" t="s">
        <v>128</v>
      </c>
      <c r="J932" t="s">
        <v>129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540"/>
        <v>21:40:28.180</v>
      </c>
      <c r="T932" t="str">
        <f t="shared" si="541"/>
        <v>21:40:27.680</v>
      </c>
      <c r="U932" t="str">
        <f t="shared" si="522"/>
        <v>A54CFF</v>
      </c>
      <c r="V932">
        <v>0</v>
      </c>
      <c r="W932">
        <v>0</v>
      </c>
      <c r="X932">
        <v>2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1</v>
      </c>
      <c r="AI932" t="s">
        <v>436</v>
      </c>
      <c r="AJ932">
        <v>43.393442999999998</v>
      </c>
      <c r="AK932" t="s">
        <v>437</v>
      </c>
      <c r="AL932">
        <v>-88.739576</v>
      </c>
      <c r="AM932">
        <v>25</v>
      </c>
      <c r="AN932">
        <v>2050</v>
      </c>
      <c r="AO932" t="s">
        <v>118</v>
      </c>
      <c r="AP932">
        <v>-119</v>
      </c>
      <c r="AQ932">
        <v>47</v>
      </c>
      <c r="AR932">
        <v>512</v>
      </c>
      <c r="AZ932">
        <v>1200</v>
      </c>
      <c r="BA932">
        <v>1</v>
      </c>
      <c r="BB932" t="str">
        <f t="shared" si="511"/>
        <v xml:space="preserve">N4400K  </v>
      </c>
      <c r="BC932">
        <v>1</v>
      </c>
      <c r="BE932">
        <v>0</v>
      </c>
      <c r="BF932">
        <v>0</v>
      </c>
      <c r="BG932">
        <v>0</v>
      </c>
      <c r="BH932">
        <v>1975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 t="shared" si="542"/>
        <v>21:40:28.182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168</v>
      </c>
      <c r="CR932">
        <v>0</v>
      </c>
      <c r="CW932">
        <v>4006693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 t="shared" si="539"/>
        <v>07/22/2022 21:40:28.455</v>
      </c>
      <c r="C933" t="str">
        <f t="shared" si="510"/>
        <v>FFDFD3C0</v>
      </c>
      <c r="D933" t="s">
        <v>113</v>
      </c>
      <c r="E933">
        <v>44</v>
      </c>
      <c r="H933">
        <v>151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540"/>
        <v>21:40:28.180</v>
      </c>
      <c r="T933" t="str">
        <f t="shared" si="541"/>
        <v>21:40:27.680</v>
      </c>
      <c r="U933" t="str">
        <f t="shared" si="522"/>
        <v>A54CFF</v>
      </c>
      <c r="V933">
        <v>0</v>
      </c>
      <c r="W933">
        <v>0</v>
      </c>
      <c r="X933">
        <v>2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1</v>
      </c>
      <c r="AI933" t="s">
        <v>436</v>
      </c>
      <c r="AJ933">
        <v>43.393442999999998</v>
      </c>
      <c r="AK933" t="s">
        <v>437</v>
      </c>
      <c r="AL933">
        <v>-88.739576</v>
      </c>
      <c r="AM933">
        <v>25</v>
      </c>
      <c r="AN933">
        <v>2050</v>
      </c>
      <c r="AO933" t="s">
        <v>118</v>
      </c>
      <c r="AP933">
        <v>-119</v>
      </c>
      <c r="AQ933">
        <v>47</v>
      </c>
      <c r="AR933">
        <v>512</v>
      </c>
      <c r="AZ933">
        <v>1200</v>
      </c>
      <c r="BA933">
        <v>1</v>
      </c>
      <c r="BB933" t="str">
        <f t="shared" si="511"/>
        <v xml:space="preserve">N4400K  </v>
      </c>
      <c r="BC933">
        <v>1</v>
      </c>
      <c r="BE933">
        <v>0</v>
      </c>
      <c r="BF933">
        <v>0</v>
      </c>
      <c r="BG933">
        <v>0</v>
      </c>
      <c r="BH933">
        <v>1975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 t="shared" si="542"/>
        <v>21:40:28.182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168</v>
      </c>
      <c r="CR933">
        <v>0</v>
      </c>
      <c r="CW933">
        <v>4006693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 t="shared" si="539"/>
        <v>07/22/2022 21:40:28.455</v>
      </c>
      <c r="C934" t="str">
        <f t="shared" si="510"/>
        <v>FFDFD3C0</v>
      </c>
      <c r="D934" t="s">
        <v>121</v>
      </c>
      <c r="E934">
        <v>12</v>
      </c>
      <c r="F934">
        <v>1012</v>
      </c>
      <c r="G934" t="s">
        <v>122</v>
      </c>
      <c r="J934" t="s">
        <v>123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540"/>
        <v>21:40:28.180</v>
      </c>
      <c r="T934" t="str">
        <f t="shared" si="541"/>
        <v>21:40:27.680</v>
      </c>
      <c r="U934" t="str">
        <f t="shared" si="522"/>
        <v>A54CFF</v>
      </c>
      <c r="V934">
        <v>0</v>
      </c>
      <c r="W934">
        <v>0</v>
      </c>
      <c r="X934">
        <v>2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1</v>
      </c>
      <c r="AI934" t="s">
        <v>436</v>
      </c>
      <c r="AJ934">
        <v>43.393442999999998</v>
      </c>
      <c r="AK934" t="s">
        <v>437</v>
      </c>
      <c r="AL934">
        <v>-88.739576</v>
      </c>
      <c r="AM934">
        <v>25</v>
      </c>
      <c r="AN934">
        <v>2050</v>
      </c>
      <c r="AO934" t="s">
        <v>118</v>
      </c>
      <c r="AP934">
        <v>-119</v>
      </c>
      <c r="AQ934">
        <v>47</v>
      </c>
      <c r="AR934">
        <v>512</v>
      </c>
      <c r="AZ934">
        <v>1200</v>
      </c>
      <c r="BA934">
        <v>1</v>
      </c>
      <c r="BB934" t="str">
        <f t="shared" si="511"/>
        <v xml:space="preserve">N4400K  </v>
      </c>
      <c r="BC934">
        <v>1</v>
      </c>
      <c r="BE934">
        <v>0</v>
      </c>
      <c r="BF934">
        <v>0</v>
      </c>
      <c r="BG934">
        <v>0</v>
      </c>
      <c r="BH934">
        <v>1975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 t="shared" si="542"/>
        <v>21:40:28.182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168</v>
      </c>
      <c r="CR934">
        <v>0</v>
      </c>
      <c r="CW934">
        <v>4006693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"07/22/2022 21:40:29.424"</f>
        <v>07/22/2022 21:40:29.424</v>
      </c>
      <c r="C935" t="str">
        <f t="shared" si="510"/>
        <v>FFDFD3C0</v>
      </c>
      <c r="D935" t="s">
        <v>127</v>
      </c>
      <c r="E935">
        <v>8</v>
      </c>
      <c r="F935">
        <v>2008</v>
      </c>
      <c r="G935" t="s">
        <v>128</v>
      </c>
      <c r="J935" t="s">
        <v>129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ref="S935:S940" si="543">"21:40:29.172"</f>
        <v>21:40:29.172</v>
      </c>
      <c r="T935" t="str">
        <f t="shared" ref="T935:T940" si="544">"21:40:28.672"</f>
        <v>21:40:28.672</v>
      </c>
      <c r="U935" t="str">
        <f t="shared" si="522"/>
        <v>A54CFF</v>
      </c>
      <c r="V935">
        <v>0</v>
      </c>
      <c r="W935">
        <v>0</v>
      </c>
      <c r="X935">
        <v>2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1</v>
      </c>
      <c r="AI935" t="s">
        <v>438</v>
      </c>
      <c r="AJ935">
        <v>43.393678999999999</v>
      </c>
      <c r="AK935" t="s">
        <v>439</v>
      </c>
      <c r="AL935">
        <v>-88.740306000000004</v>
      </c>
      <c r="AM935">
        <v>25</v>
      </c>
      <c r="AN935">
        <v>2050</v>
      </c>
      <c r="AO935" t="s">
        <v>118</v>
      </c>
      <c r="AP935">
        <v>-118</v>
      </c>
      <c r="AQ935">
        <v>53</v>
      </c>
      <c r="AR935">
        <v>384</v>
      </c>
      <c r="AZ935">
        <v>1200</v>
      </c>
      <c r="BA935">
        <v>1</v>
      </c>
      <c r="BB935" t="str">
        <f t="shared" si="511"/>
        <v xml:space="preserve">N4400K  </v>
      </c>
      <c r="BC935">
        <v>1</v>
      </c>
      <c r="BE935">
        <v>0</v>
      </c>
      <c r="BF935">
        <v>0</v>
      </c>
      <c r="BG935">
        <v>0</v>
      </c>
      <c r="BH935">
        <v>2000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 t="shared" ref="BW935:BW940" si="545">"21:40:29.179"</f>
        <v>21:40:29.179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168</v>
      </c>
      <c r="CR935">
        <v>1</v>
      </c>
      <c r="CW935">
        <v>13035927</v>
      </c>
      <c r="CY935">
        <v>1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"07/22/2022 21:40:29.486"</f>
        <v>07/22/2022 21:40:29.486</v>
      </c>
      <c r="C936" t="str">
        <f t="shared" si="510"/>
        <v>FFDFD3C0</v>
      </c>
      <c r="D936" t="s">
        <v>113</v>
      </c>
      <c r="E936">
        <v>44</v>
      </c>
      <c r="H936">
        <v>151</v>
      </c>
      <c r="I936" t="s">
        <v>114</v>
      </c>
      <c r="J936" t="s">
        <v>115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543"/>
        <v>21:40:29.172</v>
      </c>
      <c r="T936" t="str">
        <f t="shared" si="544"/>
        <v>21:40:28.672</v>
      </c>
      <c r="U936" t="str">
        <f t="shared" si="522"/>
        <v>A54CFF</v>
      </c>
      <c r="V936">
        <v>0</v>
      </c>
      <c r="W936">
        <v>0</v>
      </c>
      <c r="X936">
        <v>2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1</v>
      </c>
      <c r="AI936" t="s">
        <v>438</v>
      </c>
      <c r="AJ936">
        <v>43.393678999999999</v>
      </c>
      <c r="AK936" t="s">
        <v>439</v>
      </c>
      <c r="AL936">
        <v>-88.740306000000004</v>
      </c>
      <c r="AM936">
        <v>25</v>
      </c>
      <c r="AN936">
        <v>2050</v>
      </c>
      <c r="AO936" t="s">
        <v>118</v>
      </c>
      <c r="AP936">
        <v>-118</v>
      </c>
      <c r="AQ936">
        <v>53</v>
      </c>
      <c r="AR936">
        <v>384</v>
      </c>
      <c r="AZ936">
        <v>1200</v>
      </c>
      <c r="BA936">
        <v>1</v>
      </c>
      <c r="BB936" t="str">
        <f t="shared" si="511"/>
        <v xml:space="preserve">N4400K  </v>
      </c>
      <c r="BC936">
        <v>1</v>
      </c>
      <c r="BE936">
        <v>0</v>
      </c>
      <c r="BF936">
        <v>0</v>
      </c>
      <c r="BG936">
        <v>0</v>
      </c>
      <c r="BH936">
        <v>2000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 t="shared" si="545"/>
        <v>21:40:29.179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168</v>
      </c>
      <c r="CR936">
        <v>1</v>
      </c>
      <c r="CW936">
        <v>13035927</v>
      </c>
      <c r="CY936">
        <v>1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"07/22/2022 21:40:29.486"</f>
        <v>07/22/2022 21:40:29.486</v>
      </c>
      <c r="C937" t="str">
        <f t="shared" si="510"/>
        <v>FFDFD3C0</v>
      </c>
      <c r="D937" t="s">
        <v>113</v>
      </c>
      <c r="E937">
        <v>45</v>
      </c>
      <c r="H937">
        <v>152</v>
      </c>
      <c r="I937" t="s">
        <v>120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543"/>
        <v>21:40:29.172</v>
      </c>
      <c r="T937" t="str">
        <f t="shared" si="544"/>
        <v>21:40:28.672</v>
      </c>
      <c r="U937" t="str">
        <f t="shared" si="522"/>
        <v>A54CFF</v>
      </c>
      <c r="V937">
        <v>0</v>
      </c>
      <c r="W937">
        <v>0</v>
      </c>
      <c r="X937">
        <v>2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1</v>
      </c>
      <c r="AI937" t="s">
        <v>438</v>
      </c>
      <c r="AJ937">
        <v>43.393678999999999</v>
      </c>
      <c r="AK937" t="s">
        <v>439</v>
      </c>
      <c r="AL937">
        <v>-88.740306000000004</v>
      </c>
      <c r="AM937">
        <v>25</v>
      </c>
      <c r="AN937">
        <v>2050</v>
      </c>
      <c r="AO937" t="s">
        <v>118</v>
      </c>
      <c r="AP937">
        <v>-118</v>
      </c>
      <c r="AQ937">
        <v>53</v>
      </c>
      <c r="AR937">
        <v>384</v>
      </c>
      <c r="AZ937">
        <v>1200</v>
      </c>
      <c r="BA937">
        <v>1</v>
      </c>
      <c r="BB937" t="str">
        <f t="shared" si="511"/>
        <v xml:space="preserve">N4400K  </v>
      </c>
      <c r="BC937">
        <v>1</v>
      </c>
      <c r="BE937">
        <v>0</v>
      </c>
      <c r="BF937">
        <v>0</v>
      </c>
      <c r="BG937">
        <v>0</v>
      </c>
      <c r="BH937">
        <v>2000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 t="shared" si="545"/>
        <v>21:40:29.179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168</v>
      </c>
      <c r="CR937">
        <v>1</v>
      </c>
      <c r="CW937">
        <v>13035927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"07/22/2022 21:40:29.486"</f>
        <v>07/22/2022 21:40:29.486</v>
      </c>
      <c r="C938" t="str">
        <f t="shared" si="510"/>
        <v>FFDFD3C0</v>
      </c>
      <c r="D938" t="s">
        <v>121</v>
      </c>
      <c r="E938">
        <v>12</v>
      </c>
      <c r="F938">
        <v>1012</v>
      </c>
      <c r="G938" t="s">
        <v>122</v>
      </c>
      <c r="J938" t="s">
        <v>123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543"/>
        <v>21:40:29.172</v>
      </c>
      <c r="T938" t="str">
        <f t="shared" si="544"/>
        <v>21:40:28.672</v>
      </c>
      <c r="U938" t="str">
        <f t="shared" si="522"/>
        <v>A54CFF</v>
      </c>
      <c r="V938">
        <v>0</v>
      </c>
      <c r="W938">
        <v>0</v>
      </c>
      <c r="X938">
        <v>2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1</v>
      </c>
      <c r="AI938" t="s">
        <v>438</v>
      </c>
      <c r="AJ938">
        <v>43.393678999999999</v>
      </c>
      <c r="AK938" t="s">
        <v>439</v>
      </c>
      <c r="AL938">
        <v>-88.740306000000004</v>
      </c>
      <c r="AM938">
        <v>25</v>
      </c>
      <c r="AN938">
        <v>2050</v>
      </c>
      <c r="AO938" t="s">
        <v>118</v>
      </c>
      <c r="AP938">
        <v>-118</v>
      </c>
      <c r="AQ938">
        <v>53</v>
      </c>
      <c r="AR938">
        <v>384</v>
      </c>
      <c r="AZ938">
        <v>1200</v>
      </c>
      <c r="BA938">
        <v>1</v>
      </c>
      <c r="BB938" t="str">
        <f t="shared" si="511"/>
        <v xml:space="preserve">N4400K  </v>
      </c>
      <c r="BC938">
        <v>1</v>
      </c>
      <c r="BE938">
        <v>0</v>
      </c>
      <c r="BF938">
        <v>0</v>
      </c>
      <c r="BG938">
        <v>0</v>
      </c>
      <c r="BH938">
        <v>2000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 t="shared" si="545"/>
        <v>21:40:29.179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168</v>
      </c>
      <c r="CR938">
        <v>1</v>
      </c>
      <c r="CW938">
        <v>13035927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"07/22/2022 21:40:29.486"</f>
        <v>07/22/2022 21:40:29.486</v>
      </c>
      <c r="C939" t="str">
        <f t="shared" ref="C939:C1002" si="546">"FFDFD3C0"</f>
        <v>FFDFD3C0</v>
      </c>
      <c r="D939" t="s">
        <v>121</v>
      </c>
      <c r="E939">
        <v>11</v>
      </c>
      <c r="F939">
        <v>1011</v>
      </c>
      <c r="G939" t="s">
        <v>125</v>
      </c>
      <c r="J939" t="s">
        <v>123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543"/>
        <v>21:40:29.172</v>
      </c>
      <c r="T939" t="str">
        <f t="shared" si="544"/>
        <v>21:40:28.672</v>
      </c>
      <c r="U939" t="str">
        <f t="shared" si="522"/>
        <v>A54CFF</v>
      </c>
      <c r="V939">
        <v>0</v>
      </c>
      <c r="W939">
        <v>0</v>
      </c>
      <c r="X939">
        <v>2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1</v>
      </c>
      <c r="AI939" t="s">
        <v>438</v>
      </c>
      <c r="AJ939">
        <v>43.393678999999999</v>
      </c>
      <c r="AK939" t="s">
        <v>439</v>
      </c>
      <c r="AL939">
        <v>-88.740306000000004</v>
      </c>
      <c r="AM939">
        <v>25</v>
      </c>
      <c r="AN939">
        <v>2050</v>
      </c>
      <c r="AO939" t="s">
        <v>118</v>
      </c>
      <c r="AP939">
        <v>-118</v>
      </c>
      <c r="AQ939">
        <v>53</v>
      </c>
      <c r="AR939">
        <v>384</v>
      </c>
      <c r="AZ939">
        <v>1200</v>
      </c>
      <c r="BA939">
        <v>1</v>
      </c>
      <c r="BB939" t="str">
        <f t="shared" ref="BB939:BB1002" si="547">"N4400K  "</f>
        <v xml:space="preserve">N4400K  </v>
      </c>
      <c r="BC939">
        <v>1</v>
      </c>
      <c r="BE939">
        <v>0</v>
      </c>
      <c r="BF939">
        <v>0</v>
      </c>
      <c r="BG939">
        <v>0</v>
      </c>
      <c r="BH939">
        <v>2000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 t="shared" si="545"/>
        <v>21:40:29.179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168</v>
      </c>
      <c r="CR939">
        <v>1</v>
      </c>
      <c r="CW939">
        <v>13035927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"07/22/2022 21:40:29.486"</f>
        <v>07/22/2022 21:40:29.486</v>
      </c>
      <c r="C940" t="str">
        <f t="shared" si="546"/>
        <v>FFDFD3C0</v>
      </c>
      <c r="D940" t="s">
        <v>124</v>
      </c>
      <c r="E940">
        <v>2</v>
      </c>
      <c r="H940">
        <v>156</v>
      </c>
      <c r="I940" t="s">
        <v>125</v>
      </c>
      <c r="J940" t="s">
        <v>126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543"/>
        <v>21:40:29.172</v>
      </c>
      <c r="T940" t="str">
        <f t="shared" si="544"/>
        <v>21:40:28.672</v>
      </c>
      <c r="U940" t="str">
        <f t="shared" si="522"/>
        <v>A54CFF</v>
      </c>
      <c r="V940">
        <v>0</v>
      </c>
      <c r="W940">
        <v>0</v>
      </c>
      <c r="X940">
        <v>2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1</v>
      </c>
      <c r="AI940" t="s">
        <v>438</v>
      </c>
      <c r="AJ940">
        <v>43.393678999999999</v>
      </c>
      <c r="AK940" t="s">
        <v>439</v>
      </c>
      <c r="AL940">
        <v>-88.740306000000004</v>
      </c>
      <c r="AM940">
        <v>25</v>
      </c>
      <c r="AN940">
        <v>2050</v>
      </c>
      <c r="AO940" t="s">
        <v>118</v>
      </c>
      <c r="AP940">
        <v>-118</v>
      </c>
      <c r="AQ940">
        <v>53</v>
      </c>
      <c r="AR940">
        <v>384</v>
      </c>
      <c r="AZ940">
        <v>1200</v>
      </c>
      <c r="BA940">
        <v>1</v>
      </c>
      <c r="BB940" t="str">
        <f t="shared" si="547"/>
        <v xml:space="preserve">N4400K  </v>
      </c>
      <c r="BC940">
        <v>1</v>
      </c>
      <c r="BE940">
        <v>0</v>
      </c>
      <c r="BF940">
        <v>0</v>
      </c>
      <c r="BG940">
        <v>0</v>
      </c>
      <c r="BH940">
        <v>2000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 t="shared" si="545"/>
        <v>21:40:29.179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168</v>
      </c>
      <c r="CR940">
        <v>1</v>
      </c>
      <c r="CW940">
        <v>13035927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 t="shared" ref="A941:A946" si="548">"07/22/2022 21:40:30.283"</f>
        <v>07/22/2022 21:40:30.283</v>
      </c>
      <c r="C941" t="str">
        <f t="shared" si="546"/>
        <v>FFDFD3C0</v>
      </c>
      <c r="D941" t="s">
        <v>127</v>
      </c>
      <c r="E941">
        <v>8</v>
      </c>
      <c r="F941">
        <v>2008</v>
      </c>
      <c r="G941" t="s">
        <v>128</v>
      </c>
      <c r="J941" t="s">
        <v>129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ref="S941:S946" si="549">"21:40:30.016"</f>
        <v>21:40:30.016</v>
      </c>
      <c r="T941" t="str">
        <f t="shared" ref="T941:T946" si="550">"21:40:29.616"</f>
        <v>21:40:29.616</v>
      </c>
      <c r="U941" t="str">
        <f t="shared" si="522"/>
        <v>A54CFF</v>
      </c>
      <c r="V941">
        <v>0</v>
      </c>
      <c r="W941">
        <v>0</v>
      </c>
      <c r="X941">
        <v>2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1</v>
      </c>
      <c r="AI941" t="s">
        <v>351</v>
      </c>
      <c r="AJ941">
        <v>43.393892999999998</v>
      </c>
      <c r="AK941" t="s">
        <v>440</v>
      </c>
      <c r="AL941">
        <v>-88.740885000000006</v>
      </c>
      <c r="AM941">
        <v>25</v>
      </c>
      <c r="AN941">
        <v>2050</v>
      </c>
      <c r="AO941" t="s">
        <v>118</v>
      </c>
      <c r="AP941">
        <v>-115</v>
      </c>
      <c r="AQ941">
        <v>58</v>
      </c>
      <c r="AR941">
        <v>448</v>
      </c>
      <c r="AZ941">
        <v>1200</v>
      </c>
      <c r="BA941">
        <v>1</v>
      </c>
      <c r="BB941" t="str">
        <f t="shared" si="547"/>
        <v xml:space="preserve">N4400K  </v>
      </c>
      <c r="BC941">
        <v>1</v>
      </c>
      <c r="BE941">
        <v>0</v>
      </c>
      <c r="BF941">
        <v>0</v>
      </c>
      <c r="BG941">
        <v>0</v>
      </c>
      <c r="BH941">
        <v>2000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 t="shared" ref="BW941:BW946" si="551">"21:40:30.020"</f>
        <v>21:40:30.020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168</v>
      </c>
      <c r="CR941">
        <v>0</v>
      </c>
      <c r="CW941">
        <v>4008989</v>
      </c>
      <c r="CY941">
        <v>1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 t="shared" si="548"/>
        <v>07/22/2022 21:40:30.283</v>
      </c>
      <c r="C942" t="str">
        <f t="shared" si="546"/>
        <v>FFDFD3C0</v>
      </c>
      <c r="D942" t="s">
        <v>113</v>
      </c>
      <c r="E942">
        <v>44</v>
      </c>
      <c r="H942">
        <v>151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549"/>
        <v>21:40:30.016</v>
      </c>
      <c r="T942" t="str">
        <f t="shared" si="550"/>
        <v>21:40:29.616</v>
      </c>
      <c r="U942" t="str">
        <f t="shared" si="522"/>
        <v>A54CFF</v>
      </c>
      <c r="V942">
        <v>0</v>
      </c>
      <c r="W942">
        <v>0</v>
      </c>
      <c r="X942">
        <v>2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1</v>
      </c>
      <c r="AI942" t="s">
        <v>351</v>
      </c>
      <c r="AJ942">
        <v>43.393892999999998</v>
      </c>
      <c r="AK942" t="s">
        <v>440</v>
      </c>
      <c r="AL942">
        <v>-88.740885000000006</v>
      </c>
      <c r="AM942">
        <v>25</v>
      </c>
      <c r="AN942">
        <v>2050</v>
      </c>
      <c r="AO942" t="s">
        <v>118</v>
      </c>
      <c r="AP942">
        <v>-115</v>
      </c>
      <c r="AQ942">
        <v>58</v>
      </c>
      <c r="AR942">
        <v>448</v>
      </c>
      <c r="AZ942">
        <v>1200</v>
      </c>
      <c r="BA942">
        <v>1</v>
      </c>
      <c r="BB942" t="str">
        <f t="shared" si="547"/>
        <v xml:space="preserve">N4400K  </v>
      </c>
      <c r="BC942">
        <v>1</v>
      </c>
      <c r="BE942">
        <v>0</v>
      </c>
      <c r="BF942">
        <v>0</v>
      </c>
      <c r="BG942">
        <v>0</v>
      </c>
      <c r="BH942">
        <v>2000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 t="shared" si="551"/>
        <v>21:40:30.020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168</v>
      </c>
      <c r="CR942">
        <v>0</v>
      </c>
      <c r="CW942">
        <v>4008989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 t="shared" si="548"/>
        <v>07/22/2022 21:40:30.283</v>
      </c>
      <c r="C943" t="str">
        <f t="shared" si="546"/>
        <v>FFDFD3C0</v>
      </c>
      <c r="D943" t="s">
        <v>113</v>
      </c>
      <c r="E943">
        <v>45</v>
      </c>
      <c r="H943">
        <v>152</v>
      </c>
      <c r="I943" t="s">
        <v>120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549"/>
        <v>21:40:30.016</v>
      </c>
      <c r="T943" t="str">
        <f t="shared" si="550"/>
        <v>21:40:29.616</v>
      </c>
      <c r="U943" t="str">
        <f t="shared" si="522"/>
        <v>A54CFF</v>
      </c>
      <c r="V943">
        <v>0</v>
      </c>
      <c r="W943">
        <v>0</v>
      </c>
      <c r="X943">
        <v>2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1</v>
      </c>
      <c r="AI943" t="s">
        <v>351</v>
      </c>
      <c r="AJ943">
        <v>43.393892999999998</v>
      </c>
      <c r="AK943" t="s">
        <v>440</v>
      </c>
      <c r="AL943">
        <v>-88.740885000000006</v>
      </c>
      <c r="AM943">
        <v>25</v>
      </c>
      <c r="AN943">
        <v>2050</v>
      </c>
      <c r="AO943" t="s">
        <v>118</v>
      </c>
      <c r="AP943">
        <v>-115</v>
      </c>
      <c r="AQ943">
        <v>58</v>
      </c>
      <c r="AR943">
        <v>448</v>
      </c>
      <c r="AZ943">
        <v>1200</v>
      </c>
      <c r="BA943">
        <v>1</v>
      </c>
      <c r="BB943" t="str">
        <f t="shared" si="547"/>
        <v xml:space="preserve">N4400K  </v>
      </c>
      <c r="BC943">
        <v>1</v>
      </c>
      <c r="BE943">
        <v>0</v>
      </c>
      <c r="BF943">
        <v>0</v>
      </c>
      <c r="BG943">
        <v>0</v>
      </c>
      <c r="BH943">
        <v>2000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 t="shared" si="551"/>
        <v>21:40:30.020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168</v>
      </c>
      <c r="CR943">
        <v>0</v>
      </c>
      <c r="CW943">
        <v>4008989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 t="shared" si="548"/>
        <v>07/22/2022 21:40:30.283</v>
      </c>
      <c r="C944" t="str">
        <f t="shared" si="546"/>
        <v>FFDFD3C0</v>
      </c>
      <c r="D944" t="s">
        <v>121</v>
      </c>
      <c r="E944">
        <v>12</v>
      </c>
      <c r="F944">
        <v>1012</v>
      </c>
      <c r="G944" t="s">
        <v>122</v>
      </c>
      <c r="J944" t="s">
        <v>123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549"/>
        <v>21:40:30.016</v>
      </c>
      <c r="T944" t="str">
        <f t="shared" si="550"/>
        <v>21:40:29.616</v>
      </c>
      <c r="U944" t="str">
        <f t="shared" si="522"/>
        <v>A54CFF</v>
      </c>
      <c r="V944">
        <v>0</v>
      </c>
      <c r="W944">
        <v>0</v>
      </c>
      <c r="X944">
        <v>2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1</v>
      </c>
      <c r="AI944" t="s">
        <v>351</v>
      </c>
      <c r="AJ944">
        <v>43.393892999999998</v>
      </c>
      <c r="AK944" t="s">
        <v>440</v>
      </c>
      <c r="AL944">
        <v>-88.740885000000006</v>
      </c>
      <c r="AM944">
        <v>25</v>
      </c>
      <c r="AN944">
        <v>2050</v>
      </c>
      <c r="AO944" t="s">
        <v>118</v>
      </c>
      <c r="AP944">
        <v>-115</v>
      </c>
      <c r="AQ944">
        <v>58</v>
      </c>
      <c r="AR944">
        <v>448</v>
      </c>
      <c r="AZ944">
        <v>1200</v>
      </c>
      <c r="BA944">
        <v>1</v>
      </c>
      <c r="BB944" t="str">
        <f t="shared" si="547"/>
        <v xml:space="preserve">N4400K  </v>
      </c>
      <c r="BC944">
        <v>1</v>
      </c>
      <c r="BE944">
        <v>0</v>
      </c>
      <c r="BF944">
        <v>0</v>
      </c>
      <c r="BG944">
        <v>0</v>
      </c>
      <c r="BH944">
        <v>2000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 t="shared" si="551"/>
        <v>21:40:30.020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168</v>
      </c>
      <c r="CR944">
        <v>0</v>
      </c>
      <c r="CW944">
        <v>4008989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 t="shared" si="548"/>
        <v>07/22/2022 21:40:30.283</v>
      </c>
      <c r="C945" t="str">
        <f t="shared" si="546"/>
        <v>FFDFD3C0</v>
      </c>
      <c r="D945" t="s">
        <v>121</v>
      </c>
      <c r="E945">
        <v>11</v>
      </c>
      <c r="F945">
        <v>1011</v>
      </c>
      <c r="G945" t="s">
        <v>125</v>
      </c>
      <c r="J945" t="s">
        <v>123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549"/>
        <v>21:40:30.016</v>
      </c>
      <c r="T945" t="str">
        <f t="shared" si="550"/>
        <v>21:40:29.616</v>
      </c>
      <c r="U945" t="str">
        <f t="shared" si="522"/>
        <v>A54CFF</v>
      </c>
      <c r="V945">
        <v>0</v>
      </c>
      <c r="W945">
        <v>0</v>
      </c>
      <c r="X945">
        <v>2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1</v>
      </c>
      <c r="AI945" t="s">
        <v>351</v>
      </c>
      <c r="AJ945">
        <v>43.393892999999998</v>
      </c>
      <c r="AK945" t="s">
        <v>440</v>
      </c>
      <c r="AL945">
        <v>-88.740885000000006</v>
      </c>
      <c r="AM945">
        <v>25</v>
      </c>
      <c r="AN945">
        <v>2050</v>
      </c>
      <c r="AO945" t="s">
        <v>118</v>
      </c>
      <c r="AP945">
        <v>-115</v>
      </c>
      <c r="AQ945">
        <v>58</v>
      </c>
      <c r="AR945">
        <v>448</v>
      </c>
      <c r="AZ945">
        <v>1200</v>
      </c>
      <c r="BA945">
        <v>1</v>
      </c>
      <c r="BB945" t="str">
        <f t="shared" si="547"/>
        <v xml:space="preserve">N4400K  </v>
      </c>
      <c r="BC945">
        <v>1</v>
      </c>
      <c r="BE945">
        <v>0</v>
      </c>
      <c r="BF945">
        <v>0</v>
      </c>
      <c r="BG945">
        <v>0</v>
      </c>
      <c r="BH945">
        <v>2000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 t="shared" si="551"/>
        <v>21:40:30.020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168</v>
      </c>
      <c r="CR945">
        <v>0</v>
      </c>
      <c r="CW945">
        <v>4008989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 t="shared" si="548"/>
        <v>07/22/2022 21:40:30.283</v>
      </c>
      <c r="C946" t="str">
        <f t="shared" si="546"/>
        <v>FFDFD3C0</v>
      </c>
      <c r="D946" t="s">
        <v>124</v>
      </c>
      <c r="E946">
        <v>2</v>
      </c>
      <c r="H946">
        <v>156</v>
      </c>
      <c r="I946" t="s">
        <v>125</v>
      </c>
      <c r="J946" t="s">
        <v>126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549"/>
        <v>21:40:30.016</v>
      </c>
      <c r="T946" t="str">
        <f t="shared" si="550"/>
        <v>21:40:29.616</v>
      </c>
      <c r="U946" t="str">
        <f t="shared" si="522"/>
        <v>A54CFF</v>
      </c>
      <c r="V946">
        <v>0</v>
      </c>
      <c r="W946">
        <v>0</v>
      </c>
      <c r="X946">
        <v>2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1</v>
      </c>
      <c r="AI946" t="s">
        <v>351</v>
      </c>
      <c r="AJ946">
        <v>43.393892999999998</v>
      </c>
      <c r="AK946" t="s">
        <v>440</v>
      </c>
      <c r="AL946">
        <v>-88.740885000000006</v>
      </c>
      <c r="AM946">
        <v>25</v>
      </c>
      <c r="AN946">
        <v>2050</v>
      </c>
      <c r="AO946" t="s">
        <v>118</v>
      </c>
      <c r="AP946">
        <v>-115</v>
      </c>
      <c r="AQ946">
        <v>58</v>
      </c>
      <c r="AR946">
        <v>448</v>
      </c>
      <c r="AZ946">
        <v>1200</v>
      </c>
      <c r="BA946">
        <v>1</v>
      </c>
      <c r="BB946" t="str">
        <f t="shared" si="547"/>
        <v xml:space="preserve">N4400K  </v>
      </c>
      <c r="BC946">
        <v>1</v>
      </c>
      <c r="BE946">
        <v>0</v>
      </c>
      <c r="BF946">
        <v>0</v>
      </c>
      <c r="BG946">
        <v>0</v>
      </c>
      <c r="BH946">
        <v>2000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 t="shared" si="551"/>
        <v>21:40:30.020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168</v>
      </c>
      <c r="CR946">
        <v>0</v>
      </c>
      <c r="CW946">
        <v>4008989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"07/22/2022 21:40:31.158"</f>
        <v>07/22/2022 21:40:31.158</v>
      </c>
      <c r="C947" t="str">
        <f t="shared" si="546"/>
        <v>FFDFD3C0</v>
      </c>
      <c r="D947" t="s">
        <v>127</v>
      </c>
      <c r="E947">
        <v>8</v>
      </c>
      <c r="F947">
        <v>2008</v>
      </c>
      <c r="G947" t="s">
        <v>128</v>
      </c>
      <c r="J947" t="s">
        <v>129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ref="S947:S952" si="552">"21:40:30.875"</f>
        <v>21:40:30.875</v>
      </c>
      <c r="T947" t="str">
        <f t="shared" ref="T947:T952" si="553">"21:40:30.475"</f>
        <v>21:40:30.475</v>
      </c>
      <c r="U947" t="str">
        <f t="shared" si="522"/>
        <v>A54CFF</v>
      </c>
      <c r="V947">
        <v>0</v>
      </c>
      <c r="W947">
        <v>0</v>
      </c>
      <c r="X947">
        <v>2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1</v>
      </c>
      <c r="AI947" t="s">
        <v>441</v>
      </c>
      <c r="AJ947">
        <v>43.394171999999998</v>
      </c>
      <c r="AK947" t="s">
        <v>442</v>
      </c>
      <c r="AL947">
        <v>-88.741550000000004</v>
      </c>
      <c r="AM947">
        <v>25</v>
      </c>
      <c r="AN947">
        <v>2075</v>
      </c>
      <c r="AO947" t="s">
        <v>118</v>
      </c>
      <c r="AP947">
        <v>-113</v>
      </c>
      <c r="AQ947">
        <v>63</v>
      </c>
      <c r="AR947">
        <v>448</v>
      </c>
      <c r="AZ947">
        <v>1200</v>
      </c>
      <c r="BA947">
        <v>1</v>
      </c>
      <c r="BB947" t="str">
        <f t="shared" si="547"/>
        <v xml:space="preserve">N4400K  </v>
      </c>
      <c r="BC947">
        <v>1</v>
      </c>
      <c r="BE947">
        <v>0</v>
      </c>
      <c r="BF947">
        <v>0</v>
      </c>
      <c r="BG947">
        <v>0</v>
      </c>
      <c r="BH947">
        <v>2000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 t="shared" ref="BW947:BW952" si="554">"21:40:30.877"</f>
        <v>21:40:30.877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6</v>
      </c>
      <c r="CP947" t="s">
        <v>119</v>
      </c>
      <c r="CQ947">
        <v>169</v>
      </c>
      <c r="CR947">
        <v>3</v>
      </c>
      <c r="CW947">
        <v>10429730</v>
      </c>
      <c r="CY947">
        <v>1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"07/22/2022 21:40:31.158"</f>
        <v>07/22/2022 21:40:31.158</v>
      </c>
      <c r="C948" t="str">
        <f t="shared" si="546"/>
        <v>FFDFD3C0</v>
      </c>
      <c r="D948" t="s">
        <v>113</v>
      </c>
      <c r="E948">
        <v>44</v>
      </c>
      <c r="H948">
        <v>151</v>
      </c>
      <c r="I948" t="s">
        <v>114</v>
      </c>
      <c r="J948" t="s">
        <v>115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552"/>
        <v>21:40:30.875</v>
      </c>
      <c r="T948" t="str">
        <f t="shared" si="553"/>
        <v>21:40:30.475</v>
      </c>
      <c r="U948" t="str">
        <f t="shared" si="522"/>
        <v>A54CFF</v>
      </c>
      <c r="V948">
        <v>0</v>
      </c>
      <c r="W948">
        <v>0</v>
      </c>
      <c r="X948">
        <v>2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1</v>
      </c>
      <c r="AI948" t="s">
        <v>441</v>
      </c>
      <c r="AJ948">
        <v>43.394171999999998</v>
      </c>
      <c r="AK948" t="s">
        <v>442</v>
      </c>
      <c r="AL948">
        <v>-88.741550000000004</v>
      </c>
      <c r="AM948">
        <v>25</v>
      </c>
      <c r="AN948">
        <v>2075</v>
      </c>
      <c r="AO948" t="s">
        <v>118</v>
      </c>
      <c r="AP948">
        <v>-113</v>
      </c>
      <c r="AQ948">
        <v>63</v>
      </c>
      <c r="AR948">
        <v>448</v>
      </c>
      <c r="AZ948">
        <v>1200</v>
      </c>
      <c r="BA948">
        <v>1</v>
      </c>
      <c r="BB948" t="str">
        <f t="shared" si="547"/>
        <v xml:space="preserve">N4400K  </v>
      </c>
      <c r="BC948">
        <v>1</v>
      </c>
      <c r="BE948">
        <v>0</v>
      </c>
      <c r="BF948">
        <v>0</v>
      </c>
      <c r="BG948">
        <v>0</v>
      </c>
      <c r="BH948">
        <v>2000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 t="shared" si="554"/>
        <v>21:40:30.877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6</v>
      </c>
      <c r="CP948" t="s">
        <v>119</v>
      </c>
      <c r="CQ948">
        <v>169</v>
      </c>
      <c r="CR948">
        <v>3</v>
      </c>
      <c r="CW948">
        <v>10429730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"07/22/2022 21:40:31.158"</f>
        <v>07/22/2022 21:40:31.158</v>
      </c>
      <c r="C949" t="str">
        <f t="shared" si="546"/>
        <v>FFDFD3C0</v>
      </c>
      <c r="D949" t="s">
        <v>113</v>
      </c>
      <c r="E949">
        <v>45</v>
      </c>
      <c r="H949">
        <v>152</v>
      </c>
      <c r="I949" t="s">
        <v>120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552"/>
        <v>21:40:30.875</v>
      </c>
      <c r="T949" t="str">
        <f t="shared" si="553"/>
        <v>21:40:30.475</v>
      </c>
      <c r="U949" t="str">
        <f t="shared" si="522"/>
        <v>A54CFF</v>
      </c>
      <c r="V949">
        <v>0</v>
      </c>
      <c r="W949">
        <v>0</v>
      </c>
      <c r="X949">
        <v>2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1</v>
      </c>
      <c r="AI949" t="s">
        <v>441</v>
      </c>
      <c r="AJ949">
        <v>43.394171999999998</v>
      </c>
      <c r="AK949" t="s">
        <v>442</v>
      </c>
      <c r="AL949">
        <v>-88.741550000000004</v>
      </c>
      <c r="AM949">
        <v>25</v>
      </c>
      <c r="AN949">
        <v>2075</v>
      </c>
      <c r="AO949" t="s">
        <v>118</v>
      </c>
      <c r="AP949">
        <v>-113</v>
      </c>
      <c r="AQ949">
        <v>63</v>
      </c>
      <c r="AR949">
        <v>448</v>
      </c>
      <c r="AZ949">
        <v>1200</v>
      </c>
      <c r="BA949">
        <v>1</v>
      </c>
      <c r="BB949" t="str">
        <f t="shared" si="547"/>
        <v xml:space="preserve">N4400K  </v>
      </c>
      <c r="BC949">
        <v>1</v>
      </c>
      <c r="BE949">
        <v>0</v>
      </c>
      <c r="BF949">
        <v>0</v>
      </c>
      <c r="BG949">
        <v>0</v>
      </c>
      <c r="BH949">
        <v>2000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 t="shared" si="554"/>
        <v>21:40:30.877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6</v>
      </c>
      <c r="CP949" t="s">
        <v>119</v>
      </c>
      <c r="CQ949">
        <v>169</v>
      </c>
      <c r="CR949">
        <v>3</v>
      </c>
      <c r="CW949">
        <v>10429730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"07/22/2022 21:40:31.174"</f>
        <v>07/22/2022 21:40:31.174</v>
      </c>
      <c r="C950" t="str">
        <f t="shared" si="546"/>
        <v>FFDFD3C0</v>
      </c>
      <c r="D950" t="s">
        <v>121</v>
      </c>
      <c r="E950">
        <v>11</v>
      </c>
      <c r="F950">
        <v>1011</v>
      </c>
      <c r="G950" t="s">
        <v>125</v>
      </c>
      <c r="J950" t="s">
        <v>123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552"/>
        <v>21:40:30.875</v>
      </c>
      <c r="T950" t="str">
        <f t="shared" si="553"/>
        <v>21:40:30.475</v>
      </c>
      <c r="U950" t="str">
        <f t="shared" si="522"/>
        <v>A54CFF</v>
      </c>
      <c r="V950">
        <v>0</v>
      </c>
      <c r="W950">
        <v>0</v>
      </c>
      <c r="X950">
        <v>2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1</v>
      </c>
      <c r="AI950" t="s">
        <v>441</v>
      </c>
      <c r="AJ950">
        <v>43.394171999999998</v>
      </c>
      <c r="AK950" t="s">
        <v>442</v>
      </c>
      <c r="AL950">
        <v>-88.741550000000004</v>
      </c>
      <c r="AM950">
        <v>25</v>
      </c>
      <c r="AN950">
        <v>2075</v>
      </c>
      <c r="AO950" t="s">
        <v>118</v>
      </c>
      <c r="AP950">
        <v>-113</v>
      </c>
      <c r="AQ950">
        <v>63</v>
      </c>
      <c r="AR950">
        <v>448</v>
      </c>
      <c r="AZ950">
        <v>1200</v>
      </c>
      <c r="BA950">
        <v>1</v>
      </c>
      <c r="BB950" t="str">
        <f t="shared" si="547"/>
        <v xml:space="preserve">N4400K  </v>
      </c>
      <c r="BC950">
        <v>1</v>
      </c>
      <c r="BE950">
        <v>0</v>
      </c>
      <c r="BF950">
        <v>0</v>
      </c>
      <c r="BG950">
        <v>0</v>
      </c>
      <c r="BH950">
        <v>2000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 t="shared" si="554"/>
        <v>21:40:30.877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6</v>
      </c>
      <c r="CP950" t="s">
        <v>119</v>
      </c>
      <c r="CQ950">
        <v>169</v>
      </c>
      <c r="CR950">
        <v>3</v>
      </c>
      <c r="CW950">
        <v>10429730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"07/22/2022 21:40:31.174"</f>
        <v>07/22/2022 21:40:31.174</v>
      </c>
      <c r="C951" t="str">
        <f t="shared" si="546"/>
        <v>FFDFD3C0</v>
      </c>
      <c r="D951" t="s">
        <v>121</v>
      </c>
      <c r="E951">
        <v>12</v>
      </c>
      <c r="F951">
        <v>1012</v>
      </c>
      <c r="G951" t="s">
        <v>122</v>
      </c>
      <c r="J951" t="s">
        <v>123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552"/>
        <v>21:40:30.875</v>
      </c>
      <c r="T951" t="str">
        <f t="shared" si="553"/>
        <v>21:40:30.475</v>
      </c>
      <c r="U951" t="str">
        <f t="shared" si="522"/>
        <v>A54CFF</v>
      </c>
      <c r="V951">
        <v>0</v>
      </c>
      <c r="W951">
        <v>0</v>
      </c>
      <c r="X951">
        <v>2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1</v>
      </c>
      <c r="AI951" t="s">
        <v>441</v>
      </c>
      <c r="AJ951">
        <v>43.394171999999998</v>
      </c>
      <c r="AK951" t="s">
        <v>442</v>
      </c>
      <c r="AL951">
        <v>-88.741550000000004</v>
      </c>
      <c r="AM951">
        <v>25</v>
      </c>
      <c r="AN951">
        <v>2075</v>
      </c>
      <c r="AO951" t="s">
        <v>118</v>
      </c>
      <c r="AP951">
        <v>-113</v>
      </c>
      <c r="AQ951">
        <v>63</v>
      </c>
      <c r="AR951">
        <v>448</v>
      </c>
      <c r="AZ951">
        <v>1200</v>
      </c>
      <c r="BA951">
        <v>1</v>
      </c>
      <c r="BB951" t="str">
        <f t="shared" si="547"/>
        <v xml:space="preserve">N4400K  </v>
      </c>
      <c r="BC951">
        <v>1</v>
      </c>
      <c r="BE951">
        <v>0</v>
      </c>
      <c r="BF951">
        <v>0</v>
      </c>
      <c r="BG951">
        <v>0</v>
      </c>
      <c r="BH951">
        <v>2000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 t="shared" si="554"/>
        <v>21:40:30.877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6</v>
      </c>
      <c r="CP951" t="s">
        <v>119</v>
      </c>
      <c r="CQ951">
        <v>169</v>
      </c>
      <c r="CR951">
        <v>3</v>
      </c>
      <c r="CW951">
        <v>10429730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"07/22/2022 21:40:31.190"</f>
        <v>07/22/2022 21:40:31.190</v>
      </c>
      <c r="C952" t="str">
        <f t="shared" si="546"/>
        <v>FFDFD3C0</v>
      </c>
      <c r="D952" t="s">
        <v>124</v>
      </c>
      <c r="E952">
        <v>2</v>
      </c>
      <c r="H952">
        <v>156</v>
      </c>
      <c r="I952" t="s">
        <v>125</v>
      </c>
      <c r="J952" t="s">
        <v>126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552"/>
        <v>21:40:30.875</v>
      </c>
      <c r="T952" t="str">
        <f t="shared" si="553"/>
        <v>21:40:30.475</v>
      </c>
      <c r="U952" t="str">
        <f t="shared" si="522"/>
        <v>A54CFF</v>
      </c>
      <c r="V952">
        <v>0</v>
      </c>
      <c r="W952">
        <v>0</v>
      </c>
      <c r="X952">
        <v>2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1</v>
      </c>
      <c r="AI952" t="s">
        <v>441</v>
      </c>
      <c r="AJ952">
        <v>43.394171999999998</v>
      </c>
      <c r="AK952" t="s">
        <v>442</v>
      </c>
      <c r="AL952">
        <v>-88.741550000000004</v>
      </c>
      <c r="AM952">
        <v>25</v>
      </c>
      <c r="AN952">
        <v>2075</v>
      </c>
      <c r="AO952" t="s">
        <v>118</v>
      </c>
      <c r="AP952">
        <v>-113</v>
      </c>
      <c r="AQ952">
        <v>63</v>
      </c>
      <c r="AR952">
        <v>448</v>
      </c>
      <c r="AZ952">
        <v>1200</v>
      </c>
      <c r="BA952">
        <v>1</v>
      </c>
      <c r="BB952" t="str">
        <f t="shared" si="547"/>
        <v xml:space="preserve">N4400K  </v>
      </c>
      <c r="BC952">
        <v>1</v>
      </c>
      <c r="BE952">
        <v>0</v>
      </c>
      <c r="BF952">
        <v>0</v>
      </c>
      <c r="BG952">
        <v>0</v>
      </c>
      <c r="BH952">
        <v>2000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 t="shared" si="554"/>
        <v>21:40:30.877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6</v>
      </c>
      <c r="CP952" t="s">
        <v>119</v>
      </c>
      <c r="CQ952">
        <v>169</v>
      </c>
      <c r="CR952">
        <v>3</v>
      </c>
      <c r="CW952">
        <v>10429730</v>
      </c>
      <c r="CY952">
        <v>1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"07/22/2022 21:40:32.002"</f>
        <v>07/22/2022 21:40:32.002</v>
      </c>
      <c r="C953" t="str">
        <f t="shared" si="546"/>
        <v>FFDFD3C0</v>
      </c>
      <c r="D953" t="s">
        <v>127</v>
      </c>
      <c r="E953">
        <v>8</v>
      </c>
      <c r="F953">
        <v>2008</v>
      </c>
      <c r="G953" t="s">
        <v>128</v>
      </c>
      <c r="J953" t="s">
        <v>129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ref="S953:S958" si="555">"21:40:31.797"</f>
        <v>21:40:31.797</v>
      </c>
      <c r="T953" t="str">
        <f t="shared" ref="T953:T958" si="556">"21:40:31.397"</f>
        <v>21:40:31.397</v>
      </c>
      <c r="U953" t="str">
        <f t="shared" si="522"/>
        <v>A54CFF</v>
      </c>
      <c r="V953">
        <v>0</v>
      </c>
      <c r="W953">
        <v>0</v>
      </c>
      <c r="X953">
        <v>2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1</v>
      </c>
      <c r="AI953" t="s">
        <v>443</v>
      </c>
      <c r="AJ953">
        <v>43.394407999999999</v>
      </c>
      <c r="AK953" t="s">
        <v>444</v>
      </c>
      <c r="AL953">
        <v>-88.742193999999998</v>
      </c>
      <c r="AM953">
        <v>25</v>
      </c>
      <c r="AN953">
        <v>2075</v>
      </c>
      <c r="AO953" t="s">
        <v>118</v>
      </c>
      <c r="AP953">
        <v>-111</v>
      </c>
      <c r="AQ953">
        <v>67</v>
      </c>
      <c r="AR953">
        <v>576</v>
      </c>
      <c r="AZ953">
        <v>1200</v>
      </c>
      <c r="BA953">
        <v>1</v>
      </c>
      <c r="BB953" t="str">
        <f t="shared" si="547"/>
        <v xml:space="preserve">N4400K  </v>
      </c>
      <c r="BC953">
        <v>1</v>
      </c>
      <c r="BE953">
        <v>0</v>
      </c>
      <c r="BF953">
        <v>0</v>
      </c>
      <c r="BG953">
        <v>0</v>
      </c>
      <c r="BH953">
        <v>2025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 t="shared" ref="BW953:BW958" si="557">"21:40:31.801"</f>
        <v>21:40:31.801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169</v>
      </c>
      <c r="CR953">
        <v>3</v>
      </c>
      <c r="CW953">
        <v>10431261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"07/22/2022 21:40:32.018"</f>
        <v>07/22/2022 21:40:32.018</v>
      </c>
      <c r="C954" t="str">
        <f t="shared" si="546"/>
        <v>FFDFD3C0</v>
      </c>
      <c r="D954" t="s">
        <v>113</v>
      </c>
      <c r="E954">
        <v>44</v>
      </c>
      <c r="H954">
        <v>151</v>
      </c>
      <c r="I954" t="s">
        <v>114</v>
      </c>
      <c r="J954" t="s">
        <v>115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555"/>
        <v>21:40:31.797</v>
      </c>
      <c r="T954" t="str">
        <f t="shared" si="556"/>
        <v>21:40:31.397</v>
      </c>
      <c r="U954" t="str">
        <f t="shared" si="522"/>
        <v>A54CFF</v>
      </c>
      <c r="V954">
        <v>0</v>
      </c>
      <c r="W954">
        <v>0</v>
      </c>
      <c r="X954">
        <v>2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1</v>
      </c>
      <c r="AI954" t="s">
        <v>443</v>
      </c>
      <c r="AJ954">
        <v>43.394407999999999</v>
      </c>
      <c r="AK954" t="s">
        <v>444</v>
      </c>
      <c r="AL954">
        <v>-88.742193999999998</v>
      </c>
      <c r="AM954">
        <v>25</v>
      </c>
      <c r="AN954">
        <v>2075</v>
      </c>
      <c r="AO954" t="s">
        <v>118</v>
      </c>
      <c r="AP954">
        <v>-111</v>
      </c>
      <c r="AQ954">
        <v>67</v>
      </c>
      <c r="AR954">
        <v>576</v>
      </c>
      <c r="AZ954">
        <v>1200</v>
      </c>
      <c r="BA954">
        <v>1</v>
      </c>
      <c r="BB954" t="str">
        <f t="shared" si="547"/>
        <v xml:space="preserve">N4400K  </v>
      </c>
      <c r="BC954">
        <v>1</v>
      </c>
      <c r="BE954">
        <v>0</v>
      </c>
      <c r="BF954">
        <v>0</v>
      </c>
      <c r="BG954">
        <v>0</v>
      </c>
      <c r="BH954">
        <v>2025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 t="shared" si="557"/>
        <v>21:40:31.801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169</v>
      </c>
      <c r="CR954">
        <v>3</v>
      </c>
      <c r="CW954">
        <v>10431261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"07/22/2022 21:40:32.018"</f>
        <v>07/22/2022 21:40:32.018</v>
      </c>
      <c r="C955" t="str">
        <f t="shared" si="546"/>
        <v>FFDFD3C0</v>
      </c>
      <c r="D955" t="s">
        <v>113</v>
      </c>
      <c r="E955">
        <v>45</v>
      </c>
      <c r="H955">
        <v>152</v>
      </c>
      <c r="I955" t="s">
        <v>120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555"/>
        <v>21:40:31.797</v>
      </c>
      <c r="T955" t="str">
        <f t="shared" si="556"/>
        <v>21:40:31.397</v>
      </c>
      <c r="U955" t="str">
        <f t="shared" si="522"/>
        <v>A54CFF</v>
      </c>
      <c r="V955">
        <v>0</v>
      </c>
      <c r="W955">
        <v>0</v>
      </c>
      <c r="X955">
        <v>2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1</v>
      </c>
      <c r="AI955" t="s">
        <v>443</v>
      </c>
      <c r="AJ955">
        <v>43.394407999999999</v>
      </c>
      <c r="AK955" t="s">
        <v>444</v>
      </c>
      <c r="AL955">
        <v>-88.742193999999998</v>
      </c>
      <c r="AM955">
        <v>25</v>
      </c>
      <c r="AN955">
        <v>2075</v>
      </c>
      <c r="AO955" t="s">
        <v>118</v>
      </c>
      <c r="AP955">
        <v>-111</v>
      </c>
      <c r="AQ955">
        <v>67</v>
      </c>
      <c r="AR955">
        <v>576</v>
      </c>
      <c r="AZ955">
        <v>1200</v>
      </c>
      <c r="BA955">
        <v>1</v>
      </c>
      <c r="BB955" t="str">
        <f t="shared" si="547"/>
        <v xml:space="preserve">N4400K  </v>
      </c>
      <c r="BC955">
        <v>1</v>
      </c>
      <c r="BE955">
        <v>0</v>
      </c>
      <c r="BF955">
        <v>0</v>
      </c>
      <c r="BG955">
        <v>0</v>
      </c>
      <c r="BH955">
        <v>2025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 t="shared" si="557"/>
        <v>21:40:31.801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169</v>
      </c>
      <c r="CR955">
        <v>3</v>
      </c>
      <c r="CW955">
        <v>10431261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"07/22/2022 21:40:32.018"</f>
        <v>07/22/2022 21:40:32.018</v>
      </c>
      <c r="C956" t="str">
        <f t="shared" si="546"/>
        <v>FFDFD3C0</v>
      </c>
      <c r="D956" t="s">
        <v>121</v>
      </c>
      <c r="E956">
        <v>11</v>
      </c>
      <c r="F956">
        <v>1011</v>
      </c>
      <c r="G956" t="s">
        <v>125</v>
      </c>
      <c r="J956" t="s">
        <v>123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555"/>
        <v>21:40:31.797</v>
      </c>
      <c r="T956" t="str">
        <f t="shared" si="556"/>
        <v>21:40:31.397</v>
      </c>
      <c r="U956" t="str">
        <f t="shared" si="522"/>
        <v>A54CFF</v>
      </c>
      <c r="V956">
        <v>0</v>
      </c>
      <c r="W956">
        <v>0</v>
      </c>
      <c r="X956">
        <v>2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1</v>
      </c>
      <c r="AI956" t="s">
        <v>443</v>
      </c>
      <c r="AJ956">
        <v>43.394407999999999</v>
      </c>
      <c r="AK956" t="s">
        <v>444</v>
      </c>
      <c r="AL956">
        <v>-88.742193999999998</v>
      </c>
      <c r="AM956">
        <v>25</v>
      </c>
      <c r="AN956">
        <v>2075</v>
      </c>
      <c r="AO956" t="s">
        <v>118</v>
      </c>
      <c r="AP956">
        <v>-111</v>
      </c>
      <c r="AQ956">
        <v>67</v>
      </c>
      <c r="AR956">
        <v>576</v>
      </c>
      <c r="AZ956">
        <v>1200</v>
      </c>
      <c r="BA956">
        <v>1</v>
      </c>
      <c r="BB956" t="str">
        <f t="shared" si="547"/>
        <v xml:space="preserve">N4400K  </v>
      </c>
      <c r="BC956">
        <v>1</v>
      </c>
      <c r="BE956">
        <v>0</v>
      </c>
      <c r="BF956">
        <v>0</v>
      </c>
      <c r="BG956">
        <v>0</v>
      </c>
      <c r="BH956">
        <v>2025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 t="shared" si="557"/>
        <v>21:40:31.801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169</v>
      </c>
      <c r="CR956">
        <v>3</v>
      </c>
      <c r="CW956">
        <v>10431261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"07/22/2022 21:40:32.018"</f>
        <v>07/22/2022 21:40:32.018</v>
      </c>
      <c r="C957" t="str">
        <f t="shared" si="546"/>
        <v>FFDFD3C0</v>
      </c>
      <c r="D957" t="s">
        <v>121</v>
      </c>
      <c r="E957">
        <v>12</v>
      </c>
      <c r="F957">
        <v>1012</v>
      </c>
      <c r="G957" t="s">
        <v>122</v>
      </c>
      <c r="J957" t="s">
        <v>123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555"/>
        <v>21:40:31.797</v>
      </c>
      <c r="T957" t="str">
        <f t="shared" si="556"/>
        <v>21:40:31.397</v>
      </c>
      <c r="U957" t="str">
        <f t="shared" si="522"/>
        <v>A54CFF</v>
      </c>
      <c r="V957">
        <v>0</v>
      </c>
      <c r="W957">
        <v>0</v>
      </c>
      <c r="X957">
        <v>2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1</v>
      </c>
      <c r="AI957" t="s">
        <v>443</v>
      </c>
      <c r="AJ957">
        <v>43.394407999999999</v>
      </c>
      <c r="AK957" t="s">
        <v>444</v>
      </c>
      <c r="AL957">
        <v>-88.742193999999998</v>
      </c>
      <c r="AM957">
        <v>25</v>
      </c>
      <c r="AN957">
        <v>2075</v>
      </c>
      <c r="AO957" t="s">
        <v>118</v>
      </c>
      <c r="AP957">
        <v>-111</v>
      </c>
      <c r="AQ957">
        <v>67</v>
      </c>
      <c r="AR957">
        <v>576</v>
      </c>
      <c r="AZ957">
        <v>1200</v>
      </c>
      <c r="BA957">
        <v>1</v>
      </c>
      <c r="BB957" t="str">
        <f t="shared" si="547"/>
        <v xml:space="preserve">N4400K  </v>
      </c>
      <c r="BC957">
        <v>1</v>
      </c>
      <c r="BE957">
        <v>0</v>
      </c>
      <c r="BF957">
        <v>0</v>
      </c>
      <c r="BG957">
        <v>0</v>
      </c>
      <c r="BH957">
        <v>2025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 t="shared" si="557"/>
        <v>21:40:31.801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169</v>
      </c>
      <c r="CR957">
        <v>3</v>
      </c>
      <c r="CW957">
        <v>10431261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"07/22/2022 21:40:32.018"</f>
        <v>07/22/2022 21:40:32.018</v>
      </c>
      <c r="C958" t="str">
        <f t="shared" si="546"/>
        <v>FFDFD3C0</v>
      </c>
      <c r="D958" t="s">
        <v>124</v>
      </c>
      <c r="E958">
        <v>2</v>
      </c>
      <c r="H958">
        <v>156</v>
      </c>
      <c r="I958" t="s">
        <v>125</v>
      </c>
      <c r="J958" t="s">
        <v>126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555"/>
        <v>21:40:31.797</v>
      </c>
      <c r="T958" t="str">
        <f t="shared" si="556"/>
        <v>21:40:31.397</v>
      </c>
      <c r="U958" t="str">
        <f t="shared" si="522"/>
        <v>A54CFF</v>
      </c>
      <c r="V958">
        <v>0</v>
      </c>
      <c r="W958">
        <v>0</v>
      </c>
      <c r="X958">
        <v>2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1</v>
      </c>
      <c r="AI958" t="s">
        <v>443</v>
      </c>
      <c r="AJ958">
        <v>43.394407999999999</v>
      </c>
      <c r="AK958" t="s">
        <v>444</v>
      </c>
      <c r="AL958">
        <v>-88.742193999999998</v>
      </c>
      <c r="AM958">
        <v>25</v>
      </c>
      <c r="AN958">
        <v>2075</v>
      </c>
      <c r="AO958" t="s">
        <v>118</v>
      </c>
      <c r="AP958">
        <v>-111</v>
      </c>
      <c r="AQ958">
        <v>67</v>
      </c>
      <c r="AR958">
        <v>576</v>
      </c>
      <c r="AZ958">
        <v>1200</v>
      </c>
      <c r="BA958">
        <v>1</v>
      </c>
      <c r="BB958" t="str">
        <f t="shared" si="547"/>
        <v xml:space="preserve">N4400K  </v>
      </c>
      <c r="BC958">
        <v>1</v>
      </c>
      <c r="BE958">
        <v>0</v>
      </c>
      <c r="BF958">
        <v>0</v>
      </c>
      <c r="BG958">
        <v>0</v>
      </c>
      <c r="BH958">
        <v>2025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 t="shared" si="557"/>
        <v>21:40:31.801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169</v>
      </c>
      <c r="CR958">
        <v>3</v>
      </c>
      <c r="CW958">
        <v>10431261</v>
      </c>
      <c r="CY958">
        <v>1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 t="shared" ref="A959:A964" si="558">"07/22/2022 21:40:32.908"</f>
        <v>07/22/2022 21:40:32.908</v>
      </c>
      <c r="C959" t="str">
        <f t="shared" si="546"/>
        <v>FFDFD3C0</v>
      </c>
      <c r="D959" t="s">
        <v>113</v>
      </c>
      <c r="E959">
        <v>45</v>
      </c>
      <c r="H959">
        <v>152</v>
      </c>
      <c r="I959" t="s">
        <v>120</v>
      </c>
      <c r="J959" t="s">
        <v>115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ref="S959:S964" si="559">"21:40:32.703"</f>
        <v>21:40:32.703</v>
      </c>
      <c r="T959" t="str">
        <f t="shared" ref="T959:T964" si="560">"21:40:32.303"</f>
        <v>21:40:32.303</v>
      </c>
      <c r="U959" t="str">
        <f t="shared" si="522"/>
        <v>A54CFF</v>
      </c>
      <c r="V959">
        <v>0</v>
      </c>
      <c r="W959">
        <v>0</v>
      </c>
      <c r="X959">
        <v>2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1</v>
      </c>
      <c r="AI959" t="s">
        <v>445</v>
      </c>
      <c r="AJ959">
        <v>43.394708999999999</v>
      </c>
      <c r="AK959" t="s">
        <v>446</v>
      </c>
      <c r="AL959">
        <v>-88.742773999999997</v>
      </c>
      <c r="AM959">
        <v>25</v>
      </c>
      <c r="AN959">
        <v>2075</v>
      </c>
      <c r="AO959" t="s">
        <v>118</v>
      </c>
      <c r="AP959">
        <v>-108</v>
      </c>
      <c r="AQ959">
        <v>72</v>
      </c>
      <c r="AR959">
        <v>448</v>
      </c>
      <c r="AZ959">
        <v>1200</v>
      </c>
      <c r="BA959">
        <v>1</v>
      </c>
      <c r="BB959" t="str">
        <f t="shared" si="547"/>
        <v xml:space="preserve">N4400K  </v>
      </c>
      <c r="BC959">
        <v>1</v>
      </c>
      <c r="BE959">
        <v>0</v>
      </c>
      <c r="BF959">
        <v>0</v>
      </c>
      <c r="BG959">
        <v>0</v>
      </c>
      <c r="BH959">
        <v>2025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 t="shared" ref="BW959:BW964" si="561">"21:40:32.710"</f>
        <v>21:40:32.710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168</v>
      </c>
      <c r="CR959">
        <v>0</v>
      </c>
      <c r="CW959">
        <v>4012380</v>
      </c>
      <c r="CY959">
        <v>1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 t="shared" si="558"/>
        <v>07/22/2022 21:40:32.908</v>
      </c>
      <c r="C960" t="str">
        <f t="shared" si="546"/>
        <v>FFDFD3C0</v>
      </c>
      <c r="D960" t="s">
        <v>127</v>
      </c>
      <c r="E960">
        <v>8</v>
      </c>
      <c r="F960">
        <v>2008</v>
      </c>
      <c r="G960" t="s">
        <v>128</v>
      </c>
      <c r="J960" t="s">
        <v>129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559"/>
        <v>21:40:32.703</v>
      </c>
      <c r="T960" t="str">
        <f t="shared" si="560"/>
        <v>21:40:32.303</v>
      </c>
      <c r="U960" t="str">
        <f t="shared" si="522"/>
        <v>A54CFF</v>
      </c>
      <c r="V960">
        <v>0</v>
      </c>
      <c r="W960">
        <v>0</v>
      </c>
      <c r="X960">
        <v>2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1</v>
      </c>
      <c r="AI960" t="s">
        <v>445</v>
      </c>
      <c r="AJ960">
        <v>43.394708999999999</v>
      </c>
      <c r="AK960" t="s">
        <v>446</v>
      </c>
      <c r="AL960">
        <v>-88.742773999999997</v>
      </c>
      <c r="AM960">
        <v>25</v>
      </c>
      <c r="AN960">
        <v>2075</v>
      </c>
      <c r="AO960" t="s">
        <v>118</v>
      </c>
      <c r="AP960">
        <v>-108</v>
      </c>
      <c r="AQ960">
        <v>72</v>
      </c>
      <c r="AR960">
        <v>448</v>
      </c>
      <c r="AZ960">
        <v>1200</v>
      </c>
      <c r="BA960">
        <v>1</v>
      </c>
      <c r="BB960" t="str">
        <f t="shared" si="547"/>
        <v xml:space="preserve">N4400K  </v>
      </c>
      <c r="BC960">
        <v>1</v>
      </c>
      <c r="BE960">
        <v>0</v>
      </c>
      <c r="BF960">
        <v>0</v>
      </c>
      <c r="BG960">
        <v>0</v>
      </c>
      <c r="BH960">
        <v>2025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 t="shared" si="561"/>
        <v>21:40:32.710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168</v>
      </c>
      <c r="CR960">
        <v>0</v>
      </c>
      <c r="CW960">
        <v>4012380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 t="shared" si="558"/>
        <v>07/22/2022 21:40:32.908</v>
      </c>
      <c r="C961" t="str">
        <f t="shared" si="546"/>
        <v>FFDFD3C0</v>
      </c>
      <c r="D961" t="s">
        <v>121</v>
      </c>
      <c r="E961">
        <v>12</v>
      </c>
      <c r="F961">
        <v>1012</v>
      </c>
      <c r="G961" t="s">
        <v>122</v>
      </c>
      <c r="J961" t="s">
        <v>123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559"/>
        <v>21:40:32.703</v>
      </c>
      <c r="T961" t="str">
        <f t="shared" si="560"/>
        <v>21:40:32.303</v>
      </c>
      <c r="U961" t="str">
        <f t="shared" si="522"/>
        <v>A54CFF</v>
      </c>
      <c r="V961">
        <v>0</v>
      </c>
      <c r="W961">
        <v>0</v>
      </c>
      <c r="X961">
        <v>2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1</v>
      </c>
      <c r="AI961" t="s">
        <v>445</v>
      </c>
      <c r="AJ961">
        <v>43.394708999999999</v>
      </c>
      <c r="AK961" t="s">
        <v>446</v>
      </c>
      <c r="AL961">
        <v>-88.742773999999997</v>
      </c>
      <c r="AM961">
        <v>25</v>
      </c>
      <c r="AN961">
        <v>2075</v>
      </c>
      <c r="AO961" t="s">
        <v>118</v>
      </c>
      <c r="AP961">
        <v>-108</v>
      </c>
      <c r="AQ961">
        <v>72</v>
      </c>
      <c r="AR961">
        <v>448</v>
      </c>
      <c r="AZ961">
        <v>1200</v>
      </c>
      <c r="BA961">
        <v>1</v>
      </c>
      <c r="BB961" t="str">
        <f t="shared" si="547"/>
        <v xml:space="preserve">N4400K  </v>
      </c>
      <c r="BC961">
        <v>1</v>
      </c>
      <c r="BE961">
        <v>0</v>
      </c>
      <c r="BF961">
        <v>0</v>
      </c>
      <c r="BG961">
        <v>0</v>
      </c>
      <c r="BH961">
        <v>2025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 t="shared" si="561"/>
        <v>21:40:32.710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168</v>
      </c>
      <c r="CR961">
        <v>0</v>
      </c>
      <c r="CW961">
        <v>4012380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 t="shared" si="558"/>
        <v>07/22/2022 21:40:32.908</v>
      </c>
      <c r="C962" t="str">
        <f t="shared" si="546"/>
        <v>FFDFD3C0</v>
      </c>
      <c r="D962" t="s">
        <v>113</v>
      </c>
      <c r="E962">
        <v>44</v>
      </c>
      <c r="H962">
        <v>151</v>
      </c>
      <c r="I962" t="s">
        <v>114</v>
      </c>
      <c r="J962" t="s">
        <v>115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559"/>
        <v>21:40:32.703</v>
      </c>
      <c r="T962" t="str">
        <f t="shared" si="560"/>
        <v>21:40:32.303</v>
      </c>
      <c r="U962" t="str">
        <f t="shared" ref="U962:U1025" si="562">"A54CFF"</f>
        <v>A54CFF</v>
      </c>
      <c r="V962">
        <v>0</v>
      </c>
      <c r="W962">
        <v>0</v>
      </c>
      <c r="X962">
        <v>2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1</v>
      </c>
      <c r="AI962" t="s">
        <v>445</v>
      </c>
      <c r="AJ962">
        <v>43.394708999999999</v>
      </c>
      <c r="AK962" t="s">
        <v>446</v>
      </c>
      <c r="AL962">
        <v>-88.742773999999997</v>
      </c>
      <c r="AM962">
        <v>25</v>
      </c>
      <c r="AN962">
        <v>2075</v>
      </c>
      <c r="AO962" t="s">
        <v>118</v>
      </c>
      <c r="AP962">
        <v>-108</v>
      </c>
      <c r="AQ962">
        <v>72</v>
      </c>
      <c r="AR962">
        <v>448</v>
      </c>
      <c r="AZ962">
        <v>1200</v>
      </c>
      <c r="BA962">
        <v>1</v>
      </c>
      <c r="BB962" t="str">
        <f t="shared" si="547"/>
        <v xml:space="preserve">N4400K  </v>
      </c>
      <c r="BC962">
        <v>1</v>
      </c>
      <c r="BE962">
        <v>0</v>
      </c>
      <c r="BF962">
        <v>0</v>
      </c>
      <c r="BG962">
        <v>0</v>
      </c>
      <c r="BH962">
        <v>2025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 t="shared" si="561"/>
        <v>21:40:32.710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168</v>
      </c>
      <c r="CR962">
        <v>0</v>
      </c>
      <c r="CW962">
        <v>4012380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 t="shared" si="558"/>
        <v>07/22/2022 21:40:32.908</v>
      </c>
      <c r="C963" t="str">
        <f t="shared" si="546"/>
        <v>FFDFD3C0</v>
      </c>
      <c r="D963" t="s">
        <v>121</v>
      </c>
      <c r="E963">
        <v>11</v>
      </c>
      <c r="F963">
        <v>1011</v>
      </c>
      <c r="G963" t="s">
        <v>125</v>
      </c>
      <c r="J963" t="s">
        <v>123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559"/>
        <v>21:40:32.703</v>
      </c>
      <c r="T963" t="str">
        <f t="shared" si="560"/>
        <v>21:40:32.303</v>
      </c>
      <c r="U963" t="str">
        <f t="shared" si="562"/>
        <v>A54CFF</v>
      </c>
      <c r="V963">
        <v>0</v>
      </c>
      <c r="W963">
        <v>0</v>
      </c>
      <c r="X963">
        <v>2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1</v>
      </c>
      <c r="AI963" t="s">
        <v>445</v>
      </c>
      <c r="AJ963">
        <v>43.394708999999999</v>
      </c>
      <c r="AK963" t="s">
        <v>446</v>
      </c>
      <c r="AL963">
        <v>-88.742773999999997</v>
      </c>
      <c r="AM963">
        <v>25</v>
      </c>
      <c r="AN963">
        <v>2075</v>
      </c>
      <c r="AO963" t="s">
        <v>118</v>
      </c>
      <c r="AP963">
        <v>-108</v>
      </c>
      <c r="AQ963">
        <v>72</v>
      </c>
      <c r="AR963">
        <v>448</v>
      </c>
      <c r="AZ963">
        <v>1200</v>
      </c>
      <c r="BA963">
        <v>1</v>
      </c>
      <c r="BB963" t="str">
        <f t="shared" si="547"/>
        <v xml:space="preserve">N4400K  </v>
      </c>
      <c r="BC963">
        <v>1</v>
      </c>
      <c r="BE963">
        <v>0</v>
      </c>
      <c r="BF963">
        <v>0</v>
      </c>
      <c r="BG963">
        <v>0</v>
      </c>
      <c r="BH963">
        <v>2025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 t="shared" si="561"/>
        <v>21:40:32.710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168</v>
      </c>
      <c r="CR963">
        <v>0</v>
      </c>
      <c r="CW963">
        <v>4012380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 t="shared" si="558"/>
        <v>07/22/2022 21:40:32.908</v>
      </c>
      <c r="C964" t="str">
        <f t="shared" si="546"/>
        <v>FFDFD3C0</v>
      </c>
      <c r="D964" t="s">
        <v>124</v>
      </c>
      <c r="E964">
        <v>2</v>
      </c>
      <c r="H964">
        <v>156</v>
      </c>
      <c r="I964" t="s">
        <v>125</v>
      </c>
      <c r="J964" t="s">
        <v>126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559"/>
        <v>21:40:32.703</v>
      </c>
      <c r="T964" t="str">
        <f t="shared" si="560"/>
        <v>21:40:32.303</v>
      </c>
      <c r="U964" t="str">
        <f t="shared" si="562"/>
        <v>A54CFF</v>
      </c>
      <c r="V964">
        <v>0</v>
      </c>
      <c r="W964">
        <v>0</v>
      </c>
      <c r="X964">
        <v>2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1</v>
      </c>
      <c r="AI964" t="s">
        <v>445</v>
      </c>
      <c r="AJ964">
        <v>43.394708999999999</v>
      </c>
      <c r="AK964" t="s">
        <v>446</v>
      </c>
      <c r="AL964">
        <v>-88.742773999999997</v>
      </c>
      <c r="AM964">
        <v>25</v>
      </c>
      <c r="AN964">
        <v>2075</v>
      </c>
      <c r="AO964" t="s">
        <v>118</v>
      </c>
      <c r="AP964">
        <v>-108</v>
      </c>
      <c r="AQ964">
        <v>72</v>
      </c>
      <c r="AR964">
        <v>448</v>
      </c>
      <c r="AZ964">
        <v>1200</v>
      </c>
      <c r="BA964">
        <v>1</v>
      </c>
      <c r="BB964" t="str">
        <f t="shared" si="547"/>
        <v xml:space="preserve">N4400K  </v>
      </c>
      <c r="BC964">
        <v>1</v>
      </c>
      <c r="BE964">
        <v>0</v>
      </c>
      <c r="BF964">
        <v>0</v>
      </c>
      <c r="BG964">
        <v>0</v>
      </c>
      <c r="BH964">
        <v>2025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 t="shared" si="561"/>
        <v>21:40:32.710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168</v>
      </c>
      <c r="CR964">
        <v>0</v>
      </c>
      <c r="CW964">
        <v>4012380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 t="shared" ref="A965:A970" si="563">"07/22/2022 21:40:34.033"</f>
        <v>07/22/2022 21:40:34.033</v>
      </c>
      <c r="C965" t="str">
        <f t="shared" si="546"/>
        <v>FFDFD3C0</v>
      </c>
      <c r="D965" t="s">
        <v>113</v>
      </c>
      <c r="E965">
        <v>45</v>
      </c>
      <c r="H965">
        <v>152</v>
      </c>
      <c r="I965" t="s">
        <v>120</v>
      </c>
      <c r="J965" t="s">
        <v>115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ref="S965:S970" si="564">"21:40:33.727"</f>
        <v>21:40:33.727</v>
      </c>
      <c r="T965" t="str">
        <f t="shared" ref="T965:T970" si="565">"21:40:33.327"</f>
        <v>21:40:33.327</v>
      </c>
      <c r="U965" t="str">
        <f t="shared" si="562"/>
        <v>A54CFF</v>
      </c>
      <c r="V965">
        <v>0</v>
      </c>
      <c r="W965">
        <v>0</v>
      </c>
      <c r="X965">
        <v>2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1</v>
      </c>
      <c r="AI965" t="s">
        <v>447</v>
      </c>
      <c r="AJ965">
        <v>43.395072999999996</v>
      </c>
      <c r="AK965" t="s">
        <v>448</v>
      </c>
      <c r="AL965">
        <v>-88.743459999999999</v>
      </c>
      <c r="AM965">
        <v>25</v>
      </c>
      <c r="AN965">
        <v>2075</v>
      </c>
      <c r="AO965" t="s">
        <v>118</v>
      </c>
      <c r="AP965">
        <v>-105</v>
      </c>
      <c r="AQ965">
        <v>77</v>
      </c>
      <c r="AR965">
        <v>256</v>
      </c>
      <c r="AZ965">
        <v>1200</v>
      </c>
      <c r="BA965">
        <v>1</v>
      </c>
      <c r="BB965" t="str">
        <f t="shared" si="547"/>
        <v xml:space="preserve">N4400K  </v>
      </c>
      <c r="BC965">
        <v>1</v>
      </c>
      <c r="BE965">
        <v>0</v>
      </c>
      <c r="BF965">
        <v>0</v>
      </c>
      <c r="BG965">
        <v>0</v>
      </c>
      <c r="BH965">
        <v>2025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 t="shared" ref="BW965:BW970" si="566">"21:40:33.734"</f>
        <v>21:40:33.734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168</v>
      </c>
      <c r="CR965">
        <v>0</v>
      </c>
      <c r="CW965">
        <v>4013672</v>
      </c>
      <c r="CY965">
        <v>1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 t="shared" si="563"/>
        <v>07/22/2022 21:40:34.033</v>
      </c>
      <c r="C966" t="str">
        <f t="shared" si="546"/>
        <v>FFDFD3C0</v>
      </c>
      <c r="D966" t="s">
        <v>127</v>
      </c>
      <c r="E966">
        <v>8</v>
      </c>
      <c r="F966">
        <v>2008</v>
      </c>
      <c r="G966" t="s">
        <v>128</v>
      </c>
      <c r="J966" t="s">
        <v>129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564"/>
        <v>21:40:33.727</v>
      </c>
      <c r="T966" t="str">
        <f t="shared" si="565"/>
        <v>21:40:33.327</v>
      </c>
      <c r="U966" t="str">
        <f t="shared" si="562"/>
        <v>A54CFF</v>
      </c>
      <c r="V966">
        <v>0</v>
      </c>
      <c r="W966">
        <v>0</v>
      </c>
      <c r="X966">
        <v>2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1</v>
      </c>
      <c r="AI966" t="s">
        <v>447</v>
      </c>
      <c r="AJ966">
        <v>43.395072999999996</v>
      </c>
      <c r="AK966" t="s">
        <v>448</v>
      </c>
      <c r="AL966">
        <v>-88.743459999999999</v>
      </c>
      <c r="AM966">
        <v>25</v>
      </c>
      <c r="AN966">
        <v>2075</v>
      </c>
      <c r="AO966" t="s">
        <v>118</v>
      </c>
      <c r="AP966">
        <v>-105</v>
      </c>
      <c r="AQ966">
        <v>77</v>
      </c>
      <c r="AR966">
        <v>256</v>
      </c>
      <c r="AZ966">
        <v>1200</v>
      </c>
      <c r="BA966">
        <v>1</v>
      </c>
      <c r="BB966" t="str">
        <f t="shared" si="547"/>
        <v xml:space="preserve">N4400K  </v>
      </c>
      <c r="BC966">
        <v>1</v>
      </c>
      <c r="BE966">
        <v>0</v>
      </c>
      <c r="BF966">
        <v>0</v>
      </c>
      <c r="BG966">
        <v>0</v>
      </c>
      <c r="BH966">
        <v>2025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 t="shared" si="566"/>
        <v>21:40:33.734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168</v>
      </c>
      <c r="CR966">
        <v>0</v>
      </c>
      <c r="CW966">
        <v>4013672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 t="shared" si="563"/>
        <v>07/22/2022 21:40:34.033</v>
      </c>
      <c r="C967" t="str">
        <f t="shared" si="546"/>
        <v>FFDFD3C0</v>
      </c>
      <c r="D967" t="s">
        <v>113</v>
      </c>
      <c r="E967">
        <v>44</v>
      </c>
      <c r="H967">
        <v>151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564"/>
        <v>21:40:33.727</v>
      </c>
      <c r="T967" t="str">
        <f t="shared" si="565"/>
        <v>21:40:33.327</v>
      </c>
      <c r="U967" t="str">
        <f t="shared" si="562"/>
        <v>A54CFF</v>
      </c>
      <c r="V967">
        <v>0</v>
      </c>
      <c r="W967">
        <v>0</v>
      </c>
      <c r="X967">
        <v>2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1</v>
      </c>
      <c r="AI967" t="s">
        <v>447</v>
      </c>
      <c r="AJ967">
        <v>43.395072999999996</v>
      </c>
      <c r="AK967" t="s">
        <v>448</v>
      </c>
      <c r="AL967">
        <v>-88.743459999999999</v>
      </c>
      <c r="AM967">
        <v>25</v>
      </c>
      <c r="AN967">
        <v>2075</v>
      </c>
      <c r="AO967" t="s">
        <v>118</v>
      </c>
      <c r="AP967">
        <v>-105</v>
      </c>
      <c r="AQ967">
        <v>77</v>
      </c>
      <c r="AR967">
        <v>256</v>
      </c>
      <c r="AZ967">
        <v>1200</v>
      </c>
      <c r="BA967">
        <v>1</v>
      </c>
      <c r="BB967" t="str">
        <f t="shared" si="547"/>
        <v xml:space="preserve">N4400K  </v>
      </c>
      <c r="BC967">
        <v>1</v>
      </c>
      <c r="BE967">
        <v>0</v>
      </c>
      <c r="BF967">
        <v>0</v>
      </c>
      <c r="BG967">
        <v>0</v>
      </c>
      <c r="BH967">
        <v>2025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 t="shared" si="566"/>
        <v>21:40:33.734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168</v>
      </c>
      <c r="CR967">
        <v>0</v>
      </c>
      <c r="CW967">
        <v>4013672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 t="shared" si="563"/>
        <v>07/22/2022 21:40:34.033</v>
      </c>
      <c r="C968" t="str">
        <f t="shared" si="546"/>
        <v>FFDFD3C0</v>
      </c>
      <c r="D968" t="s">
        <v>121</v>
      </c>
      <c r="E968">
        <v>11</v>
      </c>
      <c r="F968">
        <v>1011</v>
      </c>
      <c r="G968" t="s">
        <v>125</v>
      </c>
      <c r="J968" t="s">
        <v>123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564"/>
        <v>21:40:33.727</v>
      </c>
      <c r="T968" t="str">
        <f t="shared" si="565"/>
        <v>21:40:33.327</v>
      </c>
      <c r="U968" t="str">
        <f t="shared" si="562"/>
        <v>A54CFF</v>
      </c>
      <c r="V968">
        <v>0</v>
      </c>
      <c r="W968">
        <v>0</v>
      </c>
      <c r="X968">
        <v>2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1</v>
      </c>
      <c r="AI968" t="s">
        <v>447</v>
      </c>
      <c r="AJ968">
        <v>43.395072999999996</v>
      </c>
      <c r="AK968" t="s">
        <v>448</v>
      </c>
      <c r="AL968">
        <v>-88.743459999999999</v>
      </c>
      <c r="AM968">
        <v>25</v>
      </c>
      <c r="AN968">
        <v>2075</v>
      </c>
      <c r="AO968" t="s">
        <v>118</v>
      </c>
      <c r="AP968">
        <v>-105</v>
      </c>
      <c r="AQ968">
        <v>77</v>
      </c>
      <c r="AR968">
        <v>256</v>
      </c>
      <c r="AZ968">
        <v>1200</v>
      </c>
      <c r="BA968">
        <v>1</v>
      </c>
      <c r="BB968" t="str">
        <f t="shared" si="547"/>
        <v xml:space="preserve">N4400K  </v>
      </c>
      <c r="BC968">
        <v>1</v>
      </c>
      <c r="BE968">
        <v>0</v>
      </c>
      <c r="BF968">
        <v>0</v>
      </c>
      <c r="BG968">
        <v>0</v>
      </c>
      <c r="BH968">
        <v>2025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 t="shared" si="566"/>
        <v>21:40:33.734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168</v>
      </c>
      <c r="CR968">
        <v>0</v>
      </c>
      <c r="CW968">
        <v>4013672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 t="shared" si="563"/>
        <v>07/22/2022 21:40:34.033</v>
      </c>
      <c r="C969" t="str">
        <f t="shared" si="546"/>
        <v>FFDFD3C0</v>
      </c>
      <c r="D969" t="s">
        <v>121</v>
      </c>
      <c r="E969">
        <v>12</v>
      </c>
      <c r="F969">
        <v>1012</v>
      </c>
      <c r="G969" t="s">
        <v>122</v>
      </c>
      <c r="J969" t="s">
        <v>123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564"/>
        <v>21:40:33.727</v>
      </c>
      <c r="T969" t="str">
        <f t="shared" si="565"/>
        <v>21:40:33.327</v>
      </c>
      <c r="U969" t="str">
        <f t="shared" si="562"/>
        <v>A54CFF</v>
      </c>
      <c r="V969">
        <v>0</v>
      </c>
      <c r="W969">
        <v>0</v>
      </c>
      <c r="X969">
        <v>2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1</v>
      </c>
      <c r="AI969" t="s">
        <v>447</v>
      </c>
      <c r="AJ969">
        <v>43.395072999999996</v>
      </c>
      <c r="AK969" t="s">
        <v>448</v>
      </c>
      <c r="AL969">
        <v>-88.743459999999999</v>
      </c>
      <c r="AM969">
        <v>25</v>
      </c>
      <c r="AN969">
        <v>2075</v>
      </c>
      <c r="AO969" t="s">
        <v>118</v>
      </c>
      <c r="AP969">
        <v>-105</v>
      </c>
      <c r="AQ969">
        <v>77</v>
      </c>
      <c r="AR969">
        <v>256</v>
      </c>
      <c r="AZ969">
        <v>1200</v>
      </c>
      <c r="BA969">
        <v>1</v>
      </c>
      <c r="BB969" t="str">
        <f t="shared" si="547"/>
        <v xml:space="preserve">N4400K  </v>
      </c>
      <c r="BC969">
        <v>1</v>
      </c>
      <c r="BE969">
        <v>0</v>
      </c>
      <c r="BF969">
        <v>0</v>
      </c>
      <c r="BG969">
        <v>0</v>
      </c>
      <c r="BH969">
        <v>2025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 t="shared" si="566"/>
        <v>21:40:33.734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168</v>
      </c>
      <c r="CR969">
        <v>0</v>
      </c>
      <c r="CW969">
        <v>4013672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 t="shared" si="563"/>
        <v>07/22/2022 21:40:34.033</v>
      </c>
      <c r="C970" t="str">
        <f t="shared" si="546"/>
        <v>FFDFD3C0</v>
      </c>
      <c r="D970" t="s">
        <v>124</v>
      </c>
      <c r="E970">
        <v>2</v>
      </c>
      <c r="H970">
        <v>156</v>
      </c>
      <c r="I970" t="s">
        <v>125</v>
      </c>
      <c r="J970" t="s">
        <v>126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564"/>
        <v>21:40:33.727</v>
      </c>
      <c r="T970" t="str">
        <f t="shared" si="565"/>
        <v>21:40:33.327</v>
      </c>
      <c r="U970" t="str">
        <f t="shared" si="562"/>
        <v>A54CFF</v>
      </c>
      <c r="V970">
        <v>0</v>
      </c>
      <c r="W970">
        <v>0</v>
      </c>
      <c r="X970">
        <v>2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1</v>
      </c>
      <c r="AI970" t="s">
        <v>447</v>
      </c>
      <c r="AJ970">
        <v>43.395072999999996</v>
      </c>
      <c r="AK970" t="s">
        <v>448</v>
      </c>
      <c r="AL970">
        <v>-88.743459999999999</v>
      </c>
      <c r="AM970">
        <v>25</v>
      </c>
      <c r="AN970">
        <v>2075</v>
      </c>
      <c r="AO970" t="s">
        <v>118</v>
      </c>
      <c r="AP970">
        <v>-105</v>
      </c>
      <c r="AQ970">
        <v>77</v>
      </c>
      <c r="AR970">
        <v>256</v>
      </c>
      <c r="AZ970">
        <v>1200</v>
      </c>
      <c r="BA970">
        <v>1</v>
      </c>
      <c r="BB970" t="str">
        <f t="shared" si="547"/>
        <v xml:space="preserve">N4400K  </v>
      </c>
      <c r="BC970">
        <v>1</v>
      </c>
      <c r="BE970">
        <v>0</v>
      </c>
      <c r="BF970">
        <v>0</v>
      </c>
      <c r="BG970">
        <v>0</v>
      </c>
      <c r="BH970">
        <v>2025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 t="shared" si="566"/>
        <v>21:40:33.734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168</v>
      </c>
      <c r="CR970">
        <v>0</v>
      </c>
      <c r="CW970">
        <v>4013672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 t="shared" ref="A971:A976" si="567">"07/22/2022 21:40:34.799"</f>
        <v>07/22/2022 21:40:34.799</v>
      </c>
      <c r="C971" t="str">
        <f t="shared" si="546"/>
        <v>FFDFD3C0</v>
      </c>
      <c r="D971" t="s">
        <v>124</v>
      </c>
      <c r="E971">
        <v>2</v>
      </c>
      <c r="H971">
        <v>156</v>
      </c>
      <c r="I971" t="s">
        <v>125</v>
      </c>
      <c r="J971" t="s">
        <v>126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ref="S971:S976" si="568">"21:40:34.555"</f>
        <v>21:40:34.555</v>
      </c>
      <c r="T971" t="str">
        <f t="shared" ref="T971:T976" si="569">"21:40:34.155"</f>
        <v>21:40:34.155</v>
      </c>
      <c r="U971" t="str">
        <f t="shared" si="562"/>
        <v>A54CFF</v>
      </c>
      <c r="V971">
        <v>0</v>
      </c>
      <c r="W971">
        <v>0</v>
      </c>
      <c r="X971">
        <v>2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1</v>
      </c>
      <c r="AI971" t="s">
        <v>449</v>
      </c>
      <c r="AJ971">
        <v>43.395437999999999</v>
      </c>
      <c r="AK971" t="s">
        <v>450</v>
      </c>
      <c r="AL971">
        <v>-88.744017999999997</v>
      </c>
      <c r="AM971">
        <v>25</v>
      </c>
      <c r="AN971">
        <v>2075</v>
      </c>
      <c r="AO971" t="s">
        <v>118</v>
      </c>
      <c r="AP971">
        <v>-101</v>
      </c>
      <c r="AQ971">
        <v>83</v>
      </c>
      <c r="AR971">
        <v>256</v>
      </c>
      <c r="AZ971">
        <v>1200</v>
      </c>
      <c r="BA971">
        <v>1</v>
      </c>
      <c r="BB971" t="str">
        <f t="shared" si="547"/>
        <v xml:space="preserve">N4400K  </v>
      </c>
      <c r="BC971">
        <v>1</v>
      </c>
      <c r="BE971">
        <v>0</v>
      </c>
      <c r="BF971">
        <v>0</v>
      </c>
      <c r="BG971">
        <v>0</v>
      </c>
      <c r="BH971">
        <v>2025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 t="shared" ref="BW971:BW976" si="570">"21:40:34.562"</f>
        <v>21:40:34.562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168</v>
      </c>
      <c r="CR971">
        <v>1</v>
      </c>
      <c r="CW971">
        <v>13045717</v>
      </c>
      <c r="CY971">
        <v>1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 t="shared" si="567"/>
        <v>07/22/2022 21:40:34.799</v>
      </c>
      <c r="C972" t="str">
        <f t="shared" si="546"/>
        <v>FFDFD3C0</v>
      </c>
      <c r="D972" t="s">
        <v>121</v>
      </c>
      <c r="E972">
        <v>11</v>
      </c>
      <c r="F972">
        <v>1011</v>
      </c>
      <c r="G972" t="s">
        <v>125</v>
      </c>
      <c r="J972" t="s">
        <v>123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568"/>
        <v>21:40:34.555</v>
      </c>
      <c r="T972" t="str">
        <f t="shared" si="569"/>
        <v>21:40:34.155</v>
      </c>
      <c r="U972" t="str">
        <f t="shared" si="562"/>
        <v>A54CFF</v>
      </c>
      <c r="V972">
        <v>0</v>
      </c>
      <c r="W972">
        <v>0</v>
      </c>
      <c r="X972">
        <v>2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1</v>
      </c>
      <c r="AI972" t="s">
        <v>449</v>
      </c>
      <c r="AJ972">
        <v>43.395437999999999</v>
      </c>
      <c r="AK972" t="s">
        <v>450</v>
      </c>
      <c r="AL972">
        <v>-88.744017999999997</v>
      </c>
      <c r="AM972">
        <v>25</v>
      </c>
      <c r="AN972">
        <v>2075</v>
      </c>
      <c r="AO972" t="s">
        <v>118</v>
      </c>
      <c r="AP972">
        <v>-101</v>
      </c>
      <c r="AQ972">
        <v>83</v>
      </c>
      <c r="AR972">
        <v>256</v>
      </c>
      <c r="AZ972">
        <v>1200</v>
      </c>
      <c r="BA972">
        <v>1</v>
      </c>
      <c r="BB972" t="str">
        <f t="shared" si="547"/>
        <v xml:space="preserve">N4400K  </v>
      </c>
      <c r="BC972">
        <v>1</v>
      </c>
      <c r="BE972">
        <v>0</v>
      </c>
      <c r="BF972">
        <v>0</v>
      </c>
      <c r="BG972">
        <v>0</v>
      </c>
      <c r="BH972">
        <v>2025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 t="shared" si="570"/>
        <v>21:40:34.562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168</v>
      </c>
      <c r="CR972">
        <v>1</v>
      </c>
      <c r="CW972">
        <v>13045717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 t="shared" si="567"/>
        <v>07/22/2022 21:40:34.799</v>
      </c>
      <c r="C973" t="str">
        <f t="shared" si="546"/>
        <v>FFDFD3C0</v>
      </c>
      <c r="D973" t="s">
        <v>113</v>
      </c>
      <c r="E973">
        <v>45</v>
      </c>
      <c r="H973">
        <v>152</v>
      </c>
      <c r="I973" t="s">
        <v>120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568"/>
        <v>21:40:34.555</v>
      </c>
      <c r="T973" t="str">
        <f t="shared" si="569"/>
        <v>21:40:34.155</v>
      </c>
      <c r="U973" t="str">
        <f t="shared" si="562"/>
        <v>A54CFF</v>
      </c>
      <c r="V973">
        <v>0</v>
      </c>
      <c r="W973">
        <v>0</v>
      </c>
      <c r="X973">
        <v>2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1</v>
      </c>
      <c r="AI973" t="s">
        <v>449</v>
      </c>
      <c r="AJ973">
        <v>43.395437999999999</v>
      </c>
      <c r="AK973" t="s">
        <v>450</v>
      </c>
      <c r="AL973">
        <v>-88.744017999999997</v>
      </c>
      <c r="AM973">
        <v>25</v>
      </c>
      <c r="AN973">
        <v>2075</v>
      </c>
      <c r="AO973" t="s">
        <v>118</v>
      </c>
      <c r="AP973">
        <v>-101</v>
      </c>
      <c r="AQ973">
        <v>83</v>
      </c>
      <c r="AR973">
        <v>256</v>
      </c>
      <c r="AZ973">
        <v>1200</v>
      </c>
      <c r="BA973">
        <v>1</v>
      </c>
      <c r="BB973" t="str">
        <f t="shared" si="547"/>
        <v xml:space="preserve">N4400K  </v>
      </c>
      <c r="BC973">
        <v>1</v>
      </c>
      <c r="BE973">
        <v>0</v>
      </c>
      <c r="BF973">
        <v>0</v>
      </c>
      <c r="BG973">
        <v>0</v>
      </c>
      <c r="BH973">
        <v>2025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 t="shared" si="570"/>
        <v>21:40:34.562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168</v>
      </c>
      <c r="CR973">
        <v>1</v>
      </c>
      <c r="CW973">
        <v>13045717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 t="shared" si="567"/>
        <v>07/22/2022 21:40:34.799</v>
      </c>
      <c r="C974" t="str">
        <f t="shared" si="546"/>
        <v>FFDFD3C0</v>
      </c>
      <c r="D974" t="s">
        <v>127</v>
      </c>
      <c r="E974">
        <v>8</v>
      </c>
      <c r="F974">
        <v>2008</v>
      </c>
      <c r="G974" t="s">
        <v>128</v>
      </c>
      <c r="J974" t="s">
        <v>129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568"/>
        <v>21:40:34.555</v>
      </c>
      <c r="T974" t="str">
        <f t="shared" si="569"/>
        <v>21:40:34.155</v>
      </c>
      <c r="U974" t="str">
        <f t="shared" si="562"/>
        <v>A54CFF</v>
      </c>
      <c r="V974">
        <v>0</v>
      </c>
      <c r="W974">
        <v>0</v>
      </c>
      <c r="X974">
        <v>2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1</v>
      </c>
      <c r="AI974" t="s">
        <v>449</v>
      </c>
      <c r="AJ974">
        <v>43.395437999999999</v>
      </c>
      <c r="AK974" t="s">
        <v>450</v>
      </c>
      <c r="AL974">
        <v>-88.744017999999997</v>
      </c>
      <c r="AM974">
        <v>25</v>
      </c>
      <c r="AN974">
        <v>2075</v>
      </c>
      <c r="AO974" t="s">
        <v>118</v>
      </c>
      <c r="AP974">
        <v>-101</v>
      </c>
      <c r="AQ974">
        <v>83</v>
      </c>
      <c r="AR974">
        <v>256</v>
      </c>
      <c r="AZ974">
        <v>1200</v>
      </c>
      <c r="BA974">
        <v>1</v>
      </c>
      <c r="BB974" t="str">
        <f t="shared" si="547"/>
        <v xml:space="preserve">N4400K  </v>
      </c>
      <c r="BC974">
        <v>1</v>
      </c>
      <c r="BE974">
        <v>0</v>
      </c>
      <c r="BF974">
        <v>0</v>
      </c>
      <c r="BG974">
        <v>0</v>
      </c>
      <c r="BH974">
        <v>2025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 t="shared" si="570"/>
        <v>21:40:34.562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168</v>
      </c>
      <c r="CR974">
        <v>1</v>
      </c>
      <c r="CW974">
        <v>13045717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 t="shared" si="567"/>
        <v>07/22/2022 21:40:34.799</v>
      </c>
      <c r="C975" t="str">
        <f t="shared" si="546"/>
        <v>FFDFD3C0</v>
      </c>
      <c r="D975" t="s">
        <v>121</v>
      </c>
      <c r="E975">
        <v>12</v>
      </c>
      <c r="F975">
        <v>1012</v>
      </c>
      <c r="G975" t="s">
        <v>122</v>
      </c>
      <c r="J975" t="s">
        <v>123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568"/>
        <v>21:40:34.555</v>
      </c>
      <c r="T975" t="str">
        <f t="shared" si="569"/>
        <v>21:40:34.155</v>
      </c>
      <c r="U975" t="str">
        <f t="shared" si="562"/>
        <v>A54CFF</v>
      </c>
      <c r="V975">
        <v>0</v>
      </c>
      <c r="W975">
        <v>0</v>
      </c>
      <c r="X975">
        <v>2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1</v>
      </c>
      <c r="AI975" t="s">
        <v>449</v>
      </c>
      <c r="AJ975">
        <v>43.395437999999999</v>
      </c>
      <c r="AK975" t="s">
        <v>450</v>
      </c>
      <c r="AL975">
        <v>-88.744017999999997</v>
      </c>
      <c r="AM975">
        <v>25</v>
      </c>
      <c r="AN975">
        <v>2075</v>
      </c>
      <c r="AO975" t="s">
        <v>118</v>
      </c>
      <c r="AP975">
        <v>-101</v>
      </c>
      <c r="AQ975">
        <v>83</v>
      </c>
      <c r="AR975">
        <v>256</v>
      </c>
      <c r="AZ975">
        <v>1200</v>
      </c>
      <c r="BA975">
        <v>1</v>
      </c>
      <c r="BB975" t="str">
        <f t="shared" si="547"/>
        <v xml:space="preserve">N4400K  </v>
      </c>
      <c r="BC975">
        <v>1</v>
      </c>
      <c r="BE975">
        <v>0</v>
      </c>
      <c r="BF975">
        <v>0</v>
      </c>
      <c r="BG975">
        <v>0</v>
      </c>
      <c r="BH975">
        <v>2025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 t="shared" si="570"/>
        <v>21:40:34.562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168</v>
      </c>
      <c r="CR975">
        <v>1</v>
      </c>
      <c r="CW975">
        <v>13045717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 t="shared" si="567"/>
        <v>07/22/2022 21:40:34.799</v>
      </c>
      <c r="C976" t="str">
        <f t="shared" si="546"/>
        <v>FFDFD3C0</v>
      </c>
      <c r="D976" t="s">
        <v>113</v>
      </c>
      <c r="E976">
        <v>44</v>
      </c>
      <c r="H976">
        <v>151</v>
      </c>
      <c r="I976" t="s">
        <v>114</v>
      </c>
      <c r="J976" t="s">
        <v>115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568"/>
        <v>21:40:34.555</v>
      </c>
      <c r="T976" t="str">
        <f t="shared" si="569"/>
        <v>21:40:34.155</v>
      </c>
      <c r="U976" t="str">
        <f t="shared" si="562"/>
        <v>A54CFF</v>
      </c>
      <c r="V976">
        <v>0</v>
      </c>
      <c r="W976">
        <v>0</v>
      </c>
      <c r="X976">
        <v>2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1</v>
      </c>
      <c r="AI976" t="s">
        <v>449</v>
      </c>
      <c r="AJ976">
        <v>43.395437999999999</v>
      </c>
      <c r="AK976" t="s">
        <v>450</v>
      </c>
      <c r="AL976">
        <v>-88.744017999999997</v>
      </c>
      <c r="AM976">
        <v>25</v>
      </c>
      <c r="AN976">
        <v>2075</v>
      </c>
      <c r="AO976" t="s">
        <v>118</v>
      </c>
      <c r="AP976">
        <v>-101</v>
      </c>
      <c r="AQ976">
        <v>83</v>
      </c>
      <c r="AR976">
        <v>256</v>
      </c>
      <c r="AZ976">
        <v>1200</v>
      </c>
      <c r="BA976">
        <v>1</v>
      </c>
      <c r="BB976" t="str">
        <f t="shared" si="547"/>
        <v xml:space="preserve">N4400K  </v>
      </c>
      <c r="BC976">
        <v>1</v>
      </c>
      <c r="BE976">
        <v>0</v>
      </c>
      <c r="BF976">
        <v>0</v>
      </c>
      <c r="BG976">
        <v>0</v>
      </c>
      <c r="BH976">
        <v>2025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 t="shared" si="570"/>
        <v>21:40:34.562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168</v>
      </c>
      <c r="CR976">
        <v>1</v>
      </c>
      <c r="CW976">
        <v>13045717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"07/22/2022 21:40:35.799"</f>
        <v>07/22/2022 21:40:35.799</v>
      </c>
      <c r="C977" t="str">
        <f t="shared" si="546"/>
        <v>FFDFD3C0</v>
      </c>
      <c r="D977" t="s">
        <v>121</v>
      </c>
      <c r="E977">
        <v>12</v>
      </c>
      <c r="F977">
        <v>1012</v>
      </c>
      <c r="G977" t="s">
        <v>122</v>
      </c>
      <c r="J977" t="s">
        <v>123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ref="S977:S982" si="571">"21:40:35.586"</f>
        <v>21:40:35.586</v>
      </c>
      <c r="T977" t="str">
        <f t="shared" ref="T977:T982" si="572">"21:40:35.086"</f>
        <v>21:40:35.086</v>
      </c>
      <c r="U977" t="str">
        <f t="shared" si="562"/>
        <v>A54CFF</v>
      </c>
      <c r="V977">
        <v>0</v>
      </c>
      <c r="W977">
        <v>0</v>
      </c>
      <c r="X977">
        <v>2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1</v>
      </c>
      <c r="AI977" t="s">
        <v>451</v>
      </c>
      <c r="AJ977">
        <v>43.395845999999999</v>
      </c>
      <c r="AK977" t="s">
        <v>452</v>
      </c>
      <c r="AL977">
        <v>-88.744682999999995</v>
      </c>
      <c r="AM977">
        <v>25</v>
      </c>
      <c r="AN977">
        <v>2100</v>
      </c>
      <c r="AO977" t="s">
        <v>118</v>
      </c>
      <c r="AP977">
        <v>-100</v>
      </c>
      <c r="AQ977">
        <v>85</v>
      </c>
      <c r="AR977">
        <v>256</v>
      </c>
      <c r="AZ977">
        <v>1200</v>
      </c>
      <c r="BA977">
        <v>1</v>
      </c>
      <c r="BB977" t="str">
        <f t="shared" si="547"/>
        <v xml:space="preserve">N4400K  </v>
      </c>
      <c r="BC977">
        <v>1</v>
      </c>
      <c r="BE977">
        <v>0</v>
      </c>
      <c r="BF977">
        <v>0</v>
      </c>
      <c r="BG977">
        <v>0</v>
      </c>
      <c r="BH977">
        <v>2025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 t="shared" ref="BW977:BW982" si="573">"21:40:35.592"</f>
        <v>21:40:35.592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169</v>
      </c>
      <c r="CR977">
        <v>3</v>
      </c>
      <c r="CW977">
        <v>10437561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"07/22/2022 21:40:35.799"</f>
        <v>07/22/2022 21:40:35.799</v>
      </c>
      <c r="C978" t="str">
        <f t="shared" si="546"/>
        <v>FFDFD3C0</v>
      </c>
      <c r="D978" t="s">
        <v>113</v>
      </c>
      <c r="E978">
        <v>44</v>
      </c>
      <c r="H978">
        <v>151</v>
      </c>
      <c r="I978" t="s">
        <v>114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571"/>
        <v>21:40:35.586</v>
      </c>
      <c r="T978" t="str">
        <f t="shared" si="572"/>
        <v>21:40:35.086</v>
      </c>
      <c r="U978" t="str">
        <f t="shared" si="562"/>
        <v>A54CFF</v>
      </c>
      <c r="V978">
        <v>0</v>
      </c>
      <c r="W978">
        <v>0</v>
      </c>
      <c r="X978">
        <v>2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1</v>
      </c>
      <c r="AI978" t="s">
        <v>451</v>
      </c>
      <c r="AJ978">
        <v>43.395845999999999</v>
      </c>
      <c r="AK978" t="s">
        <v>452</v>
      </c>
      <c r="AL978">
        <v>-88.744682999999995</v>
      </c>
      <c r="AM978">
        <v>25</v>
      </c>
      <c r="AN978">
        <v>2100</v>
      </c>
      <c r="AO978" t="s">
        <v>118</v>
      </c>
      <c r="AP978">
        <v>-100</v>
      </c>
      <c r="AQ978">
        <v>85</v>
      </c>
      <c r="AR978">
        <v>256</v>
      </c>
      <c r="AZ978">
        <v>1200</v>
      </c>
      <c r="BA978">
        <v>1</v>
      </c>
      <c r="BB978" t="str">
        <f t="shared" si="547"/>
        <v xml:space="preserve">N4400K  </v>
      </c>
      <c r="BC978">
        <v>1</v>
      </c>
      <c r="BE978">
        <v>0</v>
      </c>
      <c r="BF978">
        <v>0</v>
      </c>
      <c r="BG978">
        <v>0</v>
      </c>
      <c r="BH978">
        <v>2025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 t="shared" si="573"/>
        <v>21:40:35.592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169</v>
      </c>
      <c r="CR978">
        <v>3</v>
      </c>
      <c r="CW978">
        <v>10437561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"07/22/2022 21:40:35.799"</f>
        <v>07/22/2022 21:40:35.799</v>
      </c>
      <c r="C979" t="str">
        <f t="shared" si="546"/>
        <v>FFDFD3C0</v>
      </c>
      <c r="D979" t="s">
        <v>113</v>
      </c>
      <c r="E979">
        <v>45</v>
      </c>
      <c r="H979">
        <v>152</v>
      </c>
      <c r="I979" t="s">
        <v>120</v>
      </c>
      <c r="J979" t="s">
        <v>115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571"/>
        <v>21:40:35.586</v>
      </c>
      <c r="T979" t="str">
        <f t="shared" si="572"/>
        <v>21:40:35.086</v>
      </c>
      <c r="U979" t="str">
        <f t="shared" si="562"/>
        <v>A54CFF</v>
      </c>
      <c r="V979">
        <v>0</v>
      </c>
      <c r="W979">
        <v>0</v>
      </c>
      <c r="X979">
        <v>2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1</v>
      </c>
      <c r="AI979" t="s">
        <v>451</v>
      </c>
      <c r="AJ979">
        <v>43.395845999999999</v>
      </c>
      <c r="AK979" t="s">
        <v>452</v>
      </c>
      <c r="AL979">
        <v>-88.744682999999995</v>
      </c>
      <c r="AM979">
        <v>25</v>
      </c>
      <c r="AN979">
        <v>2100</v>
      </c>
      <c r="AO979" t="s">
        <v>118</v>
      </c>
      <c r="AP979">
        <v>-100</v>
      </c>
      <c r="AQ979">
        <v>85</v>
      </c>
      <c r="AR979">
        <v>256</v>
      </c>
      <c r="AZ979">
        <v>1200</v>
      </c>
      <c r="BA979">
        <v>1</v>
      </c>
      <c r="BB979" t="str">
        <f t="shared" si="547"/>
        <v xml:space="preserve">N4400K  </v>
      </c>
      <c r="BC979">
        <v>1</v>
      </c>
      <c r="BE979">
        <v>0</v>
      </c>
      <c r="BF979">
        <v>0</v>
      </c>
      <c r="BG979">
        <v>0</v>
      </c>
      <c r="BH979">
        <v>2025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 t="shared" si="573"/>
        <v>21:40:35.592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169</v>
      </c>
      <c r="CR979">
        <v>3</v>
      </c>
      <c r="CW979">
        <v>10437561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"07/22/2022 21:40:35.799"</f>
        <v>07/22/2022 21:40:35.799</v>
      </c>
      <c r="C980" t="str">
        <f t="shared" si="546"/>
        <v>FFDFD3C0</v>
      </c>
      <c r="D980" t="s">
        <v>124</v>
      </c>
      <c r="E980">
        <v>2</v>
      </c>
      <c r="H980">
        <v>156</v>
      </c>
      <c r="I980" t="s">
        <v>125</v>
      </c>
      <c r="J980" t="s">
        <v>126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571"/>
        <v>21:40:35.586</v>
      </c>
      <c r="T980" t="str">
        <f t="shared" si="572"/>
        <v>21:40:35.086</v>
      </c>
      <c r="U980" t="str">
        <f t="shared" si="562"/>
        <v>A54CFF</v>
      </c>
      <c r="V980">
        <v>0</v>
      </c>
      <c r="W980">
        <v>0</v>
      </c>
      <c r="X980">
        <v>2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1</v>
      </c>
      <c r="AI980" t="s">
        <v>451</v>
      </c>
      <c r="AJ980">
        <v>43.395845999999999</v>
      </c>
      <c r="AK980" t="s">
        <v>452</v>
      </c>
      <c r="AL980">
        <v>-88.744682999999995</v>
      </c>
      <c r="AM980">
        <v>25</v>
      </c>
      <c r="AN980">
        <v>2100</v>
      </c>
      <c r="AO980" t="s">
        <v>118</v>
      </c>
      <c r="AP980">
        <v>-100</v>
      </c>
      <c r="AQ980">
        <v>85</v>
      </c>
      <c r="AR980">
        <v>256</v>
      </c>
      <c r="AZ980">
        <v>1200</v>
      </c>
      <c r="BA980">
        <v>1</v>
      </c>
      <c r="BB980" t="str">
        <f t="shared" si="547"/>
        <v xml:space="preserve">N4400K  </v>
      </c>
      <c r="BC980">
        <v>1</v>
      </c>
      <c r="BE980">
        <v>0</v>
      </c>
      <c r="BF980">
        <v>0</v>
      </c>
      <c r="BG980">
        <v>0</v>
      </c>
      <c r="BH980">
        <v>2025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 t="shared" si="573"/>
        <v>21:40:35.592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169</v>
      </c>
      <c r="CR980">
        <v>3</v>
      </c>
      <c r="CW980">
        <v>10437561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"07/22/2022 21:40:35.846"</f>
        <v>07/22/2022 21:40:35.846</v>
      </c>
      <c r="C981" t="str">
        <f t="shared" si="546"/>
        <v>FFDFD3C0</v>
      </c>
      <c r="D981" t="s">
        <v>121</v>
      </c>
      <c r="E981">
        <v>11</v>
      </c>
      <c r="F981">
        <v>1011</v>
      </c>
      <c r="G981" t="s">
        <v>125</v>
      </c>
      <c r="J981" t="s">
        <v>123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571"/>
        <v>21:40:35.586</v>
      </c>
      <c r="T981" t="str">
        <f t="shared" si="572"/>
        <v>21:40:35.086</v>
      </c>
      <c r="U981" t="str">
        <f t="shared" si="562"/>
        <v>A54CFF</v>
      </c>
      <c r="V981">
        <v>0</v>
      </c>
      <c r="W981">
        <v>0</v>
      </c>
      <c r="X981">
        <v>2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1</v>
      </c>
      <c r="AI981" t="s">
        <v>451</v>
      </c>
      <c r="AJ981">
        <v>43.395845999999999</v>
      </c>
      <c r="AK981" t="s">
        <v>452</v>
      </c>
      <c r="AL981">
        <v>-88.744682999999995</v>
      </c>
      <c r="AM981">
        <v>25</v>
      </c>
      <c r="AN981">
        <v>2100</v>
      </c>
      <c r="AO981" t="s">
        <v>118</v>
      </c>
      <c r="AP981">
        <v>-100</v>
      </c>
      <c r="AQ981">
        <v>85</v>
      </c>
      <c r="AR981">
        <v>256</v>
      </c>
      <c r="AZ981">
        <v>1200</v>
      </c>
      <c r="BA981">
        <v>1</v>
      </c>
      <c r="BB981" t="str">
        <f t="shared" si="547"/>
        <v xml:space="preserve">N4400K  </v>
      </c>
      <c r="BC981">
        <v>1</v>
      </c>
      <c r="BE981">
        <v>0</v>
      </c>
      <c r="BF981">
        <v>0</v>
      </c>
      <c r="BG981">
        <v>0</v>
      </c>
      <c r="BH981">
        <v>2025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 t="shared" si="573"/>
        <v>21:40:35.592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169</v>
      </c>
      <c r="CR981">
        <v>3</v>
      </c>
      <c r="CW981">
        <v>10437561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"07/22/2022 21:40:35.799"</f>
        <v>07/22/2022 21:40:35.799</v>
      </c>
      <c r="C982" t="str">
        <f t="shared" si="546"/>
        <v>FFDFD3C0</v>
      </c>
      <c r="D982" t="s">
        <v>127</v>
      </c>
      <c r="E982">
        <v>8</v>
      </c>
      <c r="F982">
        <v>2008</v>
      </c>
      <c r="G982" t="s">
        <v>128</v>
      </c>
      <c r="J982" t="s">
        <v>129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571"/>
        <v>21:40:35.586</v>
      </c>
      <c r="T982" t="str">
        <f t="shared" si="572"/>
        <v>21:40:35.086</v>
      </c>
      <c r="U982" t="str">
        <f t="shared" si="562"/>
        <v>A54CFF</v>
      </c>
      <c r="V982">
        <v>0</v>
      </c>
      <c r="W982">
        <v>0</v>
      </c>
      <c r="X982">
        <v>2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1</v>
      </c>
      <c r="AI982" t="s">
        <v>451</v>
      </c>
      <c r="AJ982">
        <v>43.395845999999999</v>
      </c>
      <c r="AK982" t="s">
        <v>452</v>
      </c>
      <c r="AL982">
        <v>-88.744682999999995</v>
      </c>
      <c r="AM982">
        <v>25</v>
      </c>
      <c r="AN982">
        <v>2100</v>
      </c>
      <c r="AO982" t="s">
        <v>118</v>
      </c>
      <c r="AP982">
        <v>-100</v>
      </c>
      <c r="AQ982">
        <v>85</v>
      </c>
      <c r="AR982">
        <v>256</v>
      </c>
      <c r="AZ982">
        <v>1200</v>
      </c>
      <c r="BA982">
        <v>1</v>
      </c>
      <c r="BB982" t="str">
        <f t="shared" si="547"/>
        <v xml:space="preserve">N4400K  </v>
      </c>
      <c r="BC982">
        <v>1</v>
      </c>
      <c r="BE982">
        <v>0</v>
      </c>
      <c r="BF982">
        <v>0</v>
      </c>
      <c r="BG982">
        <v>0</v>
      </c>
      <c r="BH982">
        <v>2025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 t="shared" si="573"/>
        <v>21:40:35.592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169</v>
      </c>
      <c r="CR982">
        <v>3</v>
      </c>
      <c r="CW982">
        <v>10437561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"07/22/2022 21:40:36.861"</f>
        <v>07/22/2022 21:40:36.861</v>
      </c>
      <c r="C983" t="str">
        <f t="shared" si="546"/>
        <v>FFDFD3C0</v>
      </c>
      <c r="D983" t="s">
        <v>124</v>
      </c>
      <c r="E983">
        <v>2</v>
      </c>
      <c r="H983">
        <v>156</v>
      </c>
      <c r="I983" t="s">
        <v>125</v>
      </c>
      <c r="J983" t="s">
        <v>126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ref="S983:S988" si="574">"21:40:36.680"</f>
        <v>21:40:36.680</v>
      </c>
      <c r="T983" t="str">
        <f t="shared" ref="T983:T988" si="575">"21:40:36.180"</f>
        <v>21:40:36.180</v>
      </c>
      <c r="U983" t="str">
        <f t="shared" si="562"/>
        <v>A54CFF</v>
      </c>
      <c r="V983">
        <v>0</v>
      </c>
      <c r="W983">
        <v>0</v>
      </c>
      <c r="X983">
        <v>2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1</v>
      </c>
      <c r="AI983" t="s">
        <v>453</v>
      </c>
      <c r="AJ983">
        <v>43.396275000000003</v>
      </c>
      <c r="AK983" t="s">
        <v>454</v>
      </c>
      <c r="AL983">
        <v>-88.745327000000003</v>
      </c>
      <c r="AM983">
        <v>25</v>
      </c>
      <c r="AN983">
        <v>2075</v>
      </c>
      <c r="AO983" t="s">
        <v>118</v>
      </c>
      <c r="AP983">
        <v>-98</v>
      </c>
      <c r="AQ983">
        <v>88</v>
      </c>
      <c r="AR983">
        <v>320</v>
      </c>
      <c r="AZ983">
        <v>1200</v>
      </c>
      <c r="BA983">
        <v>1</v>
      </c>
      <c r="BB983" t="str">
        <f t="shared" si="547"/>
        <v xml:space="preserve">N4400K  </v>
      </c>
      <c r="BC983">
        <v>1</v>
      </c>
      <c r="BE983">
        <v>0</v>
      </c>
      <c r="BF983">
        <v>0</v>
      </c>
      <c r="BG983">
        <v>0</v>
      </c>
      <c r="BH983">
        <v>2025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 t="shared" ref="BW983:BW988" si="576">"21:40:36.680"</f>
        <v>21:40:36.680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169</v>
      </c>
      <c r="CR983">
        <v>3</v>
      </c>
      <c r="CW983">
        <v>10439368</v>
      </c>
      <c r="CY983">
        <v>1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"07/22/2022 21:40:36.876"</f>
        <v>07/22/2022 21:40:36.876</v>
      </c>
      <c r="C984" t="str">
        <f t="shared" si="546"/>
        <v>FFDFD3C0</v>
      </c>
      <c r="D984" t="s">
        <v>121</v>
      </c>
      <c r="E984">
        <v>11</v>
      </c>
      <c r="F984">
        <v>1011</v>
      </c>
      <c r="G984" t="s">
        <v>125</v>
      </c>
      <c r="J984" t="s">
        <v>123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574"/>
        <v>21:40:36.680</v>
      </c>
      <c r="T984" t="str">
        <f t="shared" si="575"/>
        <v>21:40:36.180</v>
      </c>
      <c r="U984" t="str">
        <f t="shared" si="562"/>
        <v>A54CFF</v>
      </c>
      <c r="V984">
        <v>0</v>
      </c>
      <c r="W984">
        <v>0</v>
      </c>
      <c r="X984">
        <v>2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1</v>
      </c>
      <c r="AI984" t="s">
        <v>453</v>
      </c>
      <c r="AJ984">
        <v>43.396275000000003</v>
      </c>
      <c r="AK984" t="s">
        <v>454</v>
      </c>
      <c r="AL984">
        <v>-88.745327000000003</v>
      </c>
      <c r="AM984">
        <v>25</v>
      </c>
      <c r="AN984">
        <v>2075</v>
      </c>
      <c r="AO984" t="s">
        <v>118</v>
      </c>
      <c r="AP984">
        <v>-98</v>
      </c>
      <c r="AQ984">
        <v>88</v>
      </c>
      <c r="AR984">
        <v>320</v>
      </c>
      <c r="AZ984">
        <v>1200</v>
      </c>
      <c r="BA984">
        <v>1</v>
      </c>
      <c r="BB984" t="str">
        <f t="shared" si="547"/>
        <v xml:space="preserve">N4400K  </v>
      </c>
      <c r="BC984">
        <v>1</v>
      </c>
      <c r="BE984">
        <v>0</v>
      </c>
      <c r="BF984">
        <v>0</v>
      </c>
      <c r="BG984">
        <v>0</v>
      </c>
      <c r="BH984">
        <v>2025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 t="shared" si="576"/>
        <v>21:40:36.680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169</v>
      </c>
      <c r="CR984">
        <v>3</v>
      </c>
      <c r="CW984">
        <v>10439368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"07/22/2022 21:40:36.907"</f>
        <v>07/22/2022 21:40:36.907</v>
      </c>
      <c r="C985" t="str">
        <f t="shared" si="546"/>
        <v>FFDFD3C0</v>
      </c>
      <c r="D985" t="s">
        <v>113</v>
      </c>
      <c r="E985">
        <v>45</v>
      </c>
      <c r="H985">
        <v>152</v>
      </c>
      <c r="I985" t="s">
        <v>120</v>
      </c>
      <c r="J985" t="s">
        <v>115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574"/>
        <v>21:40:36.680</v>
      </c>
      <c r="T985" t="str">
        <f t="shared" si="575"/>
        <v>21:40:36.180</v>
      </c>
      <c r="U985" t="str">
        <f t="shared" si="562"/>
        <v>A54CFF</v>
      </c>
      <c r="V985">
        <v>0</v>
      </c>
      <c r="W985">
        <v>0</v>
      </c>
      <c r="X985">
        <v>2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1</v>
      </c>
      <c r="AI985" t="s">
        <v>453</v>
      </c>
      <c r="AJ985">
        <v>43.396275000000003</v>
      </c>
      <c r="AK985" t="s">
        <v>454</v>
      </c>
      <c r="AL985">
        <v>-88.745327000000003</v>
      </c>
      <c r="AM985">
        <v>25</v>
      </c>
      <c r="AN985">
        <v>2075</v>
      </c>
      <c r="AO985" t="s">
        <v>118</v>
      </c>
      <c r="AP985">
        <v>-98</v>
      </c>
      <c r="AQ985">
        <v>88</v>
      </c>
      <c r="AR985">
        <v>320</v>
      </c>
      <c r="AZ985">
        <v>1200</v>
      </c>
      <c r="BA985">
        <v>1</v>
      </c>
      <c r="BB985" t="str">
        <f t="shared" si="547"/>
        <v xml:space="preserve">N4400K  </v>
      </c>
      <c r="BC985">
        <v>1</v>
      </c>
      <c r="BE985">
        <v>0</v>
      </c>
      <c r="BF985">
        <v>0</v>
      </c>
      <c r="BG985">
        <v>0</v>
      </c>
      <c r="BH985">
        <v>2025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 t="shared" si="576"/>
        <v>21:40:36.680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169</v>
      </c>
      <c r="CR985">
        <v>3</v>
      </c>
      <c r="CW985">
        <v>10439368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"07/22/2022 21:40:36.907"</f>
        <v>07/22/2022 21:40:36.907</v>
      </c>
      <c r="C986" t="str">
        <f t="shared" si="546"/>
        <v>FFDFD3C0</v>
      </c>
      <c r="D986" t="s">
        <v>127</v>
      </c>
      <c r="E986">
        <v>8</v>
      </c>
      <c r="F986">
        <v>2008</v>
      </c>
      <c r="G986" t="s">
        <v>128</v>
      </c>
      <c r="J986" t="s">
        <v>129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574"/>
        <v>21:40:36.680</v>
      </c>
      <c r="T986" t="str">
        <f t="shared" si="575"/>
        <v>21:40:36.180</v>
      </c>
      <c r="U986" t="str">
        <f t="shared" si="562"/>
        <v>A54CFF</v>
      </c>
      <c r="V986">
        <v>0</v>
      </c>
      <c r="W986">
        <v>0</v>
      </c>
      <c r="X986">
        <v>2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1</v>
      </c>
      <c r="AI986" t="s">
        <v>453</v>
      </c>
      <c r="AJ986">
        <v>43.396275000000003</v>
      </c>
      <c r="AK986" t="s">
        <v>454</v>
      </c>
      <c r="AL986">
        <v>-88.745327000000003</v>
      </c>
      <c r="AM986">
        <v>25</v>
      </c>
      <c r="AN986">
        <v>2075</v>
      </c>
      <c r="AO986" t="s">
        <v>118</v>
      </c>
      <c r="AP986">
        <v>-98</v>
      </c>
      <c r="AQ986">
        <v>88</v>
      </c>
      <c r="AR986">
        <v>320</v>
      </c>
      <c r="AZ986">
        <v>1200</v>
      </c>
      <c r="BA986">
        <v>1</v>
      </c>
      <c r="BB986" t="str">
        <f t="shared" si="547"/>
        <v xml:space="preserve">N4400K  </v>
      </c>
      <c r="BC986">
        <v>1</v>
      </c>
      <c r="BE986">
        <v>0</v>
      </c>
      <c r="BF986">
        <v>0</v>
      </c>
      <c r="BG986">
        <v>0</v>
      </c>
      <c r="BH986">
        <v>2025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 t="shared" si="576"/>
        <v>21:40:36.680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169</v>
      </c>
      <c r="CR986">
        <v>3</v>
      </c>
      <c r="CW986">
        <v>10439368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"07/22/2022 21:40:36.907"</f>
        <v>07/22/2022 21:40:36.907</v>
      </c>
      <c r="C987" t="str">
        <f t="shared" si="546"/>
        <v>FFDFD3C0</v>
      </c>
      <c r="D987" t="s">
        <v>121</v>
      </c>
      <c r="E987">
        <v>12</v>
      </c>
      <c r="F987">
        <v>1012</v>
      </c>
      <c r="G987" t="s">
        <v>122</v>
      </c>
      <c r="J987" t="s">
        <v>123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574"/>
        <v>21:40:36.680</v>
      </c>
      <c r="T987" t="str">
        <f t="shared" si="575"/>
        <v>21:40:36.180</v>
      </c>
      <c r="U987" t="str">
        <f t="shared" si="562"/>
        <v>A54CFF</v>
      </c>
      <c r="V987">
        <v>0</v>
      </c>
      <c r="W987">
        <v>0</v>
      </c>
      <c r="X987">
        <v>2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1</v>
      </c>
      <c r="AI987" t="s">
        <v>453</v>
      </c>
      <c r="AJ987">
        <v>43.396275000000003</v>
      </c>
      <c r="AK987" t="s">
        <v>454</v>
      </c>
      <c r="AL987">
        <v>-88.745327000000003</v>
      </c>
      <c r="AM987">
        <v>25</v>
      </c>
      <c r="AN987">
        <v>2075</v>
      </c>
      <c r="AO987" t="s">
        <v>118</v>
      </c>
      <c r="AP987">
        <v>-98</v>
      </c>
      <c r="AQ987">
        <v>88</v>
      </c>
      <c r="AR987">
        <v>320</v>
      </c>
      <c r="AZ987">
        <v>1200</v>
      </c>
      <c r="BA987">
        <v>1</v>
      </c>
      <c r="BB987" t="str">
        <f t="shared" si="547"/>
        <v xml:space="preserve">N4400K  </v>
      </c>
      <c r="BC987">
        <v>1</v>
      </c>
      <c r="BE987">
        <v>0</v>
      </c>
      <c r="BF987">
        <v>0</v>
      </c>
      <c r="BG987">
        <v>0</v>
      </c>
      <c r="BH987">
        <v>2025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 t="shared" si="576"/>
        <v>21:40:36.680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169</v>
      </c>
      <c r="CR987">
        <v>3</v>
      </c>
      <c r="CW987">
        <v>10439368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"07/22/2022 21:40:36.907"</f>
        <v>07/22/2022 21:40:36.907</v>
      </c>
      <c r="C988" t="str">
        <f t="shared" si="546"/>
        <v>FFDFD3C0</v>
      </c>
      <c r="D988" t="s">
        <v>113</v>
      </c>
      <c r="E988">
        <v>44</v>
      </c>
      <c r="H988">
        <v>151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574"/>
        <v>21:40:36.680</v>
      </c>
      <c r="T988" t="str">
        <f t="shared" si="575"/>
        <v>21:40:36.180</v>
      </c>
      <c r="U988" t="str">
        <f t="shared" si="562"/>
        <v>A54CFF</v>
      </c>
      <c r="V988">
        <v>0</v>
      </c>
      <c r="W988">
        <v>0</v>
      </c>
      <c r="X988">
        <v>2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1</v>
      </c>
      <c r="AI988" t="s">
        <v>453</v>
      </c>
      <c r="AJ988">
        <v>43.396275000000003</v>
      </c>
      <c r="AK988" t="s">
        <v>454</v>
      </c>
      <c r="AL988">
        <v>-88.745327000000003</v>
      </c>
      <c r="AM988">
        <v>25</v>
      </c>
      <c r="AN988">
        <v>2075</v>
      </c>
      <c r="AO988" t="s">
        <v>118</v>
      </c>
      <c r="AP988">
        <v>-98</v>
      </c>
      <c r="AQ988">
        <v>88</v>
      </c>
      <c r="AR988">
        <v>320</v>
      </c>
      <c r="AZ988">
        <v>1200</v>
      </c>
      <c r="BA988">
        <v>1</v>
      </c>
      <c r="BB988" t="str">
        <f t="shared" si="547"/>
        <v xml:space="preserve">N4400K  </v>
      </c>
      <c r="BC988">
        <v>1</v>
      </c>
      <c r="BE988">
        <v>0</v>
      </c>
      <c r="BF988">
        <v>0</v>
      </c>
      <c r="BG988">
        <v>0</v>
      </c>
      <c r="BH988">
        <v>2025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 t="shared" si="576"/>
        <v>21:40:36.680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169</v>
      </c>
      <c r="CR988">
        <v>3</v>
      </c>
      <c r="CW988">
        <v>10439368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"07/22/2022 21:40:37.923"</f>
        <v>07/22/2022 21:40:37.923</v>
      </c>
      <c r="C989" t="str">
        <f t="shared" si="546"/>
        <v>FFDFD3C0</v>
      </c>
      <c r="D989" t="s">
        <v>124</v>
      </c>
      <c r="E989">
        <v>2</v>
      </c>
      <c r="H989">
        <v>156</v>
      </c>
      <c r="I989" t="s">
        <v>125</v>
      </c>
      <c r="J989" t="s">
        <v>126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ref="S989:S994" si="577">"21:40:37.742"</f>
        <v>21:40:37.742</v>
      </c>
      <c r="T989" t="str">
        <f t="shared" ref="T989:T994" si="578">"21:40:37.242"</f>
        <v>21:40:37.242</v>
      </c>
      <c r="U989" t="str">
        <f t="shared" si="562"/>
        <v>A54CFF</v>
      </c>
      <c r="V989">
        <v>0</v>
      </c>
      <c r="W989">
        <v>0</v>
      </c>
      <c r="X989">
        <v>2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1</v>
      </c>
      <c r="AI989" t="s">
        <v>455</v>
      </c>
      <c r="AJ989">
        <v>43.396746999999998</v>
      </c>
      <c r="AK989" t="s">
        <v>456</v>
      </c>
      <c r="AL989">
        <v>-88.745992000000001</v>
      </c>
      <c r="AM989">
        <v>25</v>
      </c>
      <c r="AN989">
        <v>2100</v>
      </c>
      <c r="AO989" t="s">
        <v>118</v>
      </c>
      <c r="AP989">
        <v>-95</v>
      </c>
      <c r="AQ989">
        <v>92</v>
      </c>
      <c r="AR989">
        <v>64</v>
      </c>
      <c r="AZ989">
        <v>1200</v>
      </c>
      <c r="BA989">
        <v>1</v>
      </c>
      <c r="BB989" t="str">
        <f t="shared" si="547"/>
        <v xml:space="preserve">N4400K  </v>
      </c>
      <c r="BC989">
        <v>1</v>
      </c>
      <c r="BE989">
        <v>0</v>
      </c>
      <c r="BF989">
        <v>0</v>
      </c>
      <c r="BG989">
        <v>0</v>
      </c>
      <c r="BH989">
        <v>2025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 t="shared" ref="BW989:BW994" si="579">"21:40:37.744"</f>
        <v>21:40:37.744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169</v>
      </c>
      <c r="CR989">
        <v>3</v>
      </c>
      <c r="CW989">
        <v>10441143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"07/22/2022 21:40:37.939"</f>
        <v>07/22/2022 21:40:37.939</v>
      </c>
      <c r="C990" t="str">
        <f t="shared" si="546"/>
        <v>FFDFD3C0</v>
      </c>
      <c r="D990" t="s">
        <v>121</v>
      </c>
      <c r="E990">
        <v>11</v>
      </c>
      <c r="F990">
        <v>1011</v>
      </c>
      <c r="G990" t="s">
        <v>125</v>
      </c>
      <c r="J990" t="s">
        <v>123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577"/>
        <v>21:40:37.742</v>
      </c>
      <c r="T990" t="str">
        <f t="shared" si="578"/>
        <v>21:40:37.242</v>
      </c>
      <c r="U990" t="str">
        <f t="shared" si="562"/>
        <v>A54CFF</v>
      </c>
      <c r="V990">
        <v>0</v>
      </c>
      <c r="W990">
        <v>0</v>
      </c>
      <c r="X990">
        <v>2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1</v>
      </c>
      <c r="AI990" t="s">
        <v>455</v>
      </c>
      <c r="AJ990">
        <v>43.396746999999998</v>
      </c>
      <c r="AK990" t="s">
        <v>456</v>
      </c>
      <c r="AL990">
        <v>-88.745992000000001</v>
      </c>
      <c r="AM990">
        <v>25</v>
      </c>
      <c r="AN990">
        <v>2100</v>
      </c>
      <c r="AO990" t="s">
        <v>118</v>
      </c>
      <c r="AP990">
        <v>-95</v>
      </c>
      <c r="AQ990">
        <v>92</v>
      </c>
      <c r="AR990">
        <v>64</v>
      </c>
      <c r="AZ990">
        <v>1200</v>
      </c>
      <c r="BA990">
        <v>1</v>
      </c>
      <c r="BB990" t="str">
        <f t="shared" si="547"/>
        <v xml:space="preserve">N4400K  </v>
      </c>
      <c r="BC990">
        <v>1</v>
      </c>
      <c r="BE990">
        <v>0</v>
      </c>
      <c r="BF990">
        <v>0</v>
      </c>
      <c r="BG990">
        <v>0</v>
      </c>
      <c r="BH990">
        <v>2025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 t="shared" si="579"/>
        <v>21:40:37.744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169</v>
      </c>
      <c r="CR990">
        <v>3</v>
      </c>
      <c r="CW990">
        <v>10441143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"07/22/2022 21:40:37.954"</f>
        <v>07/22/2022 21:40:37.954</v>
      </c>
      <c r="C991" t="str">
        <f t="shared" si="546"/>
        <v>FFDFD3C0</v>
      </c>
      <c r="D991" t="s">
        <v>113</v>
      </c>
      <c r="E991">
        <v>45</v>
      </c>
      <c r="H991">
        <v>152</v>
      </c>
      <c r="I991" t="s">
        <v>120</v>
      </c>
      <c r="J991" t="s">
        <v>115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577"/>
        <v>21:40:37.742</v>
      </c>
      <c r="T991" t="str">
        <f t="shared" si="578"/>
        <v>21:40:37.242</v>
      </c>
      <c r="U991" t="str">
        <f t="shared" si="562"/>
        <v>A54CFF</v>
      </c>
      <c r="V991">
        <v>0</v>
      </c>
      <c r="W991">
        <v>0</v>
      </c>
      <c r="X991">
        <v>2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1</v>
      </c>
      <c r="AI991" t="s">
        <v>455</v>
      </c>
      <c r="AJ991">
        <v>43.396746999999998</v>
      </c>
      <c r="AK991" t="s">
        <v>456</v>
      </c>
      <c r="AL991">
        <v>-88.745992000000001</v>
      </c>
      <c r="AM991">
        <v>25</v>
      </c>
      <c r="AN991">
        <v>2100</v>
      </c>
      <c r="AO991" t="s">
        <v>118</v>
      </c>
      <c r="AP991">
        <v>-95</v>
      </c>
      <c r="AQ991">
        <v>92</v>
      </c>
      <c r="AR991">
        <v>64</v>
      </c>
      <c r="AZ991">
        <v>1200</v>
      </c>
      <c r="BA991">
        <v>1</v>
      </c>
      <c r="BB991" t="str">
        <f t="shared" si="547"/>
        <v xml:space="preserve">N4400K  </v>
      </c>
      <c r="BC991">
        <v>1</v>
      </c>
      <c r="BE991">
        <v>0</v>
      </c>
      <c r="BF991">
        <v>0</v>
      </c>
      <c r="BG991">
        <v>0</v>
      </c>
      <c r="BH991">
        <v>2025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 t="shared" si="579"/>
        <v>21:40:37.744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169</v>
      </c>
      <c r="CR991">
        <v>3</v>
      </c>
      <c r="CW991">
        <v>10441143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"07/22/2022 21:40:37.954"</f>
        <v>07/22/2022 21:40:37.954</v>
      </c>
      <c r="C992" t="str">
        <f t="shared" si="546"/>
        <v>FFDFD3C0</v>
      </c>
      <c r="D992" t="s">
        <v>113</v>
      </c>
      <c r="E992">
        <v>44</v>
      </c>
      <c r="H992">
        <v>151</v>
      </c>
      <c r="I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577"/>
        <v>21:40:37.742</v>
      </c>
      <c r="T992" t="str">
        <f t="shared" si="578"/>
        <v>21:40:37.242</v>
      </c>
      <c r="U992" t="str">
        <f t="shared" si="562"/>
        <v>A54CFF</v>
      </c>
      <c r="V992">
        <v>0</v>
      </c>
      <c r="W992">
        <v>0</v>
      </c>
      <c r="X992">
        <v>2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1</v>
      </c>
      <c r="AI992" t="s">
        <v>455</v>
      </c>
      <c r="AJ992">
        <v>43.396746999999998</v>
      </c>
      <c r="AK992" t="s">
        <v>456</v>
      </c>
      <c r="AL992">
        <v>-88.745992000000001</v>
      </c>
      <c r="AM992">
        <v>25</v>
      </c>
      <c r="AN992">
        <v>2100</v>
      </c>
      <c r="AO992" t="s">
        <v>118</v>
      </c>
      <c r="AP992">
        <v>-95</v>
      </c>
      <c r="AQ992">
        <v>92</v>
      </c>
      <c r="AR992">
        <v>64</v>
      </c>
      <c r="AZ992">
        <v>1200</v>
      </c>
      <c r="BA992">
        <v>1</v>
      </c>
      <c r="BB992" t="str">
        <f t="shared" si="547"/>
        <v xml:space="preserve">N4400K  </v>
      </c>
      <c r="BC992">
        <v>1</v>
      </c>
      <c r="BE992">
        <v>0</v>
      </c>
      <c r="BF992">
        <v>0</v>
      </c>
      <c r="BG992">
        <v>0</v>
      </c>
      <c r="BH992">
        <v>2025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 t="shared" si="579"/>
        <v>21:40:37.744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169</v>
      </c>
      <c r="CR992">
        <v>3</v>
      </c>
      <c r="CW992">
        <v>10441143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"07/22/2022 21:40:37.970"</f>
        <v>07/22/2022 21:40:37.970</v>
      </c>
      <c r="C993" t="str">
        <f t="shared" si="546"/>
        <v>FFDFD3C0</v>
      </c>
      <c r="D993" t="s">
        <v>127</v>
      </c>
      <c r="E993">
        <v>8</v>
      </c>
      <c r="F993">
        <v>2008</v>
      </c>
      <c r="G993" t="s">
        <v>128</v>
      </c>
      <c r="J993" t="s">
        <v>129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577"/>
        <v>21:40:37.742</v>
      </c>
      <c r="T993" t="str">
        <f t="shared" si="578"/>
        <v>21:40:37.242</v>
      </c>
      <c r="U993" t="str">
        <f t="shared" si="562"/>
        <v>A54CFF</v>
      </c>
      <c r="V993">
        <v>0</v>
      </c>
      <c r="W993">
        <v>0</v>
      </c>
      <c r="X993">
        <v>2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1</v>
      </c>
      <c r="AI993" t="s">
        <v>455</v>
      </c>
      <c r="AJ993">
        <v>43.396746999999998</v>
      </c>
      <c r="AK993" t="s">
        <v>456</v>
      </c>
      <c r="AL993">
        <v>-88.745992000000001</v>
      </c>
      <c r="AM993">
        <v>25</v>
      </c>
      <c r="AN993">
        <v>2100</v>
      </c>
      <c r="AO993" t="s">
        <v>118</v>
      </c>
      <c r="AP993">
        <v>-95</v>
      </c>
      <c r="AQ993">
        <v>92</v>
      </c>
      <c r="AR993">
        <v>64</v>
      </c>
      <c r="AZ993">
        <v>1200</v>
      </c>
      <c r="BA993">
        <v>1</v>
      </c>
      <c r="BB993" t="str">
        <f t="shared" si="547"/>
        <v xml:space="preserve">N4400K  </v>
      </c>
      <c r="BC993">
        <v>1</v>
      </c>
      <c r="BE993">
        <v>0</v>
      </c>
      <c r="BF993">
        <v>0</v>
      </c>
      <c r="BG993">
        <v>0</v>
      </c>
      <c r="BH993">
        <v>2025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 t="shared" si="579"/>
        <v>21:40:37.744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169</v>
      </c>
      <c r="CR993">
        <v>3</v>
      </c>
      <c r="CW993">
        <v>10441143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"07/22/2022 21:40:37.970"</f>
        <v>07/22/2022 21:40:37.970</v>
      </c>
      <c r="C994" t="str">
        <f t="shared" si="546"/>
        <v>FFDFD3C0</v>
      </c>
      <c r="D994" t="s">
        <v>121</v>
      </c>
      <c r="E994">
        <v>12</v>
      </c>
      <c r="F994">
        <v>1012</v>
      </c>
      <c r="G994" t="s">
        <v>122</v>
      </c>
      <c r="J994" t="s">
        <v>123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577"/>
        <v>21:40:37.742</v>
      </c>
      <c r="T994" t="str">
        <f t="shared" si="578"/>
        <v>21:40:37.242</v>
      </c>
      <c r="U994" t="str">
        <f t="shared" si="562"/>
        <v>A54CFF</v>
      </c>
      <c r="V994">
        <v>0</v>
      </c>
      <c r="W994">
        <v>0</v>
      </c>
      <c r="X994">
        <v>2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1</v>
      </c>
      <c r="AI994" t="s">
        <v>455</v>
      </c>
      <c r="AJ994">
        <v>43.396746999999998</v>
      </c>
      <c r="AK994" t="s">
        <v>456</v>
      </c>
      <c r="AL994">
        <v>-88.745992000000001</v>
      </c>
      <c r="AM994">
        <v>25</v>
      </c>
      <c r="AN994">
        <v>2100</v>
      </c>
      <c r="AO994" t="s">
        <v>118</v>
      </c>
      <c r="AP994">
        <v>-95</v>
      </c>
      <c r="AQ994">
        <v>92</v>
      </c>
      <c r="AR994">
        <v>64</v>
      </c>
      <c r="AZ994">
        <v>1200</v>
      </c>
      <c r="BA994">
        <v>1</v>
      </c>
      <c r="BB994" t="str">
        <f t="shared" si="547"/>
        <v xml:space="preserve">N4400K  </v>
      </c>
      <c r="BC994">
        <v>1</v>
      </c>
      <c r="BE994">
        <v>0</v>
      </c>
      <c r="BF994">
        <v>0</v>
      </c>
      <c r="BG994">
        <v>0</v>
      </c>
      <c r="BH994">
        <v>2025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 t="shared" si="579"/>
        <v>21:40:37.744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169</v>
      </c>
      <c r="CR994">
        <v>3</v>
      </c>
      <c r="CW994">
        <v>10441143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"07/22/2022 21:40:39.298"</f>
        <v>07/22/2022 21:40:39.298</v>
      </c>
      <c r="C995" t="str">
        <f t="shared" si="546"/>
        <v>FFDFD3C0</v>
      </c>
      <c r="D995" t="s">
        <v>121</v>
      </c>
      <c r="E995">
        <v>11</v>
      </c>
      <c r="F995">
        <v>1011</v>
      </c>
      <c r="G995" t="s">
        <v>125</v>
      </c>
      <c r="J995" t="s">
        <v>123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ref="S995:S1000" si="580">"21:40:39.117"</f>
        <v>21:40:39.117</v>
      </c>
      <c r="T995" t="str">
        <f t="shared" ref="T995:T1000" si="581">"21:40:38.717"</f>
        <v>21:40:38.717</v>
      </c>
      <c r="U995" t="str">
        <f t="shared" si="562"/>
        <v>A54CFF</v>
      </c>
      <c r="V995">
        <v>0</v>
      </c>
      <c r="W995">
        <v>0</v>
      </c>
      <c r="X995">
        <v>2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1</v>
      </c>
      <c r="AI995" t="s">
        <v>457</v>
      </c>
      <c r="AJ995">
        <v>43.397326</v>
      </c>
      <c r="AK995" t="s">
        <v>458</v>
      </c>
      <c r="AL995">
        <v>-88.746786</v>
      </c>
      <c r="AM995">
        <v>25</v>
      </c>
      <c r="AN995">
        <v>2075</v>
      </c>
      <c r="AO995" t="s">
        <v>118</v>
      </c>
      <c r="AP995">
        <v>-93</v>
      </c>
      <c r="AQ995">
        <v>95</v>
      </c>
      <c r="AR995">
        <v>0</v>
      </c>
      <c r="AZ995">
        <v>1200</v>
      </c>
      <c r="BA995">
        <v>1</v>
      </c>
      <c r="BB995" t="str">
        <f t="shared" si="547"/>
        <v xml:space="preserve">N4400K  </v>
      </c>
      <c r="BC995">
        <v>1</v>
      </c>
      <c r="BE995">
        <v>0</v>
      </c>
      <c r="BF995">
        <v>0</v>
      </c>
      <c r="BG995">
        <v>0</v>
      </c>
      <c r="BH995">
        <v>2025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 t="shared" ref="BW995:BW1000" si="582">"21:40:39.118"</f>
        <v>21:40:39.118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169</v>
      </c>
      <c r="CR995">
        <v>3</v>
      </c>
      <c r="CW995">
        <v>10443389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"07/22/2022 21:40:39.361"</f>
        <v>07/22/2022 21:40:39.361</v>
      </c>
      <c r="C996" t="str">
        <f t="shared" si="546"/>
        <v>FFDFD3C0</v>
      </c>
      <c r="D996" t="s">
        <v>113</v>
      </c>
      <c r="E996">
        <v>45</v>
      </c>
      <c r="H996">
        <v>152</v>
      </c>
      <c r="I996" t="s">
        <v>120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580"/>
        <v>21:40:39.117</v>
      </c>
      <c r="T996" t="str">
        <f t="shared" si="581"/>
        <v>21:40:38.717</v>
      </c>
      <c r="U996" t="str">
        <f t="shared" si="562"/>
        <v>A54CFF</v>
      </c>
      <c r="V996">
        <v>0</v>
      </c>
      <c r="W996">
        <v>0</v>
      </c>
      <c r="X996">
        <v>2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1</v>
      </c>
      <c r="AI996" t="s">
        <v>457</v>
      </c>
      <c r="AJ996">
        <v>43.397326</v>
      </c>
      <c r="AK996" t="s">
        <v>458</v>
      </c>
      <c r="AL996">
        <v>-88.746786</v>
      </c>
      <c r="AM996">
        <v>25</v>
      </c>
      <c r="AN996">
        <v>2075</v>
      </c>
      <c r="AO996" t="s">
        <v>118</v>
      </c>
      <c r="AP996">
        <v>-93</v>
      </c>
      <c r="AQ996">
        <v>95</v>
      </c>
      <c r="AR996">
        <v>0</v>
      </c>
      <c r="AZ996">
        <v>1200</v>
      </c>
      <c r="BA996">
        <v>1</v>
      </c>
      <c r="BB996" t="str">
        <f t="shared" si="547"/>
        <v xml:space="preserve">N4400K  </v>
      </c>
      <c r="BC996">
        <v>1</v>
      </c>
      <c r="BE996">
        <v>0</v>
      </c>
      <c r="BF996">
        <v>0</v>
      </c>
      <c r="BG996">
        <v>0</v>
      </c>
      <c r="BH996">
        <v>2025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 t="shared" si="582"/>
        <v>21:40:39.118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169</v>
      </c>
      <c r="CR996">
        <v>3</v>
      </c>
      <c r="CW996">
        <v>10443389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"07/22/2022 21:40:39.361"</f>
        <v>07/22/2022 21:40:39.361</v>
      </c>
      <c r="C997" t="str">
        <f t="shared" si="546"/>
        <v>FFDFD3C0</v>
      </c>
      <c r="D997" t="s">
        <v>113</v>
      </c>
      <c r="E997">
        <v>44</v>
      </c>
      <c r="H997">
        <v>151</v>
      </c>
      <c r="I997" t="s">
        <v>114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580"/>
        <v>21:40:39.117</v>
      </c>
      <c r="T997" t="str">
        <f t="shared" si="581"/>
        <v>21:40:38.717</v>
      </c>
      <c r="U997" t="str">
        <f t="shared" si="562"/>
        <v>A54CFF</v>
      </c>
      <c r="V997">
        <v>0</v>
      </c>
      <c r="W997">
        <v>0</v>
      </c>
      <c r="X997">
        <v>2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1</v>
      </c>
      <c r="AI997" t="s">
        <v>457</v>
      </c>
      <c r="AJ997">
        <v>43.397326</v>
      </c>
      <c r="AK997" t="s">
        <v>458</v>
      </c>
      <c r="AL997">
        <v>-88.746786</v>
      </c>
      <c r="AM997">
        <v>25</v>
      </c>
      <c r="AN997">
        <v>2075</v>
      </c>
      <c r="AO997" t="s">
        <v>118</v>
      </c>
      <c r="AP997">
        <v>-93</v>
      </c>
      <c r="AQ997">
        <v>95</v>
      </c>
      <c r="AR997">
        <v>0</v>
      </c>
      <c r="AZ997">
        <v>1200</v>
      </c>
      <c r="BA997">
        <v>1</v>
      </c>
      <c r="BB997" t="str">
        <f t="shared" si="547"/>
        <v xml:space="preserve">N4400K  </v>
      </c>
      <c r="BC997">
        <v>1</v>
      </c>
      <c r="BE997">
        <v>0</v>
      </c>
      <c r="BF997">
        <v>0</v>
      </c>
      <c r="BG997">
        <v>0</v>
      </c>
      <c r="BH997">
        <v>2025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 t="shared" si="582"/>
        <v>21:40:39.118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169</v>
      </c>
      <c r="CR997">
        <v>3</v>
      </c>
      <c r="CW997">
        <v>10443389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"07/22/2022 21:40:39.361"</f>
        <v>07/22/2022 21:40:39.361</v>
      </c>
      <c r="C998" t="str">
        <f t="shared" si="546"/>
        <v>FFDFD3C0</v>
      </c>
      <c r="D998" t="s">
        <v>127</v>
      </c>
      <c r="E998">
        <v>8</v>
      </c>
      <c r="F998">
        <v>2008</v>
      </c>
      <c r="G998" t="s">
        <v>128</v>
      </c>
      <c r="J998" t="s">
        <v>129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580"/>
        <v>21:40:39.117</v>
      </c>
      <c r="T998" t="str">
        <f t="shared" si="581"/>
        <v>21:40:38.717</v>
      </c>
      <c r="U998" t="str">
        <f t="shared" si="562"/>
        <v>A54CFF</v>
      </c>
      <c r="V998">
        <v>0</v>
      </c>
      <c r="W998">
        <v>0</v>
      </c>
      <c r="X998">
        <v>2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1</v>
      </c>
      <c r="AI998" t="s">
        <v>457</v>
      </c>
      <c r="AJ998">
        <v>43.397326</v>
      </c>
      <c r="AK998" t="s">
        <v>458</v>
      </c>
      <c r="AL998">
        <v>-88.746786</v>
      </c>
      <c r="AM998">
        <v>25</v>
      </c>
      <c r="AN998">
        <v>2075</v>
      </c>
      <c r="AO998" t="s">
        <v>118</v>
      </c>
      <c r="AP998">
        <v>-93</v>
      </c>
      <c r="AQ998">
        <v>95</v>
      </c>
      <c r="AR998">
        <v>0</v>
      </c>
      <c r="AZ998">
        <v>1200</v>
      </c>
      <c r="BA998">
        <v>1</v>
      </c>
      <c r="BB998" t="str">
        <f t="shared" si="547"/>
        <v xml:space="preserve">N4400K  </v>
      </c>
      <c r="BC998">
        <v>1</v>
      </c>
      <c r="BE998">
        <v>0</v>
      </c>
      <c r="BF998">
        <v>0</v>
      </c>
      <c r="BG998">
        <v>0</v>
      </c>
      <c r="BH998">
        <v>2025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 t="shared" si="582"/>
        <v>21:40:39.118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169</v>
      </c>
      <c r="CR998">
        <v>3</v>
      </c>
      <c r="CW998">
        <v>10443389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"07/22/2022 21:40:39.361"</f>
        <v>07/22/2022 21:40:39.361</v>
      </c>
      <c r="C999" t="str">
        <f t="shared" si="546"/>
        <v>FFDFD3C0</v>
      </c>
      <c r="D999" t="s">
        <v>121</v>
      </c>
      <c r="E999">
        <v>12</v>
      </c>
      <c r="F999">
        <v>1012</v>
      </c>
      <c r="G999" t="s">
        <v>122</v>
      </c>
      <c r="J999" t="s">
        <v>123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580"/>
        <v>21:40:39.117</v>
      </c>
      <c r="T999" t="str">
        <f t="shared" si="581"/>
        <v>21:40:38.717</v>
      </c>
      <c r="U999" t="str">
        <f t="shared" si="562"/>
        <v>A54CFF</v>
      </c>
      <c r="V999">
        <v>0</v>
      </c>
      <c r="W999">
        <v>0</v>
      </c>
      <c r="X999">
        <v>2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1</v>
      </c>
      <c r="AI999" t="s">
        <v>457</v>
      </c>
      <c r="AJ999">
        <v>43.397326</v>
      </c>
      <c r="AK999" t="s">
        <v>458</v>
      </c>
      <c r="AL999">
        <v>-88.746786</v>
      </c>
      <c r="AM999">
        <v>25</v>
      </c>
      <c r="AN999">
        <v>2075</v>
      </c>
      <c r="AO999" t="s">
        <v>118</v>
      </c>
      <c r="AP999">
        <v>-93</v>
      </c>
      <c r="AQ999">
        <v>95</v>
      </c>
      <c r="AR999">
        <v>0</v>
      </c>
      <c r="AZ999">
        <v>1200</v>
      </c>
      <c r="BA999">
        <v>1</v>
      </c>
      <c r="BB999" t="str">
        <f t="shared" si="547"/>
        <v xml:space="preserve">N4400K  </v>
      </c>
      <c r="BC999">
        <v>1</v>
      </c>
      <c r="BE999">
        <v>0</v>
      </c>
      <c r="BF999">
        <v>0</v>
      </c>
      <c r="BG999">
        <v>0</v>
      </c>
      <c r="BH999">
        <v>2025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 t="shared" si="582"/>
        <v>21:40:39.118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169</v>
      </c>
      <c r="CR999">
        <v>3</v>
      </c>
      <c r="CW999">
        <v>10443389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"07/22/2022 21:40:39.361"</f>
        <v>07/22/2022 21:40:39.361</v>
      </c>
      <c r="C1000" t="str">
        <f t="shared" si="546"/>
        <v>FFDFD3C0</v>
      </c>
      <c r="D1000" t="s">
        <v>124</v>
      </c>
      <c r="E1000">
        <v>2</v>
      </c>
      <c r="H1000">
        <v>156</v>
      </c>
      <c r="I1000" t="s">
        <v>125</v>
      </c>
      <c r="J1000" t="s">
        <v>126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580"/>
        <v>21:40:39.117</v>
      </c>
      <c r="T1000" t="str">
        <f t="shared" si="581"/>
        <v>21:40:38.717</v>
      </c>
      <c r="U1000" t="str">
        <f t="shared" si="562"/>
        <v>A54CFF</v>
      </c>
      <c r="V1000">
        <v>0</v>
      </c>
      <c r="W1000">
        <v>0</v>
      </c>
      <c r="X1000">
        <v>2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1</v>
      </c>
      <c r="AI1000" t="s">
        <v>457</v>
      </c>
      <c r="AJ1000">
        <v>43.397326</v>
      </c>
      <c r="AK1000" t="s">
        <v>458</v>
      </c>
      <c r="AL1000">
        <v>-88.746786</v>
      </c>
      <c r="AM1000">
        <v>25</v>
      </c>
      <c r="AN1000">
        <v>2075</v>
      </c>
      <c r="AO1000" t="s">
        <v>118</v>
      </c>
      <c r="AP1000">
        <v>-93</v>
      </c>
      <c r="AQ1000">
        <v>95</v>
      </c>
      <c r="AR1000">
        <v>0</v>
      </c>
      <c r="AZ1000">
        <v>1200</v>
      </c>
      <c r="BA1000">
        <v>1</v>
      </c>
      <c r="BB1000" t="str">
        <f t="shared" si="547"/>
        <v xml:space="preserve">N4400K  </v>
      </c>
      <c r="BC1000">
        <v>1</v>
      </c>
      <c r="BE1000">
        <v>0</v>
      </c>
      <c r="BF1000">
        <v>0</v>
      </c>
      <c r="BG1000">
        <v>0</v>
      </c>
      <c r="BH1000">
        <v>2025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 t="shared" si="582"/>
        <v>21:40:39.118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169</v>
      </c>
      <c r="CR1000">
        <v>3</v>
      </c>
      <c r="CW1000">
        <v>10443389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"07/22/2022 21:40:40.189"</f>
        <v>07/22/2022 21:40:40.189</v>
      </c>
      <c r="C1001" t="str">
        <f t="shared" si="546"/>
        <v>FFDFD3C0</v>
      </c>
      <c r="D1001" t="s">
        <v>124</v>
      </c>
      <c r="E1001">
        <v>2</v>
      </c>
      <c r="H1001">
        <v>156</v>
      </c>
      <c r="I1001" t="s">
        <v>125</v>
      </c>
      <c r="J1001" t="s">
        <v>126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ref="S1001:S1006" si="583">"21:40:40.016"</f>
        <v>21:40:40.016</v>
      </c>
      <c r="T1001" t="str">
        <f t="shared" ref="T1001:T1006" si="584">"21:40:39.616"</f>
        <v>21:40:39.616</v>
      </c>
      <c r="U1001" t="str">
        <f t="shared" si="562"/>
        <v>A54CFF</v>
      </c>
      <c r="V1001">
        <v>0</v>
      </c>
      <c r="W1001">
        <v>0</v>
      </c>
      <c r="X1001">
        <v>2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1</v>
      </c>
      <c r="AI1001" t="s">
        <v>459</v>
      </c>
      <c r="AJ1001">
        <v>43.397713000000003</v>
      </c>
      <c r="AK1001" t="s">
        <v>460</v>
      </c>
      <c r="AL1001">
        <v>-88.747300999999993</v>
      </c>
      <c r="AM1001">
        <v>25</v>
      </c>
      <c r="AN1001">
        <v>2075</v>
      </c>
      <c r="AO1001" t="s">
        <v>118</v>
      </c>
      <c r="AP1001">
        <v>-92</v>
      </c>
      <c r="AQ1001">
        <v>95</v>
      </c>
      <c r="AR1001">
        <v>0</v>
      </c>
      <c r="AZ1001">
        <v>1200</v>
      </c>
      <c r="BA1001">
        <v>1</v>
      </c>
      <c r="BB1001" t="str">
        <f t="shared" si="547"/>
        <v xml:space="preserve">N4400K  </v>
      </c>
      <c r="BC1001">
        <v>1</v>
      </c>
      <c r="BE1001">
        <v>0</v>
      </c>
      <c r="BF1001">
        <v>0</v>
      </c>
      <c r="BG1001">
        <v>0</v>
      </c>
      <c r="BH1001">
        <v>2000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 t="shared" ref="BW1001:BW1006" si="585">"21:40:40.023"</f>
        <v>21:40:40.023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6</v>
      </c>
      <c r="CP1001" t="s">
        <v>119</v>
      </c>
      <c r="CQ1001">
        <v>169</v>
      </c>
      <c r="CR1001">
        <v>3</v>
      </c>
      <c r="CW1001">
        <v>10444899</v>
      </c>
      <c r="CY1001">
        <v>1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"07/22/2022 21:40:40.267"</f>
        <v>07/22/2022 21:40:40.267</v>
      </c>
      <c r="C1002" t="str">
        <f t="shared" si="546"/>
        <v>FFDFD3C0</v>
      </c>
      <c r="D1002" t="s">
        <v>121</v>
      </c>
      <c r="E1002">
        <v>11</v>
      </c>
      <c r="F1002">
        <v>1011</v>
      </c>
      <c r="G1002" t="s">
        <v>125</v>
      </c>
      <c r="J1002" t="s">
        <v>123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583"/>
        <v>21:40:40.016</v>
      </c>
      <c r="T1002" t="str">
        <f t="shared" si="584"/>
        <v>21:40:39.616</v>
      </c>
      <c r="U1002" t="str">
        <f t="shared" si="562"/>
        <v>A54CFF</v>
      </c>
      <c r="V1002">
        <v>0</v>
      </c>
      <c r="W1002">
        <v>0</v>
      </c>
      <c r="X1002">
        <v>2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1</v>
      </c>
      <c r="AI1002" t="s">
        <v>459</v>
      </c>
      <c r="AJ1002">
        <v>43.397713000000003</v>
      </c>
      <c r="AK1002" t="s">
        <v>460</v>
      </c>
      <c r="AL1002">
        <v>-88.747300999999993</v>
      </c>
      <c r="AM1002">
        <v>25</v>
      </c>
      <c r="AN1002">
        <v>2075</v>
      </c>
      <c r="AO1002" t="s">
        <v>118</v>
      </c>
      <c r="AP1002">
        <v>-92</v>
      </c>
      <c r="AQ1002">
        <v>95</v>
      </c>
      <c r="AR1002">
        <v>0</v>
      </c>
      <c r="AZ1002">
        <v>1200</v>
      </c>
      <c r="BA1002">
        <v>1</v>
      </c>
      <c r="BB1002" t="str">
        <f t="shared" si="547"/>
        <v xml:space="preserve">N4400K  </v>
      </c>
      <c r="BC1002">
        <v>1</v>
      </c>
      <c r="BE1002">
        <v>0</v>
      </c>
      <c r="BF1002">
        <v>0</v>
      </c>
      <c r="BG1002">
        <v>0</v>
      </c>
      <c r="BH1002">
        <v>2000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 t="shared" si="585"/>
        <v>21:40:40.023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6</v>
      </c>
      <c r="CP1002" t="s">
        <v>119</v>
      </c>
      <c r="CQ1002">
        <v>169</v>
      </c>
      <c r="CR1002">
        <v>3</v>
      </c>
      <c r="CW1002">
        <v>10444899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"07/22/2022 21:40:40.267"</f>
        <v>07/22/2022 21:40:40.267</v>
      </c>
      <c r="C1003" t="str">
        <f t="shared" ref="C1003:C1066" si="586">"FFDFD3C0"</f>
        <v>FFDFD3C0</v>
      </c>
      <c r="D1003" t="s">
        <v>113</v>
      </c>
      <c r="E1003">
        <v>45</v>
      </c>
      <c r="H1003">
        <v>152</v>
      </c>
      <c r="I1003" t="s">
        <v>120</v>
      </c>
      <c r="J1003" t="s">
        <v>115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583"/>
        <v>21:40:40.016</v>
      </c>
      <c r="T1003" t="str">
        <f t="shared" si="584"/>
        <v>21:40:39.616</v>
      </c>
      <c r="U1003" t="str">
        <f t="shared" si="562"/>
        <v>A54CFF</v>
      </c>
      <c r="V1003">
        <v>0</v>
      </c>
      <c r="W1003">
        <v>0</v>
      </c>
      <c r="X1003">
        <v>2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1</v>
      </c>
      <c r="AI1003" t="s">
        <v>459</v>
      </c>
      <c r="AJ1003">
        <v>43.397713000000003</v>
      </c>
      <c r="AK1003" t="s">
        <v>460</v>
      </c>
      <c r="AL1003">
        <v>-88.747300999999993</v>
      </c>
      <c r="AM1003">
        <v>25</v>
      </c>
      <c r="AN1003">
        <v>2075</v>
      </c>
      <c r="AO1003" t="s">
        <v>118</v>
      </c>
      <c r="AP1003">
        <v>-92</v>
      </c>
      <c r="AQ1003">
        <v>95</v>
      </c>
      <c r="AR1003">
        <v>0</v>
      </c>
      <c r="AZ1003">
        <v>1200</v>
      </c>
      <c r="BA1003">
        <v>1</v>
      </c>
      <c r="BB1003" t="str">
        <f t="shared" ref="BB1003:BB1066" si="587">"N4400K  "</f>
        <v xml:space="preserve">N4400K  </v>
      </c>
      <c r="BC1003">
        <v>1</v>
      </c>
      <c r="BE1003">
        <v>0</v>
      </c>
      <c r="BF1003">
        <v>0</v>
      </c>
      <c r="BG1003">
        <v>0</v>
      </c>
      <c r="BH1003">
        <v>2000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 t="shared" si="585"/>
        <v>21:40:40.023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6</v>
      </c>
      <c r="CP1003" t="s">
        <v>119</v>
      </c>
      <c r="CQ1003">
        <v>169</v>
      </c>
      <c r="CR1003">
        <v>3</v>
      </c>
      <c r="CW1003">
        <v>10444899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"07/22/2022 21:40:40.267"</f>
        <v>07/22/2022 21:40:40.267</v>
      </c>
      <c r="C1004" t="str">
        <f t="shared" si="586"/>
        <v>FFDFD3C0</v>
      </c>
      <c r="D1004" t="s">
        <v>113</v>
      </c>
      <c r="E1004">
        <v>44</v>
      </c>
      <c r="H1004">
        <v>151</v>
      </c>
      <c r="I1004" t="s">
        <v>114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583"/>
        <v>21:40:40.016</v>
      </c>
      <c r="T1004" t="str">
        <f t="shared" si="584"/>
        <v>21:40:39.616</v>
      </c>
      <c r="U1004" t="str">
        <f t="shared" si="562"/>
        <v>A54CFF</v>
      </c>
      <c r="V1004">
        <v>0</v>
      </c>
      <c r="W1004">
        <v>0</v>
      </c>
      <c r="X1004">
        <v>2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1</v>
      </c>
      <c r="AI1004" t="s">
        <v>459</v>
      </c>
      <c r="AJ1004">
        <v>43.397713000000003</v>
      </c>
      <c r="AK1004" t="s">
        <v>460</v>
      </c>
      <c r="AL1004">
        <v>-88.747300999999993</v>
      </c>
      <c r="AM1004">
        <v>25</v>
      </c>
      <c r="AN1004">
        <v>2075</v>
      </c>
      <c r="AO1004" t="s">
        <v>118</v>
      </c>
      <c r="AP1004">
        <v>-92</v>
      </c>
      <c r="AQ1004">
        <v>95</v>
      </c>
      <c r="AR1004">
        <v>0</v>
      </c>
      <c r="AZ1004">
        <v>1200</v>
      </c>
      <c r="BA1004">
        <v>1</v>
      </c>
      <c r="BB1004" t="str">
        <f t="shared" si="587"/>
        <v xml:space="preserve">N4400K  </v>
      </c>
      <c r="BC1004">
        <v>1</v>
      </c>
      <c r="BE1004">
        <v>0</v>
      </c>
      <c r="BF1004">
        <v>0</v>
      </c>
      <c r="BG1004">
        <v>0</v>
      </c>
      <c r="BH1004">
        <v>2000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 t="shared" si="585"/>
        <v>21:40:40.023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6</v>
      </c>
      <c r="CP1004" t="s">
        <v>119</v>
      </c>
      <c r="CQ1004">
        <v>169</v>
      </c>
      <c r="CR1004">
        <v>3</v>
      </c>
      <c r="CW1004">
        <v>10444899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"07/22/2022 21:40:40.267"</f>
        <v>07/22/2022 21:40:40.267</v>
      </c>
      <c r="C1005" t="str">
        <f t="shared" si="586"/>
        <v>FFDFD3C0</v>
      </c>
      <c r="D1005" t="s">
        <v>127</v>
      </c>
      <c r="E1005">
        <v>8</v>
      </c>
      <c r="F1005">
        <v>2008</v>
      </c>
      <c r="G1005" t="s">
        <v>128</v>
      </c>
      <c r="J1005" t="s">
        <v>129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583"/>
        <v>21:40:40.016</v>
      </c>
      <c r="T1005" t="str">
        <f t="shared" si="584"/>
        <v>21:40:39.616</v>
      </c>
      <c r="U1005" t="str">
        <f t="shared" si="562"/>
        <v>A54CFF</v>
      </c>
      <c r="V1005">
        <v>0</v>
      </c>
      <c r="W1005">
        <v>0</v>
      </c>
      <c r="X1005">
        <v>2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1</v>
      </c>
      <c r="AI1005" t="s">
        <v>459</v>
      </c>
      <c r="AJ1005">
        <v>43.397713000000003</v>
      </c>
      <c r="AK1005" t="s">
        <v>460</v>
      </c>
      <c r="AL1005">
        <v>-88.747300999999993</v>
      </c>
      <c r="AM1005">
        <v>25</v>
      </c>
      <c r="AN1005">
        <v>2075</v>
      </c>
      <c r="AO1005" t="s">
        <v>118</v>
      </c>
      <c r="AP1005">
        <v>-92</v>
      </c>
      <c r="AQ1005">
        <v>95</v>
      </c>
      <c r="AR1005">
        <v>0</v>
      </c>
      <c r="AZ1005">
        <v>1200</v>
      </c>
      <c r="BA1005">
        <v>1</v>
      </c>
      <c r="BB1005" t="str">
        <f t="shared" si="587"/>
        <v xml:space="preserve">N4400K  </v>
      </c>
      <c r="BC1005">
        <v>1</v>
      </c>
      <c r="BE1005">
        <v>0</v>
      </c>
      <c r="BF1005">
        <v>0</v>
      </c>
      <c r="BG1005">
        <v>0</v>
      </c>
      <c r="BH1005">
        <v>2000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 t="shared" si="585"/>
        <v>21:40:40.023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6</v>
      </c>
      <c r="CP1005" t="s">
        <v>119</v>
      </c>
      <c r="CQ1005">
        <v>169</v>
      </c>
      <c r="CR1005">
        <v>3</v>
      </c>
      <c r="CW1005">
        <v>10444899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"07/22/2022 21:40:40.267"</f>
        <v>07/22/2022 21:40:40.267</v>
      </c>
      <c r="C1006" t="str">
        <f t="shared" si="586"/>
        <v>FFDFD3C0</v>
      </c>
      <c r="D1006" t="s">
        <v>121</v>
      </c>
      <c r="E1006">
        <v>12</v>
      </c>
      <c r="F1006">
        <v>1012</v>
      </c>
      <c r="G1006" t="s">
        <v>122</v>
      </c>
      <c r="J1006" t="s">
        <v>123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583"/>
        <v>21:40:40.016</v>
      </c>
      <c r="T1006" t="str">
        <f t="shared" si="584"/>
        <v>21:40:39.616</v>
      </c>
      <c r="U1006" t="str">
        <f t="shared" si="562"/>
        <v>A54CFF</v>
      </c>
      <c r="V1006">
        <v>0</v>
      </c>
      <c r="W1006">
        <v>0</v>
      </c>
      <c r="X1006">
        <v>2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1</v>
      </c>
      <c r="AI1006" t="s">
        <v>459</v>
      </c>
      <c r="AJ1006">
        <v>43.397713000000003</v>
      </c>
      <c r="AK1006" t="s">
        <v>460</v>
      </c>
      <c r="AL1006">
        <v>-88.747300999999993</v>
      </c>
      <c r="AM1006">
        <v>25</v>
      </c>
      <c r="AN1006">
        <v>2075</v>
      </c>
      <c r="AO1006" t="s">
        <v>118</v>
      </c>
      <c r="AP1006">
        <v>-92</v>
      </c>
      <c r="AQ1006">
        <v>95</v>
      </c>
      <c r="AR1006">
        <v>0</v>
      </c>
      <c r="AZ1006">
        <v>1200</v>
      </c>
      <c r="BA1006">
        <v>1</v>
      </c>
      <c r="BB1006" t="str">
        <f t="shared" si="587"/>
        <v xml:space="preserve">N4400K  </v>
      </c>
      <c r="BC1006">
        <v>1</v>
      </c>
      <c r="BE1006">
        <v>0</v>
      </c>
      <c r="BF1006">
        <v>0</v>
      </c>
      <c r="BG1006">
        <v>0</v>
      </c>
      <c r="BH1006">
        <v>2000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 t="shared" si="585"/>
        <v>21:40:40.023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6</v>
      </c>
      <c r="CP1006" t="s">
        <v>119</v>
      </c>
      <c r="CQ1006">
        <v>169</v>
      </c>
      <c r="CR1006">
        <v>3</v>
      </c>
      <c r="CW1006">
        <v>10444899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"07/22/2022 21:40:41.127"</f>
        <v>07/22/2022 21:40:41.127</v>
      </c>
      <c r="C1007" t="str">
        <f t="shared" si="586"/>
        <v>FFDFD3C0</v>
      </c>
      <c r="D1007" t="s">
        <v>113</v>
      </c>
      <c r="E1007">
        <v>44</v>
      </c>
      <c r="H1007">
        <v>151</v>
      </c>
      <c r="I1007" t="s">
        <v>114</v>
      </c>
      <c r="J1007" t="s">
        <v>115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ref="S1007:S1012" si="588">"21:40:40.898"</f>
        <v>21:40:40.898</v>
      </c>
      <c r="T1007" t="str">
        <f t="shared" ref="T1007:T1012" si="589">"21:40:40.498"</f>
        <v>21:40:40.498</v>
      </c>
      <c r="U1007" t="str">
        <f t="shared" si="562"/>
        <v>A54CFF</v>
      </c>
      <c r="V1007">
        <v>0</v>
      </c>
      <c r="W1007">
        <v>0</v>
      </c>
      <c r="X1007">
        <v>2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1</v>
      </c>
      <c r="AI1007" t="s">
        <v>461</v>
      </c>
      <c r="AJ1007">
        <v>43.398142</v>
      </c>
      <c r="AK1007" t="s">
        <v>462</v>
      </c>
      <c r="AL1007">
        <v>-88.747816</v>
      </c>
      <c r="AM1007">
        <v>25</v>
      </c>
      <c r="AN1007">
        <v>2075</v>
      </c>
      <c r="AO1007" t="s">
        <v>118</v>
      </c>
      <c r="AP1007">
        <v>-91</v>
      </c>
      <c r="AQ1007">
        <v>98</v>
      </c>
      <c r="AR1007">
        <v>-64</v>
      </c>
      <c r="AZ1007">
        <v>1200</v>
      </c>
      <c r="BA1007">
        <v>1</v>
      </c>
      <c r="BB1007" t="str">
        <f t="shared" si="587"/>
        <v xml:space="preserve">N4400K  </v>
      </c>
      <c r="BC1007">
        <v>1</v>
      </c>
      <c r="BE1007">
        <v>0</v>
      </c>
      <c r="BF1007">
        <v>0</v>
      </c>
      <c r="BG1007">
        <v>0</v>
      </c>
      <c r="BH1007">
        <v>2000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 t="shared" ref="BW1007:BW1012" si="590">"21:40:40.904"</f>
        <v>21:40:40.904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168</v>
      </c>
      <c r="CR1007">
        <v>1</v>
      </c>
      <c r="CW1007">
        <v>13057287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"07/22/2022 21:40:41.127"</f>
        <v>07/22/2022 21:40:41.127</v>
      </c>
      <c r="C1008" t="str">
        <f t="shared" si="586"/>
        <v>FFDFD3C0</v>
      </c>
      <c r="D1008" t="s">
        <v>127</v>
      </c>
      <c r="E1008">
        <v>8</v>
      </c>
      <c r="F1008">
        <v>2008</v>
      </c>
      <c r="G1008" t="s">
        <v>128</v>
      </c>
      <c r="J1008" t="s">
        <v>129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588"/>
        <v>21:40:40.898</v>
      </c>
      <c r="T1008" t="str">
        <f t="shared" si="589"/>
        <v>21:40:40.498</v>
      </c>
      <c r="U1008" t="str">
        <f t="shared" si="562"/>
        <v>A54CFF</v>
      </c>
      <c r="V1008">
        <v>0</v>
      </c>
      <c r="W1008">
        <v>0</v>
      </c>
      <c r="X1008">
        <v>2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1</v>
      </c>
      <c r="AI1008" t="s">
        <v>461</v>
      </c>
      <c r="AJ1008">
        <v>43.398142</v>
      </c>
      <c r="AK1008" t="s">
        <v>462</v>
      </c>
      <c r="AL1008">
        <v>-88.747816</v>
      </c>
      <c r="AM1008">
        <v>25</v>
      </c>
      <c r="AN1008">
        <v>2075</v>
      </c>
      <c r="AO1008" t="s">
        <v>118</v>
      </c>
      <c r="AP1008">
        <v>-91</v>
      </c>
      <c r="AQ1008">
        <v>98</v>
      </c>
      <c r="AR1008">
        <v>-64</v>
      </c>
      <c r="AZ1008">
        <v>1200</v>
      </c>
      <c r="BA1008">
        <v>1</v>
      </c>
      <c r="BB1008" t="str">
        <f t="shared" si="587"/>
        <v xml:space="preserve">N4400K  </v>
      </c>
      <c r="BC1008">
        <v>1</v>
      </c>
      <c r="BE1008">
        <v>0</v>
      </c>
      <c r="BF1008">
        <v>0</v>
      </c>
      <c r="BG1008">
        <v>0</v>
      </c>
      <c r="BH1008">
        <v>2000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 t="shared" si="590"/>
        <v>21:40:40.904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168</v>
      </c>
      <c r="CR1008">
        <v>1</v>
      </c>
      <c r="CW1008">
        <v>13057287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"07/22/2022 21:40:41.127"</f>
        <v>07/22/2022 21:40:41.127</v>
      </c>
      <c r="C1009" t="str">
        <f t="shared" si="586"/>
        <v>FFDFD3C0</v>
      </c>
      <c r="D1009" t="s">
        <v>121</v>
      </c>
      <c r="E1009">
        <v>12</v>
      </c>
      <c r="F1009">
        <v>1012</v>
      </c>
      <c r="G1009" t="s">
        <v>122</v>
      </c>
      <c r="J1009" t="s">
        <v>123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588"/>
        <v>21:40:40.898</v>
      </c>
      <c r="T1009" t="str">
        <f t="shared" si="589"/>
        <v>21:40:40.498</v>
      </c>
      <c r="U1009" t="str">
        <f t="shared" si="562"/>
        <v>A54CFF</v>
      </c>
      <c r="V1009">
        <v>0</v>
      </c>
      <c r="W1009">
        <v>0</v>
      </c>
      <c r="X1009">
        <v>2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1</v>
      </c>
      <c r="AI1009" t="s">
        <v>461</v>
      </c>
      <c r="AJ1009">
        <v>43.398142</v>
      </c>
      <c r="AK1009" t="s">
        <v>462</v>
      </c>
      <c r="AL1009">
        <v>-88.747816</v>
      </c>
      <c r="AM1009">
        <v>25</v>
      </c>
      <c r="AN1009">
        <v>2075</v>
      </c>
      <c r="AO1009" t="s">
        <v>118</v>
      </c>
      <c r="AP1009">
        <v>-91</v>
      </c>
      <c r="AQ1009">
        <v>98</v>
      </c>
      <c r="AR1009">
        <v>-64</v>
      </c>
      <c r="AZ1009">
        <v>1200</v>
      </c>
      <c r="BA1009">
        <v>1</v>
      </c>
      <c r="BB1009" t="str">
        <f t="shared" si="587"/>
        <v xml:space="preserve">N4400K  </v>
      </c>
      <c r="BC1009">
        <v>1</v>
      </c>
      <c r="BE1009">
        <v>0</v>
      </c>
      <c r="BF1009">
        <v>0</v>
      </c>
      <c r="BG1009">
        <v>0</v>
      </c>
      <c r="BH1009">
        <v>2000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 t="shared" si="590"/>
        <v>21:40:40.904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168</v>
      </c>
      <c r="CR1009">
        <v>1</v>
      </c>
      <c r="CW1009">
        <v>13057287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"07/22/2022 21:40:41.127"</f>
        <v>07/22/2022 21:40:41.127</v>
      </c>
      <c r="C1010" t="str">
        <f t="shared" si="586"/>
        <v>FFDFD3C0</v>
      </c>
      <c r="D1010" t="s">
        <v>124</v>
      </c>
      <c r="E1010">
        <v>2</v>
      </c>
      <c r="H1010">
        <v>156</v>
      </c>
      <c r="I1010" t="s">
        <v>125</v>
      </c>
      <c r="J1010" t="s">
        <v>126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588"/>
        <v>21:40:40.898</v>
      </c>
      <c r="T1010" t="str">
        <f t="shared" si="589"/>
        <v>21:40:40.498</v>
      </c>
      <c r="U1010" t="str">
        <f t="shared" si="562"/>
        <v>A54CFF</v>
      </c>
      <c r="V1010">
        <v>0</v>
      </c>
      <c r="W1010">
        <v>0</v>
      </c>
      <c r="X1010">
        <v>2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1</v>
      </c>
      <c r="AI1010" t="s">
        <v>461</v>
      </c>
      <c r="AJ1010">
        <v>43.398142</v>
      </c>
      <c r="AK1010" t="s">
        <v>462</v>
      </c>
      <c r="AL1010">
        <v>-88.747816</v>
      </c>
      <c r="AM1010">
        <v>25</v>
      </c>
      <c r="AN1010">
        <v>2075</v>
      </c>
      <c r="AO1010" t="s">
        <v>118</v>
      </c>
      <c r="AP1010">
        <v>-91</v>
      </c>
      <c r="AQ1010">
        <v>98</v>
      </c>
      <c r="AR1010">
        <v>-64</v>
      </c>
      <c r="AZ1010">
        <v>1200</v>
      </c>
      <c r="BA1010">
        <v>1</v>
      </c>
      <c r="BB1010" t="str">
        <f t="shared" si="587"/>
        <v xml:space="preserve">N4400K  </v>
      </c>
      <c r="BC1010">
        <v>1</v>
      </c>
      <c r="BE1010">
        <v>0</v>
      </c>
      <c r="BF1010">
        <v>0</v>
      </c>
      <c r="BG1010">
        <v>0</v>
      </c>
      <c r="BH1010">
        <v>2000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 t="shared" si="590"/>
        <v>21:40:40.904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168</v>
      </c>
      <c r="CR1010">
        <v>1</v>
      </c>
      <c r="CW1010">
        <v>13057287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"07/22/2022 21:40:41.127"</f>
        <v>07/22/2022 21:40:41.127</v>
      </c>
      <c r="C1011" t="str">
        <f t="shared" si="586"/>
        <v>FFDFD3C0</v>
      </c>
      <c r="D1011" t="s">
        <v>121</v>
      </c>
      <c r="E1011">
        <v>11</v>
      </c>
      <c r="F1011">
        <v>1011</v>
      </c>
      <c r="G1011" t="s">
        <v>125</v>
      </c>
      <c r="J1011" t="s">
        <v>123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588"/>
        <v>21:40:40.898</v>
      </c>
      <c r="T1011" t="str">
        <f t="shared" si="589"/>
        <v>21:40:40.498</v>
      </c>
      <c r="U1011" t="str">
        <f t="shared" si="562"/>
        <v>A54CFF</v>
      </c>
      <c r="V1011">
        <v>0</v>
      </c>
      <c r="W1011">
        <v>0</v>
      </c>
      <c r="X1011">
        <v>2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1</v>
      </c>
      <c r="AI1011" t="s">
        <v>461</v>
      </c>
      <c r="AJ1011">
        <v>43.398142</v>
      </c>
      <c r="AK1011" t="s">
        <v>462</v>
      </c>
      <c r="AL1011">
        <v>-88.747816</v>
      </c>
      <c r="AM1011">
        <v>25</v>
      </c>
      <c r="AN1011">
        <v>2075</v>
      </c>
      <c r="AO1011" t="s">
        <v>118</v>
      </c>
      <c r="AP1011">
        <v>-91</v>
      </c>
      <c r="AQ1011">
        <v>98</v>
      </c>
      <c r="AR1011">
        <v>-64</v>
      </c>
      <c r="AZ1011">
        <v>1200</v>
      </c>
      <c r="BA1011">
        <v>1</v>
      </c>
      <c r="BB1011" t="str">
        <f t="shared" si="587"/>
        <v xml:space="preserve">N4400K  </v>
      </c>
      <c r="BC1011">
        <v>1</v>
      </c>
      <c r="BE1011">
        <v>0</v>
      </c>
      <c r="BF1011">
        <v>0</v>
      </c>
      <c r="BG1011">
        <v>0</v>
      </c>
      <c r="BH1011">
        <v>2000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 t="shared" si="590"/>
        <v>21:40:40.904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168</v>
      </c>
      <c r="CR1011">
        <v>1</v>
      </c>
      <c r="CW1011">
        <v>13057287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"07/22/2022 21:40:41.142"</f>
        <v>07/22/2022 21:40:41.142</v>
      </c>
      <c r="C1012" t="str">
        <f t="shared" si="586"/>
        <v>FFDFD3C0</v>
      </c>
      <c r="D1012" t="s">
        <v>113</v>
      </c>
      <c r="E1012">
        <v>45</v>
      </c>
      <c r="H1012">
        <v>152</v>
      </c>
      <c r="I1012" t="s">
        <v>120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588"/>
        <v>21:40:40.898</v>
      </c>
      <c r="T1012" t="str">
        <f t="shared" si="589"/>
        <v>21:40:40.498</v>
      </c>
      <c r="U1012" t="str">
        <f t="shared" si="562"/>
        <v>A54CFF</v>
      </c>
      <c r="V1012">
        <v>0</v>
      </c>
      <c r="W1012">
        <v>0</v>
      </c>
      <c r="X1012">
        <v>2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1</v>
      </c>
      <c r="AI1012" t="s">
        <v>461</v>
      </c>
      <c r="AJ1012">
        <v>43.398142</v>
      </c>
      <c r="AK1012" t="s">
        <v>462</v>
      </c>
      <c r="AL1012">
        <v>-88.747816</v>
      </c>
      <c r="AM1012">
        <v>25</v>
      </c>
      <c r="AN1012">
        <v>2075</v>
      </c>
      <c r="AO1012" t="s">
        <v>118</v>
      </c>
      <c r="AP1012">
        <v>-91</v>
      </c>
      <c r="AQ1012">
        <v>98</v>
      </c>
      <c r="AR1012">
        <v>-64</v>
      </c>
      <c r="AZ1012">
        <v>1200</v>
      </c>
      <c r="BA1012">
        <v>1</v>
      </c>
      <c r="BB1012" t="str">
        <f t="shared" si="587"/>
        <v xml:space="preserve">N4400K  </v>
      </c>
      <c r="BC1012">
        <v>1</v>
      </c>
      <c r="BE1012">
        <v>0</v>
      </c>
      <c r="BF1012">
        <v>0</v>
      </c>
      <c r="BG1012">
        <v>0</v>
      </c>
      <c r="BH1012">
        <v>2000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 t="shared" si="590"/>
        <v>21:40:40.904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168</v>
      </c>
      <c r="CR1012">
        <v>1</v>
      </c>
      <c r="CW1012">
        <v>13057287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"07/22/2022 21:40:42.173"</f>
        <v>07/22/2022 21:40:42.173</v>
      </c>
      <c r="C1013" t="str">
        <f t="shared" si="586"/>
        <v>FFDFD3C0</v>
      </c>
      <c r="D1013" t="s">
        <v>113</v>
      </c>
      <c r="E1013">
        <v>45</v>
      </c>
      <c r="H1013">
        <v>152</v>
      </c>
      <c r="I1013" t="s">
        <v>120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ref="S1013:S1018" si="591">"21:40:41.930"</f>
        <v>21:40:41.930</v>
      </c>
      <c r="T1013" t="str">
        <f t="shared" ref="T1013:T1018" si="592">"21:40:41.530"</f>
        <v>21:40:41.530</v>
      </c>
      <c r="U1013" t="str">
        <f t="shared" si="562"/>
        <v>A54CFF</v>
      </c>
      <c r="V1013">
        <v>0</v>
      </c>
      <c r="W1013">
        <v>0</v>
      </c>
      <c r="X1013">
        <v>2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1</v>
      </c>
      <c r="AI1013" t="s">
        <v>463</v>
      </c>
      <c r="AJ1013">
        <v>43.398614000000002</v>
      </c>
      <c r="AK1013" t="s">
        <v>464</v>
      </c>
      <c r="AL1013">
        <v>-88.748395000000002</v>
      </c>
      <c r="AM1013">
        <v>25</v>
      </c>
      <c r="AN1013">
        <v>2075</v>
      </c>
      <c r="AO1013" t="s">
        <v>118</v>
      </c>
      <c r="AP1013">
        <v>-89</v>
      </c>
      <c r="AQ1013">
        <v>100</v>
      </c>
      <c r="AR1013">
        <v>-384</v>
      </c>
      <c r="AZ1013">
        <v>1200</v>
      </c>
      <c r="BA1013">
        <v>1</v>
      </c>
      <c r="BB1013" t="str">
        <f t="shared" si="587"/>
        <v xml:space="preserve">N4400K  </v>
      </c>
      <c r="BC1013">
        <v>1</v>
      </c>
      <c r="BE1013">
        <v>0</v>
      </c>
      <c r="BF1013">
        <v>0</v>
      </c>
      <c r="BG1013">
        <v>0</v>
      </c>
      <c r="BH1013">
        <v>2000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 t="shared" ref="BW1013:BW1018" si="593">"21:40:41.933"</f>
        <v>21:40:41.933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168</v>
      </c>
      <c r="CR1013">
        <v>1</v>
      </c>
      <c r="CW1013">
        <v>13059235</v>
      </c>
      <c r="CY1013">
        <v>1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"07/22/2022 21:40:42.173"</f>
        <v>07/22/2022 21:40:42.173</v>
      </c>
      <c r="C1014" t="str">
        <f t="shared" si="586"/>
        <v>FFDFD3C0</v>
      </c>
      <c r="D1014" t="s">
        <v>113</v>
      </c>
      <c r="E1014">
        <v>44</v>
      </c>
      <c r="H1014">
        <v>151</v>
      </c>
      <c r="I1014" t="s">
        <v>114</v>
      </c>
      <c r="J1014" t="s">
        <v>115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591"/>
        <v>21:40:41.930</v>
      </c>
      <c r="T1014" t="str">
        <f t="shared" si="592"/>
        <v>21:40:41.530</v>
      </c>
      <c r="U1014" t="str">
        <f t="shared" si="562"/>
        <v>A54CFF</v>
      </c>
      <c r="V1014">
        <v>0</v>
      </c>
      <c r="W1014">
        <v>0</v>
      </c>
      <c r="X1014">
        <v>2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1</v>
      </c>
      <c r="AI1014" t="s">
        <v>463</v>
      </c>
      <c r="AJ1014">
        <v>43.398614000000002</v>
      </c>
      <c r="AK1014" t="s">
        <v>464</v>
      </c>
      <c r="AL1014">
        <v>-88.748395000000002</v>
      </c>
      <c r="AM1014">
        <v>25</v>
      </c>
      <c r="AN1014">
        <v>2075</v>
      </c>
      <c r="AO1014" t="s">
        <v>118</v>
      </c>
      <c r="AP1014">
        <v>-89</v>
      </c>
      <c r="AQ1014">
        <v>100</v>
      </c>
      <c r="AR1014">
        <v>-384</v>
      </c>
      <c r="AZ1014">
        <v>1200</v>
      </c>
      <c r="BA1014">
        <v>1</v>
      </c>
      <c r="BB1014" t="str">
        <f t="shared" si="587"/>
        <v xml:space="preserve">N4400K  </v>
      </c>
      <c r="BC1014">
        <v>1</v>
      </c>
      <c r="BE1014">
        <v>0</v>
      </c>
      <c r="BF1014">
        <v>0</v>
      </c>
      <c r="BG1014">
        <v>0</v>
      </c>
      <c r="BH1014">
        <v>2000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 t="shared" si="593"/>
        <v>21:40:41.933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168</v>
      </c>
      <c r="CR1014">
        <v>1</v>
      </c>
      <c r="CW1014">
        <v>13059235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"07/22/2022 21:40:42.173"</f>
        <v>07/22/2022 21:40:42.173</v>
      </c>
      <c r="C1015" t="str">
        <f t="shared" si="586"/>
        <v>FFDFD3C0</v>
      </c>
      <c r="D1015" t="s">
        <v>127</v>
      </c>
      <c r="E1015">
        <v>8</v>
      </c>
      <c r="F1015">
        <v>2008</v>
      </c>
      <c r="G1015" t="s">
        <v>128</v>
      </c>
      <c r="J1015" t="s">
        <v>129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591"/>
        <v>21:40:41.930</v>
      </c>
      <c r="T1015" t="str">
        <f t="shared" si="592"/>
        <v>21:40:41.530</v>
      </c>
      <c r="U1015" t="str">
        <f t="shared" si="562"/>
        <v>A54CFF</v>
      </c>
      <c r="V1015">
        <v>0</v>
      </c>
      <c r="W1015">
        <v>0</v>
      </c>
      <c r="X1015">
        <v>2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1</v>
      </c>
      <c r="AI1015" t="s">
        <v>463</v>
      </c>
      <c r="AJ1015">
        <v>43.398614000000002</v>
      </c>
      <c r="AK1015" t="s">
        <v>464</v>
      </c>
      <c r="AL1015">
        <v>-88.748395000000002</v>
      </c>
      <c r="AM1015">
        <v>25</v>
      </c>
      <c r="AN1015">
        <v>2075</v>
      </c>
      <c r="AO1015" t="s">
        <v>118</v>
      </c>
      <c r="AP1015">
        <v>-89</v>
      </c>
      <c r="AQ1015">
        <v>100</v>
      </c>
      <c r="AR1015">
        <v>-384</v>
      </c>
      <c r="AZ1015">
        <v>1200</v>
      </c>
      <c r="BA1015">
        <v>1</v>
      </c>
      <c r="BB1015" t="str">
        <f t="shared" si="587"/>
        <v xml:space="preserve">N4400K  </v>
      </c>
      <c r="BC1015">
        <v>1</v>
      </c>
      <c r="BE1015">
        <v>0</v>
      </c>
      <c r="BF1015">
        <v>0</v>
      </c>
      <c r="BG1015">
        <v>0</v>
      </c>
      <c r="BH1015">
        <v>2000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 t="shared" si="593"/>
        <v>21:40:41.933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168</v>
      </c>
      <c r="CR1015">
        <v>1</v>
      </c>
      <c r="CW1015">
        <v>13059235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"07/22/2022 21:40:42.173"</f>
        <v>07/22/2022 21:40:42.173</v>
      </c>
      <c r="C1016" t="str">
        <f t="shared" si="586"/>
        <v>FFDFD3C0</v>
      </c>
      <c r="D1016" t="s">
        <v>121</v>
      </c>
      <c r="E1016">
        <v>12</v>
      </c>
      <c r="F1016">
        <v>1012</v>
      </c>
      <c r="G1016" t="s">
        <v>122</v>
      </c>
      <c r="J1016" t="s">
        <v>123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591"/>
        <v>21:40:41.930</v>
      </c>
      <c r="T1016" t="str">
        <f t="shared" si="592"/>
        <v>21:40:41.530</v>
      </c>
      <c r="U1016" t="str">
        <f t="shared" si="562"/>
        <v>A54CFF</v>
      </c>
      <c r="V1016">
        <v>0</v>
      </c>
      <c r="W1016">
        <v>0</v>
      </c>
      <c r="X1016">
        <v>2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1</v>
      </c>
      <c r="AI1016" t="s">
        <v>463</v>
      </c>
      <c r="AJ1016">
        <v>43.398614000000002</v>
      </c>
      <c r="AK1016" t="s">
        <v>464</v>
      </c>
      <c r="AL1016">
        <v>-88.748395000000002</v>
      </c>
      <c r="AM1016">
        <v>25</v>
      </c>
      <c r="AN1016">
        <v>2075</v>
      </c>
      <c r="AO1016" t="s">
        <v>118</v>
      </c>
      <c r="AP1016">
        <v>-89</v>
      </c>
      <c r="AQ1016">
        <v>100</v>
      </c>
      <c r="AR1016">
        <v>-384</v>
      </c>
      <c r="AZ1016">
        <v>1200</v>
      </c>
      <c r="BA1016">
        <v>1</v>
      </c>
      <c r="BB1016" t="str">
        <f t="shared" si="587"/>
        <v xml:space="preserve">N4400K  </v>
      </c>
      <c r="BC1016">
        <v>1</v>
      </c>
      <c r="BE1016">
        <v>0</v>
      </c>
      <c r="BF1016">
        <v>0</v>
      </c>
      <c r="BG1016">
        <v>0</v>
      </c>
      <c r="BH1016">
        <v>2000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 t="shared" si="593"/>
        <v>21:40:41.933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168</v>
      </c>
      <c r="CR1016">
        <v>1</v>
      </c>
      <c r="CW1016">
        <v>13059235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"07/22/2022 21:40:42.236"</f>
        <v>07/22/2022 21:40:42.236</v>
      </c>
      <c r="C1017" t="str">
        <f t="shared" si="586"/>
        <v>FFDFD3C0</v>
      </c>
      <c r="D1017" t="s">
        <v>124</v>
      </c>
      <c r="E1017">
        <v>2</v>
      </c>
      <c r="H1017">
        <v>156</v>
      </c>
      <c r="I1017" t="s">
        <v>125</v>
      </c>
      <c r="J1017" t="s">
        <v>126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591"/>
        <v>21:40:41.930</v>
      </c>
      <c r="T1017" t="str">
        <f t="shared" si="592"/>
        <v>21:40:41.530</v>
      </c>
      <c r="U1017" t="str">
        <f t="shared" si="562"/>
        <v>A54CFF</v>
      </c>
      <c r="V1017">
        <v>0</v>
      </c>
      <c r="W1017">
        <v>0</v>
      </c>
      <c r="X1017">
        <v>2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1</v>
      </c>
      <c r="AI1017" t="s">
        <v>463</v>
      </c>
      <c r="AJ1017">
        <v>43.398614000000002</v>
      </c>
      <c r="AK1017" t="s">
        <v>464</v>
      </c>
      <c r="AL1017">
        <v>-88.748395000000002</v>
      </c>
      <c r="AM1017">
        <v>25</v>
      </c>
      <c r="AN1017">
        <v>2075</v>
      </c>
      <c r="AO1017" t="s">
        <v>118</v>
      </c>
      <c r="AP1017">
        <v>-89</v>
      </c>
      <c r="AQ1017">
        <v>100</v>
      </c>
      <c r="AR1017">
        <v>-384</v>
      </c>
      <c r="AZ1017">
        <v>1200</v>
      </c>
      <c r="BA1017">
        <v>1</v>
      </c>
      <c r="BB1017" t="str">
        <f t="shared" si="587"/>
        <v xml:space="preserve">N4400K  </v>
      </c>
      <c r="BC1017">
        <v>1</v>
      </c>
      <c r="BE1017">
        <v>0</v>
      </c>
      <c r="BF1017">
        <v>0</v>
      </c>
      <c r="BG1017">
        <v>0</v>
      </c>
      <c r="BH1017">
        <v>2000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 t="shared" si="593"/>
        <v>21:40:41.933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168</v>
      </c>
      <c r="CR1017">
        <v>1</v>
      </c>
      <c r="CW1017">
        <v>13059235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"07/22/2022 21:40:42.236"</f>
        <v>07/22/2022 21:40:42.236</v>
      </c>
      <c r="C1018" t="str">
        <f t="shared" si="586"/>
        <v>FFDFD3C0</v>
      </c>
      <c r="D1018" t="s">
        <v>121</v>
      </c>
      <c r="E1018">
        <v>11</v>
      </c>
      <c r="F1018">
        <v>1011</v>
      </c>
      <c r="G1018" t="s">
        <v>125</v>
      </c>
      <c r="J1018" t="s">
        <v>123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591"/>
        <v>21:40:41.930</v>
      </c>
      <c r="T1018" t="str">
        <f t="shared" si="592"/>
        <v>21:40:41.530</v>
      </c>
      <c r="U1018" t="str">
        <f t="shared" si="562"/>
        <v>A54CFF</v>
      </c>
      <c r="V1018">
        <v>0</v>
      </c>
      <c r="W1018">
        <v>0</v>
      </c>
      <c r="X1018">
        <v>2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1</v>
      </c>
      <c r="AI1018" t="s">
        <v>463</v>
      </c>
      <c r="AJ1018">
        <v>43.398614000000002</v>
      </c>
      <c r="AK1018" t="s">
        <v>464</v>
      </c>
      <c r="AL1018">
        <v>-88.748395000000002</v>
      </c>
      <c r="AM1018">
        <v>25</v>
      </c>
      <c r="AN1018">
        <v>2075</v>
      </c>
      <c r="AO1018" t="s">
        <v>118</v>
      </c>
      <c r="AP1018">
        <v>-89</v>
      </c>
      <c r="AQ1018">
        <v>100</v>
      </c>
      <c r="AR1018">
        <v>-384</v>
      </c>
      <c r="AZ1018">
        <v>1200</v>
      </c>
      <c r="BA1018">
        <v>1</v>
      </c>
      <c r="BB1018" t="str">
        <f t="shared" si="587"/>
        <v xml:space="preserve">N4400K  </v>
      </c>
      <c r="BC1018">
        <v>1</v>
      </c>
      <c r="BE1018">
        <v>0</v>
      </c>
      <c r="BF1018">
        <v>0</v>
      </c>
      <c r="BG1018">
        <v>0</v>
      </c>
      <c r="BH1018">
        <v>2000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 t="shared" si="593"/>
        <v>21:40:41.933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168</v>
      </c>
      <c r="CR1018">
        <v>1</v>
      </c>
      <c r="CW1018">
        <v>13059235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"07/22/2022 21:40:43.298"</f>
        <v>07/22/2022 21:40:43.298</v>
      </c>
      <c r="C1019" t="str">
        <f t="shared" si="586"/>
        <v>FFDFD3C0</v>
      </c>
      <c r="D1019" t="s">
        <v>121</v>
      </c>
      <c r="E1019">
        <v>11</v>
      </c>
      <c r="F1019">
        <v>1011</v>
      </c>
      <c r="G1019" t="s">
        <v>125</v>
      </c>
      <c r="J1019" t="s">
        <v>123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ref="S1019:S1024" si="594">"21:40:43.086"</f>
        <v>21:40:43.086</v>
      </c>
      <c r="T1019" t="str">
        <f t="shared" ref="T1019:T1024" si="595">"21:40:42.586"</f>
        <v>21:40:42.586</v>
      </c>
      <c r="U1019" t="str">
        <f t="shared" si="562"/>
        <v>A54CFF</v>
      </c>
      <c r="V1019">
        <v>0</v>
      </c>
      <c r="W1019">
        <v>0</v>
      </c>
      <c r="X1019">
        <v>2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1</v>
      </c>
      <c r="AI1019" t="s">
        <v>465</v>
      </c>
      <c r="AJ1019">
        <v>43.399149999999999</v>
      </c>
      <c r="AK1019" t="s">
        <v>466</v>
      </c>
      <c r="AL1019">
        <v>-88.749018000000007</v>
      </c>
      <c r="AM1019">
        <v>25</v>
      </c>
      <c r="AN1019">
        <v>2050</v>
      </c>
      <c r="AO1019" t="s">
        <v>118</v>
      </c>
      <c r="AP1019">
        <v>-86</v>
      </c>
      <c r="AQ1019">
        <v>102</v>
      </c>
      <c r="AR1019">
        <v>-512</v>
      </c>
      <c r="AZ1019">
        <v>1200</v>
      </c>
      <c r="BA1019">
        <v>1</v>
      </c>
      <c r="BB1019" t="str">
        <f t="shared" si="587"/>
        <v xml:space="preserve">N4400K  </v>
      </c>
      <c r="BC1019">
        <v>1</v>
      </c>
      <c r="BE1019">
        <v>0</v>
      </c>
      <c r="BF1019">
        <v>0</v>
      </c>
      <c r="BG1019">
        <v>0</v>
      </c>
      <c r="BH1019">
        <v>2000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 t="shared" ref="BW1019:BW1024" si="596">"21:40:43.090"</f>
        <v>21:40:43.090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168</v>
      </c>
      <c r="CR1019">
        <v>1</v>
      </c>
      <c r="CW1019">
        <v>13061436</v>
      </c>
      <c r="CY1019">
        <v>1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"07/22/2022 21:40:43.298"</f>
        <v>07/22/2022 21:40:43.298</v>
      </c>
      <c r="C1020" t="str">
        <f t="shared" si="586"/>
        <v>FFDFD3C0</v>
      </c>
      <c r="D1020" t="s">
        <v>124</v>
      </c>
      <c r="E1020">
        <v>2</v>
      </c>
      <c r="H1020">
        <v>156</v>
      </c>
      <c r="I1020" t="s">
        <v>125</v>
      </c>
      <c r="J1020" t="s">
        <v>126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594"/>
        <v>21:40:43.086</v>
      </c>
      <c r="T1020" t="str">
        <f t="shared" si="595"/>
        <v>21:40:42.586</v>
      </c>
      <c r="U1020" t="str">
        <f t="shared" si="562"/>
        <v>A54CFF</v>
      </c>
      <c r="V1020">
        <v>0</v>
      </c>
      <c r="W1020">
        <v>0</v>
      </c>
      <c r="X1020">
        <v>2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1</v>
      </c>
      <c r="AI1020" t="s">
        <v>465</v>
      </c>
      <c r="AJ1020">
        <v>43.399149999999999</v>
      </c>
      <c r="AK1020" t="s">
        <v>466</v>
      </c>
      <c r="AL1020">
        <v>-88.749018000000007</v>
      </c>
      <c r="AM1020">
        <v>25</v>
      </c>
      <c r="AN1020">
        <v>2050</v>
      </c>
      <c r="AO1020" t="s">
        <v>118</v>
      </c>
      <c r="AP1020">
        <v>-86</v>
      </c>
      <c r="AQ1020">
        <v>102</v>
      </c>
      <c r="AR1020">
        <v>-512</v>
      </c>
      <c r="AZ1020">
        <v>1200</v>
      </c>
      <c r="BA1020">
        <v>1</v>
      </c>
      <c r="BB1020" t="str">
        <f t="shared" si="587"/>
        <v xml:space="preserve">N4400K  </v>
      </c>
      <c r="BC1020">
        <v>1</v>
      </c>
      <c r="BE1020">
        <v>0</v>
      </c>
      <c r="BF1020">
        <v>0</v>
      </c>
      <c r="BG1020">
        <v>0</v>
      </c>
      <c r="BH1020">
        <v>2000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 t="shared" si="596"/>
        <v>21:40:43.090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168</v>
      </c>
      <c r="CR1020">
        <v>1</v>
      </c>
      <c r="CW1020">
        <v>13061436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"07/22/2022 21:40:43.330"</f>
        <v>07/22/2022 21:40:43.330</v>
      </c>
      <c r="C1021" t="str">
        <f t="shared" si="586"/>
        <v>FFDFD3C0</v>
      </c>
      <c r="D1021" t="s">
        <v>113</v>
      </c>
      <c r="E1021">
        <v>45</v>
      </c>
      <c r="H1021">
        <v>152</v>
      </c>
      <c r="I1021" t="s">
        <v>120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594"/>
        <v>21:40:43.086</v>
      </c>
      <c r="T1021" t="str">
        <f t="shared" si="595"/>
        <v>21:40:42.586</v>
      </c>
      <c r="U1021" t="str">
        <f t="shared" si="562"/>
        <v>A54CFF</v>
      </c>
      <c r="V1021">
        <v>0</v>
      </c>
      <c r="W1021">
        <v>0</v>
      </c>
      <c r="X1021">
        <v>2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1</v>
      </c>
      <c r="AI1021" t="s">
        <v>465</v>
      </c>
      <c r="AJ1021">
        <v>43.399149999999999</v>
      </c>
      <c r="AK1021" t="s">
        <v>466</v>
      </c>
      <c r="AL1021">
        <v>-88.749018000000007</v>
      </c>
      <c r="AM1021">
        <v>25</v>
      </c>
      <c r="AN1021">
        <v>2050</v>
      </c>
      <c r="AO1021" t="s">
        <v>118</v>
      </c>
      <c r="AP1021">
        <v>-86</v>
      </c>
      <c r="AQ1021">
        <v>102</v>
      </c>
      <c r="AR1021">
        <v>-512</v>
      </c>
      <c r="AZ1021">
        <v>1200</v>
      </c>
      <c r="BA1021">
        <v>1</v>
      </c>
      <c r="BB1021" t="str">
        <f t="shared" si="587"/>
        <v xml:space="preserve">N4400K  </v>
      </c>
      <c r="BC1021">
        <v>1</v>
      </c>
      <c r="BE1021">
        <v>0</v>
      </c>
      <c r="BF1021">
        <v>0</v>
      </c>
      <c r="BG1021">
        <v>0</v>
      </c>
      <c r="BH1021">
        <v>2000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 t="shared" si="596"/>
        <v>21:40:43.090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168</v>
      </c>
      <c r="CR1021">
        <v>1</v>
      </c>
      <c r="CW1021">
        <v>13061436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"07/22/2022 21:40:43.330"</f>
        <v>07/22/2022 21:40:43.330</v>
      </c>
      <c r="C1022" t="str">
        <f t="shared" si="586"/>
        <v>FFDFD3C0</v>
      </c>
      <c r="D1022" t="s">
        <v>113</v>
      </c>
      <c r="E1022">
        <v>44</v>
      </c>
      <c r="H1022">
        <v>151</v>
      </c>
      <c r="I1022" t="s">
        <v>114</v>
      </c>
      <c r="J1022" t="s">
        <v>115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594"/>
        <v>21:40:43.086</v>
      </c>
      <c r="T1022" t="str">
        <f t="shared" si="595"/>
        <v>21:40:42.586</v>
      </c>
      <c r="U1022" t="str">
        <f t="shared" si="562"/>
        <v>A54CFF</v>
      </c>
      <c r="V1022">
        <v>0</v>
      </c>
      <c r="W1022">
        <v>0</v>
      </c>
      <c r="X1022">
        <v>2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1</v>
      </c>
      <c r="AI1022" t="s">
        <v>465</v>
      </c>
      <c r="AJ1022">
        <v>43.399149999999999</v>
      </c>
      <c r="AK1022" t="s">
        <v>466</v>
      </c>
      <c r="AL1022">
        <v>-88.749018000000007</v>
      </c>
      <c r="AM1022">
        <v>25</v>
      </c>
      <c r="AN1022">
        <v>2050</v>
      </c>
      <c r="AO1022" t="s">
        <v>118</v>
      </c>
      <c r="AP1022">
        <v>-86</v>
      </c>
      <c r="AQ1022">
        <v>102</v>
      </c>
      <c r="AR1022">
        <v>-512</v>
      </c>
      <c r="AZ1022">
        <v>1200</v>
      </c>
      <c r="BA1022">
        <v>1</v>
      </c>
      <c r="BB1022" t="str">
        <f t="shared" si="587"/>
        <v xml:space="preserve">N4400K  </v>
      </c>
      <c r="BC1022">
        <v>1</v>
      </c>
      <c r="BE1022">
        <v>0</v>
      </c>
      <c r="BF1022">
        <v>0</v>
      </c>
      <c r="BG1022">
        <v>0</v>
      </c>
      <c r="BH1022">
        <v>2000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 t="shared" si="596"/>
        <v>21:40:43.090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168</v>
      </c>
      <c r="CR1022">
        <v>1</v>
      </c>
      <c r="CW1022">
        <v>13061436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"07/22/2022 21:40:43.330"</f>
        <v>07/22/2022 21:40:43.330</v>
      </c>
      <c r="C1023" t="str">
        <f t="shared" si="586"/>
        <v>FFDFD3C0</v>
      </c>
      <c r="D1023" t="s">
        <v>127</v>
      </c>
      <c r="E1023">
        <v>8</v>
      </c>
      <c r="F1023">
        <v>2008</v>
      </c>
      <c r="G1023" t="s">
        <v>128</v>
      </c>
      <c r="J1023" t="s">
        <v>129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594"/>
        <v>21:40:43.086</v>
      </c>
      <c r="T1023" t="str">
        <f t="shared" si="595"/>
        <v>21:40:42.586</v>
      </c>
      <c r="U1023" t="str">
        <f t="shared" si="562"/>
        <v>A54CFF</v>
      </c>
      <c r="V1023">
        <v>0</v>
      </c>
      <c r="W1023">
        <v>0</v>
      </c>
      <c r="X1023">
        <v>2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1</v>
      </c>
      <c r="AI1023" t="s">
        <v>465</v>
      </c>
      <c r="AJ1023">
        <v>43.399149999999999</v>
      </c>
      <c r="AK1023" t="s">
        <v>466</v>
      </c>
      <c r="AL1023">
        <v>-88.749018000000007</v>
      </c>
      <c r="AM1023">
        <v>25</v>
      </c>
      <c r="AN1023">
        <v>2050</v>
      </c>
      <c r="AO1023" t="s">
        <v>118</v>
      </c>
      <c r="AP1023">
        <v>-86</v>
      </c>
      <c r="AQ1023">
        <v>102</v>
      </c>
      <c r="AR1023">
        <v>-512</v>
      </c>
      <c r="AZ1023">
        <v>1200</v>
      </c>
      <c r="BA1023">
        <v>1</v>
      </c>
      <c r="BB1023" t="str">
        <f t="shared" si="587"/>
        <v xml:space="preserve">N4400K  </v>
      </c>
      <c r="BC1023">
        <v>1</v>
      </c>
      <c r="BE1023">
        <v>0</v>
      </c>
      <c r="BF1023">
        <v>0</v>
      </c>
      <c r="BG1023">
        <v>0</v>
      </c>
      <c r="BH1023">
        <v>2000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 t="shared" si="596"/>
        <v>21:40:43.090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168</v>
      </c>
      <c r="CR1023">
        <v>1</v>
      </c>
      <c r="CW1023">
        <v>13061436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"07/22/2022 21:40:43.330"</f>
        <v>07/22/2022 21:40:43.330</v>
      </c>
      <c r="C1024" t="str">
        <f t="shared" si="586"/>
        <v>FFDFD3C0</v>
      </c>
      <c r="D1024" t="s">
        <v>121</v>
      </c>
      <c r="E1024">
        <v>12</v>
      </c>
      <c r="F1024">
        <v>1012</v>
      </c>
      <c r="G1024" t="s">
        <v>122</v>
      </c>
      <c r="J1024" t="s">
        <v>123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594"/>
        <v>21:40:43.086</v>
      </c>
      <c r="T1024" t="str">
        <f t="shared" si="595"/>
        <v>21:40:42.586</v>
      </c>
      <c r="U1024" t="str">
        <f t="shared" si="562"/>
        <v>A54CFF</v>
      </c>
      <c r="V1024">
        <v>0</v>
      </c>
      <c r="W1024">
        <v>0</v>
      </c>
      <c r="X1024">
        <v>2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1</v>
      </c>
      <c r="AI1024" t="s">
        <v>465</v>
      </c>
      <c r="AJ1024">
        <v>43.399149999999999</v>
      </c>
      <c r="AK1024" t="s">
        <v>466</v>
      </c>
      <c r="AL1024">
        <v>-88.749018000000007</v>
      </c>
      <c r="AM1024">
        <v>25</v>
      </c>
      <c r="AN1024">
        <v>2050</v>
      </c>
      <c r="AO1024" t="s">
        <v>118</v>
      </c>
      <c r="AP1024">
        <v>-86</v>
      </c>
      <c r="AQ1024">
        <v>102</v>
      </c>
      <c r="AR1024">
        <v>-512</v>
      </c>
      <c r="AZ1024">
        <v>1200</v>
      </c>
      <c r="BA1024">
        <v>1</v>
      </c>
      <c r="BB1024" t="str">
        <f t="shared" si="587"/>
        <v xml:space="preserve">N4400K  </v>
      </c>
      <c r="BC1024">
        <v>1</v>
      </c>
      <c r="BE1024">
        <v>0</v>
      </c>
      <c r="BF1024">
        <v>0</v>
      </c>
      <c r="BG1024">
        <v>0</v>
      </c>
      <c r="BH1024">
        <v>2000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 t="shared" si="596"/>
        <v>21:40:43.090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168</v>
      </c>
      <c r="CR1024">
        <v>1</v>
      </c>
      <c r="CW1024">
        <v>13061436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"07/22/2022 21:40:44.267"</f>
        <v>07/22/2022 21:40:44.267</v>
      </c>
      <c r="C1025" t="str">
        <f t="shared" si="586"/>
        <v>FFDFD3C0</v>
      </c>
      <c r="D1025" t="s">
        <v>113</v>
      </c>
      <c r="E1025">
        <v>45</v>
      </c>
      <c r="H1025">
        <v>152</v>
      </c>
      <c r="I1025" t="s">
        <v>120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ref="S1025:S1030" si="597">"21:40:44.086"</f>
        <v>21:40:44.086</v>
      </c>
      <c r="T1025" t="str">
        <f t="shared" ref="T1025:T1030" si="598">"21:40:43.586"</f>
        <v>21:40:43.586</v>
      </c>
      <c r="U1025" t="str">
        <f t="shared" si="562"/>
        <v>A54CFF</v>
      </c>
      <c r="V1025">
        <v>0</v>
      </c>
      <c r="W1025">
        <v>0</v>
      </c>
      <c r="X1025">
        <v>2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1</v>
      </c>
      <c r="AI1025" t="s">
        <v>467</v>
      </c>
      <c r="AJ1025">
        <v>43.399664999999999</v>
      </c>
      <c r="AK1025" t="s">
        <v>468</v>
      </c>
      <c r="AL1025">
        <v>-88.749533</v>
      </c>
      <c r="AM1025">
        <v>25</v>
      </c>
      <c r="AN1025">
        <v>2050</v>
      </c>
      <c r="AO1025" t="s">
        <v>118</v>
      </c>
      <c r="AP1025">
        <v>-84</v>
      </c>
      <c r="AQ1025">
        <v>103</v>
      </c>
      <c r="AR1025">
        <v>-512</v>
      </c>
      <c r="AZ1025">
        <v>1200</v>
      </c>
      <c r="BA1025">
        <v>1</v>
      </c>
      <c r="BB1025" t="str">
        <f t="shared" si="587"/>
        <v xml:space="preserve">N4400K  </v>
      </c>
      <c r="BC1025">
        <v>1</v>
      </c>
      <c r="BE1025">
        <v>0</v>
      </c>
      <c r="BF1025">
        <v>0</v>
      </c>
      <c r="BG1025">
        <v>0</v>
      </c>
      <c r="BH1025">
        <v>2000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 t="shared" ref="BW1025:BW1030" si="599">"21:40:44.089"</f>
        <v>21:40:44.089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168</v>
      </c>
      <c r="CR1025">
        <v>1</v>
      </c>
      <c r="CW1025">
        <v>13063239</v>
      </c>
      <c r="CY1025">
        <v>1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"07/22/2022 21:40:44.314"</f>
        <v>07/22/2022 21:40:44.314</v>
      </c>
      <c r="C1026" t="str">
        <f t="shared" si="586"/>
        <v>FFDFD3C0</v>
      </c>
      <c r="D1026" t="s">
        <v>113</v>
      </c>
      <c r="E1026">
        <v>44</v>
      </c>
      <c r="H1026">
        <v>151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597"/>
        <v>21:40:44.086</v>
      </c>
      <c r="T1026" t="str">
        <f t="shared" si="598"/>
        <v>21:40:43.586</v>
      </c>
      <c r="U1026" t="str">
        <f t="shared" ref="U1026:U1089" si="600">"A54CFF"</f>
        <v>A54CFF</v>
      </c>
      <c r="V1026">
        <v>0</v>
      </c>
      <c r="W1026">
        <v>0</v>
      </c>
      <c r="X1026">
        <v>2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1</v>
      </c>
      <c r="AI1026" t="s">
        <v>467</v>
      </c>
      <c r="AJ1026">
        <v>43.399664999999999</v>
      </c>
      <c r="AK1026" t="s">
        <v>468</v>
      </c>
      <c r="AL1026">
        <v>-88.749533</v>
      </c>
      <c r="AM1026">
        <v>25</v>
      </c>
      <c r="AN1026">
        <v>2050</v>
      </c>
      <c r="AO1026" t="s">
        <v>118</v>
      </c>
      <c r="AP1026">
        <v>-84</v>
      </c>
      <c r="AQ1026">
        <v>103</v>
      </c>
      <c r="AR1026">
        <v>-512</v>
      </c>
      <c r="AZ1026">
        <v>1200</v>
      </c>
      <c r="BA1026">
        <v>1</v>
      </c>
      <c r="BB1026" t="str">
        <f t="shared" si="587"/>
        <v xml:space="preserve">N4400K  </v>
      </c>
      <c r="BC1026">
        <v>1</v>
      </c>
      <c r="BE1026">
        <v>0</v>
      </c>
      <c r="BF1026">
        <v>0</v>
      </c>
      <c r="BG1026">
        <v>0</v>
      </c>
      <c r="BH1026">
        <v>2000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 t="shared" si="599"/>
        <v>21:40:44.089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168</v>
      </c>
      <c r="CR1026">
        <v>1</v>
      </c>
      <c r="CW1026">
        <v>13063239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"07/22/2022 21:40:44.314"</f>
        <v>07/22/2022 21:40:44.314</v>
      </c>
      <c r="C1027" t="str">
        <f t="shared" si="586"/>
        <v>FFDFD3C0</v>
      </c>
      <c r="D1027" t="s">
        <v>121</v>
      </c>
      <c r="E1027">
        <v>11</v>
      </c>
      <c r="F1027">
        <v>1011</v>
      </c>
      <c r="G1027" t="s">
        <v>125</v>
      </c>
      <c r="J1027" t="s">
        <v>123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597"/>
        <v>21:40:44.086</v>
      </c>
      <c r="T1027" t="str">
        <f t="shared" si="598"/>
        <v>21:40:43.586</v>
      </c>
      <c r="U1027" t="str">
        <f t="shared" si="600"/>
        <v>A54CFF</v>
      </c>
      <c r="V1027">
        <v>0</v>
      </c>
      <c r="W1027">
        <v>0</v>
      </c>
      <c r="X1027">
        <v>2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1</v>
      </c>
      <c r="AI1027" t="s">
        <v>467</v>
      </c>
      <c r="AJ1027">
        <v>43.399664999999999</v>
      </c>
      <c r="AK1027" t="s">
        <v>468</v>
      </c>
      <c r="AL1027">
        <v>-88.749533</v>
      </c>
      <c r="AM1027">
        <v>25</v>
      </c>
      <c r="AN1027">
        <v>2050</v>
      </c>
      <c r="AO1027" t="s">
        <v>118</v>
      </c>
      <c r="AP1027">
        <v>-84</v>
      </c>
      <c r="AQ1027">
        <v>103</v>
      </c>
      <c r="AR1027">
        <v>-512</v>
      </c>
      <c r="AZ1027">
        <v>1200</v>
      </c>
      <c r="BA1027">
        <v>1</v>
      </c>
      <c r="BB1027" t="str">
        <f t="shared" si="587"/>
        <v xml:space="preserve">N4400K  </v>
      </c>
      <c r="BC1027">
        <v>1</v>
      </c>
      <c r="BE1027">
        <v>0</v>
      </c>
      <c r="BF1027">
        <v>0</v>
      </c>
      <c r="BG1027">
        <v>0</v>
      </c>
      <c r="BH1027">
        <v>2000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 t="shared" si="599"/>
        <v>21:40:44.089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168</v>
      </c>
      <c r="CR1027">
        <v>1</v>
      </c>
      <c r="CW1027">
        <v>13063239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"07/22/2022 21:40:44.314"</f>
        <v>07/22/2022 21:40:44.314</v>
      </c>
      <c r="C1028" t="str">
        <f t="shared" si="586"/>
        <v>FFDFD3C0</v>
      </c>
      <c r="D1028" t="s">
        <v>127</v>
      </c>
      <c r="E1028">
        <v>8</v>
      </c>
      <c r="F1028">
        <v>2008</v>
      </c>
      <c r="G1028" t="s">
        <v>128</v>
      </c>
      <c r="J1028" t="s">
        <v>129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597"/>
        <v>21:40:44.086</v>
      </c>
      <c r="T1028" t="str">
        <f t="shared" si="598"/>
        <v>21:40:43.586</v>
      </c>
      <c r="U1028" t="str">
        <f t="shared" si="600"/>
        <v>A54CFF</v>
      </c>
      <c r="V1028">
        <v>0</v>
      </c>
      <c r="W1028">
        <v>0</v>
      </c>
      <c r="X1028">
        <v>2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1</v>
      </c>
      <c r="AI1028" t="s">
        <v>467</v>
      </c>
      <c r="AJ1028">
        <v>43.399664999999999</v>
      </c>
      <c r="AK1028" t="s">
        <v>468</v>
      </c>
      <c r="AL1028">
        <v>-88.749533</v>
      </c>
      <c r="AM1028">
        <v>25</v>
      </c>
      <c r="AN1028">
        <v>2050</v>
      </c>
      <c r="AO1028" t="s">
        <v>118</v>
      </c>
      <c r="AP1028">
        <v>-84</v>
      </c>
      <c r="AQ1028">
        <v>103</v>
      </c>
      <c r="AR1028">
        <v>-512</v>
      </c>
      <c r="AZ1028">
        <v>1200</v>
      </c>
      <c r="BA1028">
        <v>1</v>
      </c>
      <c r="BB1028" t="str">
        <f t="shared" si="587"/>
        <v xml:space="preserve">N4400K  </v>
      </c>
      <c r="BC1028">
        <v>1</v>
      </c>
      <c r="BE1028">
        <v>0</v>
      </c>
      <c r="BF1028">
        <v>0</v>
      </c>
      <c r="BG1028">
        <v>0</v>
      </c>
      <c r="BH1028">
        <v>2000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 t="shared" si="599"/>
        <v>21:40:44.089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168</v>
      </c>
      <c r="CR1028">
        <v>1</v>
      </c>
      <c r="CW1028">
        <v>13063239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"07/22/2022 21:40:44.314"</f>
        <v>07/22/2022 21:40:44.314</v>
      </c>
      <c r="C1029" t="str">
        <f t="shared" si="586"/>
        <v>FFDFD3C0</v>
      </c>
      <c r="D1029" t="s">
        <v>121</v>
      </c>
      <c r="E1029">
        <v>12</v>
      </c>
      <c r="F1029">
        <v>1012</v>
      </c>
      <c r="G1029" t="s">
        <v>122</v>
      </c>
      <c r="J1029" t="s">
        <v>123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597"/>
        <v>21:40:44.086</v>
      </c>
      <c r="T1029" t="str">
        <f t="shared" si="598"/>
        <v>21:40:43.586</v>
      </c>
      <c r="U1029" t="str">
        <f t="shared" si="600"/>
        <v>A54CFF</v>
      </c>
      <c r="V1029">
        <v>0</v>
      </c>
      <c r="W1029">
        <v>0</v>
      </c>
      <c r="X1029">
        <v>2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1</v>
      </c>
      <c r="AI1029" t="s">
        <v>467</v>
      </c>
      <c r="AJ1029">
        <v>43.399664999999999</v>
      </c>
      <c r="AK1029" t="s">
        <v>468</v>
      </c>
      <c r="AL1029">
        <v>-88.749533</v>
      </c>
      <c r="AM1029">
        <v>25</v>
      </c>
      <c r="AN1029">
        <v>2050</v>
      </c>
      <c r="AO1029" t="s">
        <v>118</v>
      </c>
      <c r="AP1029">
        <v>-84</v>
      </c>
      <c r="AQ1029">
        <v>103</v>
      </c>
      <c r="AR1029">
        <v>-512</v>
      </c>
      <c r="AZ1029">
        <v>1200</v>
      </c>
      <c r="BA1029">
        <v>1</v>
      </c>
      <c r="BB1029" t="str">
        <f t="shared" si="587"/>
        <v xml:space="preserve">N4400K  </v>
      </c>
      <c r="BC1029">
        <v>1</v>
      </c>
      <c r="BE1029">
        <v>0</v>
      </c>
      <c r="BF1029">
        <v>0</v>
      </c>
      <c r="BG1029">
        <v>0</v>
      </c>
      <c r="BH1029">
        <v>2000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 t="shared" si="599"/>
        <v>21:40:44.089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168</v>
      </c>
      <c r="CR1029">
        <v>1</v>
      </c>
      <c r="CW1029">
        <v>13063239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"07/22/2022 21:40:44.314"</f>
        <v>07/22/2022 21:40:44.314</v>
      </c>
      <c r="C1030" t="str">
        <f t="shared" si="586"/>
        <v>FFDFD3C0</v>
      </c>
      <c r="D1030" t="s">
        <v>124</v>
      </c>
      <c r="E1030">
        <v>2</v>
      </c>
      <c r="H1030">
        <v>156</v>
      </c>
      <c r="I1030" t="s">
        <v>125</v>
      </c>
      <c r="J1030" t="s">
        <v>126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597"/>
        <v>21:40:44.086</v>
      </c>
      <c r="T1030" t="str">
        <f t="shared" si="598"/>
        <v>21:40:43.586</v>
      </c>
      <c r="U1030" t="str">
        <f t="shared" si="600"/>
        <v>A54CFF</v>
      </c>
      <c r="V1030">
        <v>0</v>
      </c>
      <c r="W1030">
        <v>0</v>
      </c>
      <c r="X1030">
        <v>2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1</v>
      </c>
      <c r="AI1030" t="s">
        <v>467</v>
      </c>
      <c r="AJ1030">
        <v>43.399664999999999</v>
      </c>
      <c r="AK1030" t="s">
        <v>468</v>
      </c>
      <c r="AL1030">
        <v>-88.749533</v>
      </c>
      <c r="AM1030">
        <v>25</v>
      </c>
      <c r="AN1030">
        <v>2050</v>
      </c>
      <c r="AO1030" t="s">
        <v>118</v>
      </c>
      <c r="AP1030">
        <v>-84</v>
      </c>
      <c r="AQ1030">
        <v>103</v>
      </c>
      <c r="AR1030">
        <v>-512</v>
      </c>
      <c r="AZ1030">
        <v>1200</v>
      </c>
      <c r="BA1030">
        <v>1</v>
      </c>
      <c r="BB1030" t="str">
        <f t="shared" si="587"/>
        <v xml:space="preserve">N4400K  </v>
      </c>
      <c r="BC1030">
        <v>1</v>
      </c>
      <c r="BE1030">
        <v>0</v>
      </c>
      <c r="BF1030">
        <v>0</v>
      </c>
      <c r="BG1030">
        <v>0</v>
      </c>
      <c r="BH1030">
        <v>2000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 t="shared" si="599"/>
        <v>21:40:44.089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168</v>
      </c>
      <c r="CR1030">
        <v>1</v>
      </c>
      <c r="CW1030">
        <v>13063239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"07/22/2022 21:40:45.299"</f>
        <v>07/22/2022 21:40:45.299</v>
      </c>
      <c r="C1031" t="str">
        <f t="shared" si="586"/>
        <v>FFDFD3C0</v>
      </c>
      <c r="D1031" t="s">
        <v>127</v>
      </c>
      <c r="E1031">
        <v>8</v>
      </c>
      <c r="F1031">
        <v>2008</v>
      </c>
      <c r="G1031" t="s">
        <v>128</v>
      </c>
      <c r="J1031" t="s">
        <v>129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ref="S1031:S1036" si="601">"21:40:45.102"</f>
        <v>21:40:45.102</v>
      </c>
      <c r="T1031" t="str">
        <f t="shared" ref="T1031:T1036" si="602">"21:40:44.702"</f>
        <v>21:40:44.702</v>
      </c>
      <c r="U1031" t="str">
        <f t="shared" si="600"/>
        <v>A54CFF</v>
      </c>
      <c r="V1031">
        <v>0</v>
      </c>
      <c r="W1031">
        <v>0</v>
      </c>
      <c r="X1031">
        <v>2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1</v>
      </c>
      <c r="AI1031" t="s">
        <v>469</v>
      </c>
      <c r="AJ1031">
        <v>43.400115999999997</v>
      </c>
      <c r="AK1031" t="s">
        <v>470</v>
      </c>
      <c r="AL1031">
        <v>-88.750112000000001</v>
      </c>
      <c r="AM1031">
        <v>25</v>
      </c>
      <c r="AN1031">
        <v>2050</v>
      </c>
      <c r="AO1031" t="s">
        <v>118</v>
      </c>
      <c r="AP1031">
        <v>-82</v>
      </c>
      <c r="AQ1031">
        <v>104</v>
      </c>
      <c r="AR1031">
        <v>-512</v>
      </c>
      <c r="AZ1031">
        <v>1200</v>
      </c>
      <c r="BA1031">
        <v>1</v>
      </c>
      <c r="BB1031" t="str">
        <f t="shared" si="587"/>
        <v xml:space="preserve">N4400K  </v>
      </c>
      <c r="BC1031">
        <v>1</v>
      </c>
      <c r="BE1031">
        <v>0</v>
      </c>
      <c r="BF1031">
        <v>0</v>
      </c>
      <c r="BG1031">
        <v>0</v>
      </c>
      <c r="BH1031">
        <v>2000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 t="shared" ref="BW1031:BW1036" si="603">"21:40:45.107"</f>
        <v>21:40:45.107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168</v>
      </c>
      <c r="CR1031">
        <v>1</v>
      </c>
      <c r="CW1031">
        <v>13065030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"07/22/2022 21:40:45.299"</f>
        <v>07/22/2022 21:40:45.299</v>
      </c>
      <c r="C1032" t="str">
        <f t="shared" si="586"/>
        <v>FFDFD3C0</v>
      </c>
      <c r="D1032" t="s">
        <v>121</v>
      </c>
      <c r="E1032">
        <v>12</v>
      </c>
      <c r="F1032">
        <v>1012</v>
      </c>
      <c r="G1032" t="s">
        <v>122</v>
      </c>
      <c r="J1032" t="s">
        <v>123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601"/>
        <v>21:40:45.102</v>
      </c>
      <c r="T1032" t="str">
        <f t="shared" si="602"/>
        <v>21:40:44.702</v>
      </c>
      <c r="U1032" t="str">
        <f t="shared" si="600"/>
        <v>A54CFF</v>
      </c>
      <c r="V1032">
        <v>0</v>
      </c>
      <c r="W1032">
        <v>0</v>
      </c>
      <c r="X1032">
        <v>2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1</v>
      </c>
      <c r="AI1032" t="s">
        <v>469</v>
      </c>
      <c r="AJ1032">
        <v>43.400115999999997</v>
      </c>
      <c r="AK1032" t="s">
        <v>470</v>
      </c>
      <c r="AL1032">
        <v>-88.750112000000001</v>
      </c>
      <c r="AM1032">
        <v>25</v>
      </c>
      <c r="AN1032">
        <v>2050</v>
      </c>
      <c r="AO1032" t="s">
        <v>118</v>
      </c>
      <c r="AP1032">
        <v>-82</v>
      </c>
      <c r="AQ1032">
        <v>104</v>
      </c>
      <c r="AR1032">
        <v>-512</v>
      </c>
      <c r="AZ1032">
        <v>1200</v>
      </c>
      <c r="BA1032">
        <v>1</v>
      </c>
      <c r="BB1032" t="str">
        <f t="shared" si="587"/>
        <v xml:space="preserve">N4400K  </v>
      </c>
      <c r="BC1032">
        <v>1</v>
      </c>
      <c r="BE1032">
        <v>0</v>
      </c>
      <c r="BF1032">
        <v>0</v>
      </c>
      <c r="BG1032">
        <v>0</v>
      </c>
      <c r="BH1032">
        <v>2000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 t="shared" si="603"/>
        <v>21:40:45.107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168</v>
      </c>
      <c r="CR1032">
        <v>1</v>
      </c>
      <c r="CW1032">
        <v>13065030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"07/22/2022 21:40:45.299"</f>
        <v>07/22/2022 21:40:45.299</v>
      </c>
      <c r="C1033" t="str">
        <f t="shared" si="586"/>
        <v>FFDFD3C0</v>
      </c>
      <c r="D1033" t="s">
        <v>124</v>
      </c>
      <c r="E1033">
        <v>2</v>
      </c>
      <c r="H1033">
        <v>156</v>
      </c>
      <c r="I1033" t="s">
        <v>125</v>
      </c>
      <c r="J1033" t="s">
        <v>126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601"/>
        <v>21:40:45.102</v>
      </c>
      <c r="T1033" t="str">
        <f t="shared" si="602"/>
        <v>21:40:44.702</v>
      </c>
      <c r="U1033" t="str">
        <f t="shared" si="600"/>
        <v>A54CFF</v>
      </c>
      <c r="V1033">
        <v>0</v>
      </c>
      <c r="W1033">
        <v>0</v>
      </c>
      <c r="X1033">
        <v>2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1</v>
      </c>
      <c r="AI1033" t="s">
        <v>469</v>
      </c>
      <c r="AJ1033">
        <v>43.400115999999997</v>
      </c>
      <c r="AK1033" t="s">
        <v>470</v>
      </c>
      <c r="AL1033">
        <v>-88.750112000000001</v>
      </c>
      <c r="AM1033">
        <v>25</v>
      </c>
      <c r="AN1033">
        <v>2050</v>
      </c>
      <c r="AO1033" t="s">
        <v>118</v>
      </c>
      <c r="AP1033">
        <v>-82</v>
      </c>
      <c r="AQ1033">
        <v>104</v>
      </c>
      <c r="AR1033">
        <v>-512</v>
      </c>
      <c r="AZ1033">
        <v>1200</v>
      </c>
      <c r="BA1033">
        <v>1</v>
      </c>
      <c r="BB1033" t="str">
        <f t="shared" si="587"/>
        <v xml:space="preserve">N4400K  </v>
      </c>
      <c r="BC1033">
        <v>1</v>
      </c>
      <c r="BE1033">
        <v>0</v>
      </c>
      <c r="BF1033">
        <v>0</v>
      </c>
      <c r="BG1033">
        <v>0</v>
      </c>
      <c r="BH1033">
        <v>2000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 t="shared" si="603"/>
        <v>21:40:45.107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168</v>
      </c>
      <c r="CR1033">
        <v>1</v>
      </c>
      <c r="CW1033">
        <v>13065030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"07/22/2022 21:40:45.361"</f>
        <v>07/22/2022 21:40:45.361</v>
      </c>
      <c r="C1034" t="str">
        <f t="shared" si="586"/>
        <v>FFDFD3C0</v>
      </c>
      <c r="D1034" t="s">
        <v>113</v>
      </c>
      <c r="E1034">
        <v>45</v>
      </c>
      <c r="H1034">
        <v>152</v>
      </c>
      <c r="I1034" t="s">
        <v>120</v>
      </c>
      <c r="J1034" t="s">
        <v>115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601"/>
        <v>21:40:45.102</v>
      </c>
      <c r="T1034" t="str">
        <f t="shared" si="602"/>
        <v>21:40:44.702</v>
      </c>
      <c r="U1034" t="str">
        <f t="shared" si="600"/>
        <v>A54CFF</v>
      </c>
      <c r="V1034">
        <v>0</v>
      </c>
      <c r="W1034">
        <v>0</v>
      </c>
      <c r="X1034">
        <v>2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1</v>
      </c>
      <c r="AI1034" t="s">
        <v>469</v>
      </c>
      <c r="AJ1034">
        <v>43.400115999999997</v>
      </c>
      <c r="AK1034" t="s">
        <v>470</v>
      </c>
      <c r="AL1034">
        <v>-88.750112000000001</v>
      </c>
      <c r="AM1034">
        <v>25</v>
      </c>
      <c r="AN1034">
        <v>2050</v>
      </c>
      <c r="AO1034" t="s">
        <v>118</v>
      </c>
      <c r="AP1034">
        <v>-82</v>
      </c>
      <c r="AQ1034">
        <v>104</v>
      </c>
      <c r="AR1034">
        <v>-512</v>
      </c>
      <c r="AZ1034">
        <v>1200</v>
      </c>
      <c r="BA1034">
        <v>1</v>
      </c>
      <c r="BB1034" t="str">
        <f t="shared" si="587"/>
        <v xml:space="preserve">N4400K  </v>
      </c>
      <c r="BC1034">
        <v>1</v>
      </c>
      <c r="BE1034">
        <v>0</v>
      </c>
      <c r="BF1034">
        <v>0</v>
      </c>
      <c r="BG1034">
        <v>0</v>
      </c>
      <c r="BH1034">
        <v>2000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 t="shared" si="603"/>
        <v>21:40:45.107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168</v>
      </c>
      <c r="CR1034">
        <v>1</v>
      </c>
      <c r="CW1034">
        <v>13065030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"07/22/2022 21:40:45.361"</f>
        <v>07/22/2022 21:40:45.361</v>
      </c>
      <c r="C1035" t="str">
        <f t="shared" si="586"/>
        <v>FFDFD3C0</v>
      </c>
      <c r="D1035" t="s">
        <v>113</v>
      </c>
      <c r="E1035">
        <v>44</v>
      </c>
      <c r="H1035">
        <v>151</v>
      </c>
      <c r="I1035" t="s">
        <v>114</v>
      </c>
      <c r="J1035" t="s">
        <v>115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601"/>
        <v>21:40:45.102</v>
      </c>
      <c r="T1035" t="str">
        <f t="shared" si="602"/>
        <v>21:40:44.702</v>
      </c>
      <c r="U1035" t="str">
        <f t="shared" si="600"/>
        <v>A54CFF</v>
      </c>
      <c r="V1035">
        <v>0</v>
      </c>
      <c r="W1035">
        <v>0</v>
      </c>
      <c r="X1035">
        <v>2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1</v>
      </c>
      <c r="AI1035" t="s">
        <v>469</v>
      </c>
      <c r="AJ1035">
        <v>43.400115999999997</v>
      </c>
      <c r="AK1035" t="s">
        <v>470</v>
      </c>
      <c r="AL1035">
        <v>-88.750112000000001</v>
      </c>
      <c r="AM1035">
        <v>25</v>
      </c>
      <c r="AN1035">
        <v>2050</v>
      </c>
      <c r="AO1035" t="s">
        <v>118</v>
      </c>
      <c r="AP1035">
        <v>-82</v>
      </c>
      <c r="AQ1035">
        <v>104</v>
      </c>
      <c r="AR1035">
        <v>-512</v>
      </c>
      <c r="AZ1035">
        <v>1200</v>
      </c>
      <c r="BA1035">
        <v>1</v>
      </c>
      <c r="BB1035" t="str">
        <f t="shared" si="587"/>
        <v xml:space="preserve">N4400K  </v>
      </c>
      <c r="BC1035">
        <v>1</v>
      </c>
      <c r="BE1035">
        <v>0</v>
      </c>
      <c r="BF1035">
        <v>0</v>
      </c>
      <c r="BG1035">
        <v>0</v>
      </c>
      <c r="BH1035">
        <v>2000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 t="shared" si="603"/>
        <v>21:40:45.107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168</v>
      </c>
      <c r="CR1035">
        <v>1</v>
      </c>
      <c r="CW1035">
        <v>13065030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"07/22/2022 21:40:45.361"</f>
        <v>07/22/2022 21:40:45.361</v>
      </c>
      <c r="C1036" t="str">
        <f t="shared" si="586"/>
        <v>FFDFD3C0</v>
      </c>
      <c r="D1036" t="s">
        <v>121</v>
      </c>
      <c r="E1036">
        <v>11</v>
      </c>
      <c r="F1036">
        <v>1011</v>
      </c>
      <c r="G1036" t="s">
        <v>125</v>
      </c>
      <c r="J1036" t="s">
        <v>123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601"/>
        <v>21:40:45.102</v>
      </c>
      <c r="T1036" t="str">
        <f t="shared" si="602"/>
        <v>21:40:44.702</v>
      </c>
      <c r="U1036" t="str">
        <f t="shared" si="600"/>
        <v>A54CFF</v>
      </c>
      <c r="V1036">
        <v>0</v>
      </c>
      <c r="W1036">
        <v>0</v>
      </c>
      <c r="X1036">
        <v>2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1</v>
      </c>
      <c r="AI1036" t="s">
        <v>469</v>
      </c>
      <c r="AJ1036">
        <v>43.400115999999997</v>
      </c>
      <c r="AK1036" t="s">
        <v>470</v>
      </c>
      <c r="AL1036">
        <v>-88.750112000000001</v>
      </c>
      <c r="AM1036">
        <v>25</v>
      </c>
      <c r="AN1036">
        <v>2050</v>
      </c>
      <c r="AO1036" t="s">
        <v>118</v>
      </c>
      <c r="AP1036">
        <v>-82</v>
      </c>
      <c r="AQ1036">
        <v>104</v>
      </c>
      <c r="AR1036">
        <v>-512</v>
      </c>
      <c r="AZ1036">
        <v>1200</v>
      </c>
      <c r="BA1036">
        <v>1</v>
      </c>
      <c r="BB1036" t="str">
        <f t="shared" si="587"/>
        <v xml:space="preserve">N4400K  </v>
      </c>
      <c r="BC1036">
        <v>1</v>
      </c>
      <c r="BE1036">
        <v>0</v>
      </c>
      <c r="BF1036">
        <v>0</v>
      </c>
      <c r="BG1036">
        <v>0</v>
      </c>
      <c r="BH1036">
        <v>2000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 t="shared" si="603"/>
        <v>21:40:45.107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168</v>
      </c>
      <c r="CR1036">
        <v>1</v>
      </c>
      <c r="CW1036">
        <v>13065030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"07/22/2022 21:40:46.351"</f>
        <v>07/22/2022 21:40:46.351</v>
      </c>
      <c r="C1037" t="str">
        <f t="shared" si="586"/>
        <v>FFDFD3C0</v>
      </c>
      <c r="D1037" t="s">
        <v>113</v>
      </c>
      <c r="E1037">
        <v>45</v>
      </c>
      <c r="H1037">
        <v>152</v>
      </c>
      <c r="I1037" t="s">
        <v>120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ref="S1037:S1042" si="604">"21:40:46.117"</f>
        <v>21:40:46.117</v>
      </c>
      <c r="T1037" t="str">
        <f t="shared" ref="T1037:T1042" si="605">"21:40:45.617"</f>
        <v>21:40:45.617</v>
      </c>
      <c r="U1037" t="str">
        <f t="shared" si="600"/>
        <v>A54CFF</v>
      </c>
      <c r="V1037">
        <v>0</v>
      </c>
      <c r="W1037">
        <v>0</v>
      </c>
      <c r="X1037">
        <v>2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1</v>
      </c>
      <c r="AI1037" t="s">
        <v>471</v>
      </c>
      <c r="AJ1037">
        <v>43.400609000000003</v>
      </c>
      <c r="AK1037" t="s">
        <v>472</v>
      </c>
      <c r="AL1037">
        <v>-88.750563</v>
      </c>
      <c r="AM1037">
        <v>25</v>
      </c>
      <c r="AN1037">
        <v>2025</v>
      </c>
      <c r="AO1037" t="s">
        <v>118</v>
      </c>
      <c r="AP1037">
        <v>-80</v>
      </c>
      <c r="AQ1037">
        <v>105</v>
      </c>
      <c r="AR1037">
        <v>-512</v>
      </c>
      <c r="AZ1037">
        <v>1200</v>
      </c>
      <c r="BA1037">
        <v>1</v>
      </c>
      <c r="BB1037" t="str">
        <f t="shared" si="587"/>
        <v xml:space="preserve">N4400K  </v>
      </c>
      <c r="BC1037">
        <v>1</v>
      </c>
      <c r="BE1037">
        <v>0</v>
      </c>
      <c r="BF1037">
        <v>0</v>
      </c>
      <c r="BG1037">
        <v>0</v>
      </c>
      <c r="BH1037">
        <v>1975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 t="shared" ref="BW1037:BW1042" si="606">"21:40:46.119"</f>
        <v>21:40:46.119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168</v>
      </c>
      <c r="CR1037">
        <v>1</v>
      </c>
      <c r="CW1037">
        <v>13066882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"07/22/2022 21:40:46.351"</f>
        <v>07/22/2022 21:40:46.351</v>
      </c>
      <c r="C1038" t="str">
        <f t="shared" si="586"/>
        <v>FFDFD3C0</v>
      </c>
      <c r="D1038" t="s">
        <v>121</v>
      </c>
      <c r="E1038">
        <v>11</v>
      </c>
      <c r="F1038">
        <v>1011</v>
      </c>
      <c r="G1038" t="s">
        <v>125</v>
      </c>
      <c r="J1038" t="s">
        <v>123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604"/>
        <v>21:40:46.117</v>
      </c>
      <c r="T1038" t="str">
        <f t="shared" si="605"/>
        <v>21:40:45.617</v>
      </c>
      <c r="U1038" t="str">
        <f t="shared" si="600"/>
        <v>A54CFF</v>
      </c>
      <c r="V1038">
        <v>0</v>
      </c>
      <c r="W1038">
        <v>0</v>
      </c>
      <c r="X1038">
        <v>2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1</v>
      </c>
      <c r="AI1038" t="s">
        <v>471</v>
      </c>
      <c r="AJ1038">
        <v>43.400609000000003</v>
      </c>
      <c r="AK1038" t="s">
        <v>472</v>
      </c>
      <c r="AL1038">
        <v>-88.750563</v>
      </c>
      <c r="AM1038">
        <v>25</v>
      </c>
      <c r="AN1038">
        <v>2025</v>
      </c>
      <c r="AO1038" t="s">
        <v>118</v>
      </c>
      <c r="AP1038">
        <v>-80</v>
      </c>
      <c r="AQ1038">
        <v>105</v>
      </c>
      <c r="AR1038">
        <v>-512</v>
      </c>
      <c r="AZ1038">
        <v>1200</v>
      </c>
      <c r="BA1038">
        <v>1</v>
      </c>
      <c r="BB1038" t="str">
        <f t="shared" si="587"/>
        <v xml:space="preserve">N4400K  </v>
      </c>
      <c r="BC1038">
        <v>1</v>
      </c>
      <c r="BE1038">
        <v>0</v>
      </c>
      <c r="BF1038">
        <v>0</v>
      </c>
      <c r="BG1038">
        <v>0</v>
      </c>
      <c r="BH1038">
        <v>1975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 t="shared" si="606"/>
        <v>21:40:46.119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168</v>
      </c>
      <c r="CR1038">
        <v>1</v>
      </c>
      <c r="CW1038">
        <v>13066882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"07/22/2022 21:40:46.351"</f>
        <v>07/22/2022 21:40:46.351</v>
      </c>
      <c r="C1039" t="str">
        <f t="shared" si="586"/>
        <v>FFDFD3C0</v>
      </c>
      <c r="D1039" t="s">
        <v>113</v>
      </c>
      <c r="E1039">
        <v>44</v>
      </c>
      <c r="H1039">
        <v>151</v>
      </c>
      <c r="I1039" t="s">
        <v>114</v>
      </c>
      <c r="J1039" t="s">
        <v>115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604"/>
        <v>21:40:46.117</v>
      </c>
      <c r="T1039" t="str">
        <f t="shared" si="605"/>
        <v>21:40:45.617</v>
      </c>
      <c r="U1039" t="str">
        <f t="shared" si="600"/>
        <v>A54CFF</v>
      </c>
      <c r="V1039">
        <v>0</v>
      </c>
      <c r="W1039">
        <v>0</v>
      </c>
      <c r="X1039">
        <v>2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1</v>
      </c>
      <c r="AI1039" t="s">
        <v>471</v>
      </c>
      <c r="AJ1039">
        <v>43.400609000000003</v>
      </c>
      <c r="AK1039" t="s">
        <v>472</v>
      </c>
      <c r="AL1039">
        <v>-88.750563</v>
      </c>
      <c r="AM1039">
        <v>25</v>
      </c>
      <c r="AN1039">
        <v>2025</v>
      </c>
      <c r="AO1039" t="s">
        <v>118</v>
      </c>
      <c r="AP1039">
        <v>-80</v>
      </c>
      <c r="AQ1039">
        <v>105</v>
      </c>
      <c r="AR1039">
        <v>-512</v>
      </c>
      <c r="AZ1039">
        <v>1200</v>
      </c>
      <c r="BA1039">
        <v>1</v>
      </c>
      <c r="BB1039" t="str">
        <f t="shared" si="587"/>
        <v xml:space="preserve">N4400K  </v>
      </c>
      <c r="BC1039">
        <v>1</v>
      </c>
      <c r="BE1039">
        <v>0</v>
      </c>
      <c r="BF1039">
        <v>0</v>
      </c>
      <c r="BG1039">
        <v>0</v>
      </c>
      <c r="BH1039">
        <v>1975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 t="shared" si="606"/>
        <v>21:40:46.119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168</v>
      </c>
      <c r="CR1039">
        <v>1</v>
      </c>
      <c r="CW1039">
        <v>13066882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"07/22/2022 21:40:46.424"</f>
        <v>07/22/2022 21:40:46.424</v>
      </c>
      <c r="C1040" t="str">
        <f t="shared" si="586"/>
        <v>FFDFD3C0</v>
      </c>
      <c r="D1040" t="s">
        <v>124</v>
      </c>
      <c r="E1040">
        <v>2</v>
      </c>
      <c r="H1040">
        <v>156</v>
      </c>
      <c r="I1040" t="s">
        <v>125</v>
      </c>
      <c r="J1040" t="s">
        <v>126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604"/>
        <v>21:40:46.117</v>
      </c>
      <c r="T1040" t="str">
        <f t="shared" si="605"/>
        <v>21:40:45.617</v>
      </c>
      <c r="U1040" t="str">
        <f t="shared" si="600"/>
        <v>A54CFF</v>
      </c>
      <c r="V1040">
        <v>0</v>
      </c>
      <c r="W1040">
        <v>0</v>
      </c>
      <c r="X1040">
        <v>2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1</v>
      </c>
      <c r="AI1040" t="s">
        <v>471</v>
      </c>
      <c r="AJ1040">
        <v>43.400609000000003</v>
      </c>
      <c r="AK1040" t="s">
        <v>472</v>
      </c>
      <c r="AL1040">
        <v>-88.750563</v>
      </c>
      <c r="AM1040">
        <v>25</v>
      </c>
      <c r="AN1040">
        <v>2025</v>
      </c>
      <c r="AO1040" t="s">
        <v>118</v>
      </c>
      <c r="AP1040">
        <v>-80</v>
      </c>
      <c r="AQ1040">
        <v>105</v>
      </c>
      <c r="AR1040">
        <v>-512</v>
      </c>
      <c r="AZ1040">
        <v>1200</v>
      </c>
      <c r="BA1040">
        <v>1</v>
      </c>
      <c r="BB1040" t="str">
        <f t="shared" si="587"/>
        <v xml:space="preserve">N4400K  </v>
      </c>
      <c r="BC1040">
        <v>1</v>
      </c>
      <c r="BE1040">
        <v>0</v>
      </c>
      <c r="BF1040">
        <v>0</v>
      </c>
      <c r="BG1040">
        <v>0</v>
      </c>
      <c r="BH1040">
        <v>1975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 t="shared" si="606"/>
        <v>21:40:46.119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168</v>
      </c>
      <c r="CR1040">
        <v>1</v>
      </c>
      <c r="CW1040">
        <v>13066882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"07/22/2022 21:40:46.424"</f>
        <v>07/22/2022 21:40:46.424</v>
      </c>
      <c r="C1041" t="str">
        <f t="shared" si="586"/>
        <v>FFDFD3C0</v>
      </c>
      <c r="D1041" t="s">
        <v>127</v>
      </c>
      <c r="E1041">
        <v>8</v>
      </c>
      <c r="F1041">
        <v>2008</v>
      </c>
      <c r="G1041" t="s">
        <v>128</v>
      </c>
      <c r="J1041" t="s">
        <v>129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604"/>
        <v>21:40:46.117</v>
      </c>
      <c r="T1041" t="str">
        <f t="shared" si="605"/>
        <v>21:40:45.617</v>
      </c>
      <c r="U1041" t="str">
        <f t="shared" si="600"/>
        <v>A54CFF</v>
      </c>
      <c r="V1041">
        <v>0</v>
      </c>
      <c r="W1041">
        <v>0</v>
      </c>
      <c r="X1041">
        <v>2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1</v>
      </c>
      <c r="AI1041" t="s">
        <v>471</v>
      </c>
      <c r="AJ1041">
        <v>43.400609000000003</v>
      </c>
      <c r="AK1041" t="s">
        <v>472</v>
      </c>
      <c r="AL1041">
        <v>-88.750563</v>
      </c>
      <c r="AM1041">
        <v>25</v>
      </c>
      <c r="AN1041">
        <v>2025</v>
      </c>
      <c r="AO1041" t="s">
        <v>118</v>
      </c>
      <c r="AP1041">
        <v>-80</v>
      </c>
      <c r="AQ1041">
        <v>105</v>
      </c>
      <c r="AR1041">
        <v>-512</v>
      </c>
      <c r="AZ1041">
        <v>1200</v>
      </c>
      <c r="BA1041">
        <v>1</v>
      </c>
      <c r="BB1041" t="str">
        <f t="shared" si="587"/>
        <v xml:space="preserve">N4400K  </v>
      </c>
      <c r="BC1041">
        <v>1</v>
      </c>
      <c r="BE1041">
        <v>0</v>
      </c>
      <c r="BF1041">
        <v>0</v>
      </c>
      <c r="BG1041">
        <v>0</v>
      </c>
      <c r="BH1041">
        <v>1975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 t="shared" si="606"/>
        <v>21:40:46.119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168</v>
      </c>
      <c r="CR1041">
        <v>1</v>
      </c>
      <c r="CW1041">
        <v>13066882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"07/22/2022 21:40:46.424"</f>
        <v>07/22/2022 21:40:46.424</v>
      </c>
      <c r="C1042" t="str">
        <f t="shared" si="586"/>
        <v>FFDFD3C0</v>
      </c>
      <c r="D1042" t="s">
        <v>121</v>
      </c>
      <c r="E1042">
        <v>12</v>
      </c>
      <c r="F1042">
        <v>1012</v>
      </c>
      <c r="G1042" t="s">
        <v>122</v>
      </c>
      <c r="J1042" t="s">
        <v>123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604"/>
        <v>21:40:46.117</v>
      </c>
      <c r="T1042" t="str">
        <f t="shared" si="605"/>
        <v>21:40:45.617</v>
      </c>
      <c r="U1042" t="str">
        <f t="shared" si="600"/>
        <v>A54CFF</v>
      </c>
      <c r="V1042">
        <v>0</v>
      </c>
      <c r="W1042">
        <v>0</v>
      </c>
      <c r="X1042">
        <v>2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1</v>
      </c>
      <c r="AI1042" t="s">
        <v>471</v>
      </c>
      <c r="AJ1042">
        <v>43.400609000000003</v>
      </c>
      <c r="AK1042" t="s">
        <v>472</v>
      </c>
      <c r="AL1042">
        <v>-88.750563</v>
      </c>
      <c r="AM1042">
        <v>25</v>
      </c>
      <c r="AN1042">
        <v>2025</v>
      </c>
      <c r="AO1042" t="s">
        <v>118</v>
      </c>
      <c r="AP1042">
        <v>-80</v>
      </c>
      <c r="AQ1042">
        <v>105</v>
      </c>
      <c r="AR1042">
        <v>-512</v>
      </c>
      <c r="AZ1042">
        <v>1200</v>
      </c>
      <c r="BA1042">
        <v>1</v>
      </c>
      <c r="BB1042" t="str">
        <f t="shared" si="587"/>
        <v xml:space="preserve">N4400K  </v>
      </c>
      <c r="BC1042">
        <v>1</v>
      </c>
      <c r="BE1042">
        <v>0</v>
      </c>
      <c r="BF1042">
        <v>0</v>
      </c>
      <c r="BG1042">
        <v>0</v>
      </c>
      <c r="BH1042">
        <v>1975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 t="shared" si="606"/>
        <v>21:40:46.119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168</v>
      </c>
      <c r="CR1042">
        <v>1</v>
      </c>
      <c r="CW1042">
        <v>13066882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 t="shared" ref="A1043:A1048" si="607">"07/22/2022 21:40:47.471"</f>
        <v>07/22/2022 21:40:47.471</v>
      </c>
      <c r="C1043" t="str">
        <f t="shared" si="586"/>
        <v>FFDFD3C0</v>
      </c>
      <c r="D1043" t="s">
        <v>124</v>
      </c>
      <c r="E1043">
        <v>2</v>
      </c>
      <c r="H1043">
        <v>156</v>
      </c>
      <c r="I1043" t="s">
        <v>125</v>
      </c>
      <c r="J1043" t="s">
        <v>126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ref="S1043:S1048" si="608">"21:40:47.164"</f>
        <v>21:40:47.164</v>
      </c>
      <c r="T1043" t="str">
        <f t="shared" ref="T1043:T1048" si="609">"21:40:46.664"</f>
        <v>21:40:46.664</v>
      </c>
      <c r="U1043" t="str">
        <f t="shared" si="600"/>
        <v>A54CFF</v>
      </c>
      <c r="V1043">
        <v>0</v>
      </c>
      <c r="W1043">
        <v>0</v>
      </c>
      <c r="X1043">
        <v>2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1</v>
      </c>
      <c r="AI1043" t="s">
        <v>473</v>
      </c>
      <c r="AJ1043">
        <v>43.401167000000001</v>
      </c>
      <c r="AK1043" t="s">
        <v>474</v>
      </c>
      <c r="AL1043">
        <v>-88.751163000000005</v>
      </c>
      <c r="AM1043">
        <v>25</v>
      </c>
      <c r="AN1043">
        <v>2025</v>
      </c>
      <c r="AO1043" t="s">
        <v>118</v>
      </c>
      <c r="AP1043">
        <v>-78</v>
      </c>
      <c r="AQ1043">
        <v>105</v>
      </c>
      <c r="AR1043">
        <v>-448</v>
      </c>
      <c r="AZ1043">
        <v>1200</v>
      </c>
      <c r="BA1043">
        <v>1</v>
      </c>
      <c r="BB1043" t="str">
        <f t="shared" si="587"/>
        <v xml:space="preserve">N4400K  </v>
      </c>
      <c r="BC1043">
        <v>1</v>
      </c>
      <c r="BE1043">
        <v>0</v>
      </c>
      <c r="BF1043">
        <v>0</v>
      </c>
      <c r="BG1043">
        <v>0</v>
      </c>
      <c r="BH1043">
        <v>1950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 t="shared" ref="BW1043:BW1048" si="610">"21:40:47.168"</f>
        <v>21:40:47.168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6</v>
      </c>
      <c r="CP1043" t="s">
        <v>119</v>
      </c>
      <c r="CQ1043">
        <v>169</v>
      </c>
      <c r="CR1043">
        <v>3</v>
      </c>
      <c r="CW1043">
        <v>10457005</v>
      </c>
      <c r="CY1043">
        <v>1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 t="shared" si="607"/>
        <v>07/22/2022 21:40:47.471</v>
      </c>
      <c r="C1044" t="str">
        <f t="shared" si="586"/>
        <v>FFDFD3C0</v>
      </c>
      <c r="D1044" t="s">
        <v>127</v>
      </c>
      <c r="E1044">
        <v>8</v>
      </c>
      <c r="F1044">
        <v>2008</v>
      </c>
      <c r="G1044" t="s">
        <v>128</v>
      </c>
      <c r="J1044" t="s">
        <v>129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608"/>
        <v>21:40:47.164</v>
      </c>
      <c r="T1044" t="str">
        <f t="shared" si="609"/>
        <v>21:40:46.664</v>
      </c>
      <c r="U1044" t="str">
        <f t="shared" si="600"/>
        <v>A54CFF</v>
      </c>
      <c r="V1044">
        <v>0</v>
      </c>
      <c r="W1044">
        <v>0</v>
      </c>
      <c r="X1044">
        <v>2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1</v>
      </c>
      <c r="AI1044" t="s">
        <v>473</v>
      </c>
      <c r="AJ1044">
        <v>43.401167000000001</v>
      </c>
      <c r="AK1044" t="s">
        <v>474</v>
      </c>
      <c r="AL1044">
        <v>-88.751163000000005</v>
      </c>
      <c r="AM1044">
        <v>25</v>
      </c>
      <c r="AN1044">
        <v>2025</v>
      </c>
      <c r="AO1044" t="s">
        <v>118</v>
      </c>
      <c r="AP1044">
        <v>-78</v>
      </c>
      <c r="AQ1044">
        <v>105</v>
      </c>
      <c r="AR1044">
        <v>-448</v>
      </c>
      <c r="AZ1044">
        <v>1200</v>
      </c>
      <c r="BA1044">
        <v>1</v>
      </c>
      <c r="BB1044" t="str">
        <f t="shared" si="587"/>
        <v xml:space="preserve">N4400K  </v>
      </c>
      <c r="BC1044">
        <v>1</v>
      </c>
      <c r="BE1044">
        <v>0</v>
      </c>
      <c r="BF1044">
        <v>0</v>
      </c>
      <c r="BG1044">
        <v>0</v>
      </c>
      <c r="BH1044">
        <v>1950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 t="shared" si="610"/>
        <v>21:40:47.168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6</v>
      </c>
      <c r="CP1044" t="s">
        <v>119</v>
      </c>
      <c r="CQ1044">
        <v>169</v>
      </c>
      <c r="CR1044">
        <v>3</v>
      </c>
      <c r="CW1044">
        <v>10457005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 t="shared" si="607"/>
        <v>07/22/2022 21:40:47.471</v>
      </c>
      <c r="C1045" t="str">
        <f t="shared" si="586"/>
        <v>FFDFD3C0</v>
      </c>
      <c r="D1045" t="s">
        <v>121</v>
      </c>
      <c r="E1045">
        <v>12</v>
      </c>
      <c r="F1045">
        <v>1012</v>
      </c>
      <c r="G1045" t="s">
        <v>122</v>
      </c>
      <c r="J1045" t="s">
        <v>123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608"/>
        <v>21:40:47.164</v>
      </c>
      <c r="T1045" t="str">
        <f t="shared" si="609"/>
        <v>21:40:46.664</v>
      </c>
      <c r="U1045" t="str">
        <f t="shared" si="600"/>
        <v>A54CFF</v>
      </c>
      <c r="V1045">
        <v>0</v>
      </c>
      <c r="W1045">
        <v>0</v>
      </c>
      <c r="X1045">
        <v>2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1</v>
      </c>
      <c r="AI1045" t="s">
        <v>473</v>
      </c>
      <c r="AJ1045">
        <v>43.401167000000001</v>
      </c>
      <c r="AK1045" t="s">
        <v>474</v>
      </c>
      <c r="AL1045">
        <v>-88.751163000000005</v>
      </c>
      <c r="AM1045">
        <v>25</v>
      </c>
      <c r="AN1045">
        <v>2025</v>
      </c>
      <c r="AO1045" t="s">
        <v>118</v>
      </c>
      <c r="AP1045">
        <v>-78</v>
      </c>
      <c r="AQ1045">
        <v>105</v>
      </c>
      <c r="AR1045">
        <v>-448</v>
      </c>
      <c r="AZ1045">
        <v>1200</v>
      </c>
      <c r="BA1045">
        <v>1</v>
      </c>
      <c r="BB1045" t="str">
        <f t="shared" si="587"/>
        <v xml:space="preserve">N4400K  </v>
      </c>
      <c r="BC1045">
        <v>1</v>
      </c>
      <c r="BE1045">
        <v>0</v>
      </c>
      <c r="BF1045">
        <v>0</v>
      </c>
      <c r="BG1045">
        <v>0</v>
      </c>
      <c r="BH1045">
        <v>1950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 t="shared" si="610"/>
        <v>21:40:47.168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6</v>
      </c>
      <c r="CP1045" t="s">
        <v>119</v>
      </c>
      <c r="CQ1045">
        <v>169</v>
      </c>
      <c r="CR1045">
        <v>3</v>
      </c>
      <c r="CW1045">
        <v>10457005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 t="shared" si="607"/>
        <v>07/22/2022 21:40:47.471</v>
      </c>
      <c r="C1046" t="str">
        <f t="shared" si="586"/>
        <v>FFDFD3C0</v>
      </c>
      <c r="D1046" t="s">
        <v>113</v>
      </c>
      <c r="E1046">
        <v>45</v>
      </c>
      <c r="H1046">
        <v>152</v>
      </c>
      <c r="I1046" t="s">
        <v>120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608"/>
        <v>21:40:47.164</v>
      </c>
      <c r="T1046" t="str">
        <f t="shared" si="609"/>
        <v>21:40:46.664</v>
      </c>
      <c r="U1046" t="str">
        <f t="shared" si="600"/>
        <v>A54CFF</v>
      </c>
      <c r="V1046">
        <v>0</v>
      </c>
      <c r="W1046">
        <v>0</v>
      </c>
      <c r="X1046">
        <v>2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1</v>
      </c>
      <c r="AI1046" t="s">
        <v>473</v>
      </c>
      <c r="AJ1046">
        <v>43.401167000000001</v>
      </c>
      <c r="AK1046" t="s">
        <v>474</v>
      </c>
      <c r="AL1046">
        <v>-88.751163000000005</v>
      </c>
      <c r="AM1046">
        <v>25</v>
      </c>
      <c r="AN1046">
        <v>2025</v>
      </c>
      <c r="AO1046" t="s">
        <v>118</v>
      </c>
      <c r="AP1046">
        <v>-78</v>
      </c>
      <c r="AQ1046">
        <v>105</v>
      </c>
      <c r="AR1046">
        <v>-448</v>
      </c>
      <c r="AZ1046">
        <v>1200</v>
      </c>
      <c r="BA1046">
        <v>1</v>
      </c>
      <c r="BB1046" t="str">
        <f t="shared" si="587"/>
        <v xml:space="preserve">N4400K  </v>
      </c>
      <c r="BC1046">
        <v>1</v>
      </c>
      <c r="BE1046">
        <v>0</v>
      </c>
      <c r="BF1046">
        <v>0</v>
      </c>
      <c r="BG1046">
        <v>0</v>
      </c>
      <c r="BH1046">
        <v>1950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 t="shared" si="610"/>
        <v>21:40:47.168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6</v>
      </c>
      <c r="CP1046" t="s">
        <v>119</v>
      </c>
      <c r="CQ1046">
        <v>169</v>
      </c>
      <c r="CR1046">
        <v>3</v>
      </c>
      <c r="CW1046">
        <v>10457005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 t="shared" si="607"/>
        <v>07/22/2022 21:40:47.471</v>
      </c>
      <c r="C1047" t="str">
        <f t="shared" si="586"/>
        <v>FFDFD3C0</v>
      </c>
      <c r="D1047" t="s">
        <v>121</v>
      </c>
      <c r="E1047">
        <v>11</v>
      </c>
      <c r="F1047">
        <v>1011</v>
      </c>
      <c r="G1047" t="s">
        <v>125</v>
      </c>
      <c r="J1047" t="s">
        <v>123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608"/>
        <v>21:40:47.164</v>
      </c>
      <c r="T1047" t="str">
        <f t="shared" si="609"/>
        <v>21:40:46.664</v>
      </c>
      <c r="U1047" t="str">
        <f t="shared" si="600"/>
        <v>A54CFF</v>
      </c>
      <c r="V1047">
        <v>0</v>
      </c>
      <c r="W1047">
        <v>0</v>
      </c>
      <c r="X1047">
        <v>2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1</v>
      </c>
      <c r="AI1047" t="s">
        <v>473</v>
      </c>
      <c r="AJ1047">
        <v>43.401167000000001</v>
      </c>
      <c r="AK1047" t="s">
        <v>474</v>
      </c>
      <c r="AL1047">
        <v>-88.751163000000005</v>
      </c>
      <c r="AM1047">
        <v>25</v>
      </c>
      <c r="AN1047">
        <v>2025</v>
      </c>
      <c r="AO1047" t="s">
        <v>118</v>
      </c>
      <c r="AP1047">
        <v>-78</v>
      </c>
      <c r="AQ1047">
        <v>105</v>
      </c>
      <c r="AR1047">
        <v>-448</v>
      </c>
      <c r="AZ1047">
        <v>1200</v>
      </c>
      <c r="BA1047">
        <v>1</v>
      </c>
      <c r="BB1047" t="str">
        <f t="shared" si="587"/>
        <v xml:space="preserve">N4400K  </v>
      </c>
      <c r="BC1047">
        <v>1</v>
      </c>
      <c r="BE1047">
        <v>0</v>
      </c>
      <c r="BF1047">
        <v>0</v>
      </c>
      <c r="BG1047">
        <v>0</v>
      </c>
      <c r="BH1047">
        <v>1950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 t="shared" si="610"/>
        <v>21:40:47.168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6</v>
      </c>
      <c r="CP1047" t="s">
        <v>119</v>
      </c>
      <c r="CQ1047">
        <v>169</v>
      </c>
      <c r="CR1047">
        <v>3</v>
      </c>
      <c r="CW1047">
        <v>10457005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 t="shared" si="607"/>
        <v>07/22/2022 21:40:47.471</v>
      </c>
      <c r="C1048" t="str">
        <f t="shared" si="586"/>
        <v>FFDFD3C0</v>
      </c>
      <c r="D1048" t="s">
        <v>113</v>
      </c>
      <c r="E1048">
        <v>44</v>
      </c>
      <c r="H1048">
        <v>151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608"/>
        <v>21:40:47.164</v>
      </c>
      <c r="T1048" t="str">
        <f t="shared" si="609"/>
        <v>21:40:46.664</v>
      </c>
      <c r="U1048" t="str">
        <f t="shared" si="600"/>
        <v>A54CFF</v>
      </c>
      <c r="V1048">
        <v>0</v>
      </c>
      <c r="W1048">
        <v>0</v>
      </c>
      <c r="X1048">
        <v>2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1</v>
      </c>
      <c r="AI1048" t="s">
        <v>473</v>
      </c>
      <c r="AJ1048">
        <v>43.401167000000001</v>
      </c>
      <c r="AK1048" t="s">
        <v>474</v>
      </c>
      <c r="AL1048">
        <v>-88.751163000000005</v>
      </c>
      <c r="AM1048">
        <v>25</v>
      </c>
      <c r="AN1048">
        <v>2025</v>
      </c>
      <c r="AO1048" t="s">
        <v>118</v>
      </c>
      <c r="AP1048">
        <v>-78</v>
      </c>
      <c r="AQ1048">
        <v>105</v>
      </c>
      <c r="AR1048">
        <v>-448</v>
      </c>
      <c r="AZ1048">
        <v>1200</v>
      </c>
      <c r="BA1048">
        <v>1</v>
      </c>
      <c r="BB1048" t="str">
        <f t="shared" si="587"/>
        <v xml:space="preserve">N4400K  </v>
      </c>
      <c r="BC1048">
        <v>1</v>
      </c>
      <c r="BE1048">
        <v>0</v>
      </c>
      <c r="BF1048">
        <v>0</v>
      </c>
      <c r="BG1048">
        <v>0</v>
      </c>
      <c r="BH1048">
        <v>1950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 t="shared" si="610"/>
        <v>21:40:47.168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6</v>
      </c>
      <c r="CP1048" t="s">
        <v>119</v>
      </c>
      <c r="CQ1048">
        <v>169</v>
      </c>
      <c r="CR1048">
        <v>3</v>
      </c>
      <c r="CW1048">
        <v>10457005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"07/22/2022 21:40:48.517"</f>
        <v>07/22/2022 21:40:48.517</v>
      </c>
      <c r="C1049" t="str">
        <f t="shared" si="586"/>
        <v>FFDFD3C0</v>
      </c>
      <c r="D1049" t="s">
        <v>121</v>
      </c>
      <c r="E1049">
        <v>11</v>
      </c>
      <c r="F1049">
        <v>1011</v>
      </c>
      <c r="G1049" t="s">
        <v>125</v>
      </c>
      <c r="J1049" t="s">
        <v>123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ref="S1049:S1054" si="611">"21:40:48.320"</f>
        <v>21:40:48.320</v>
      </c>
      <c r="T1049" t="str">
        <f t="shared" ref="T1049:T1054" si="612">"21:40:47.820"</f>
        <v>21:40:47.820</v>
      </c>
      <c r="U1049" t="str">
        <f t="shared" si="600"/>
        <v>A54CFF</v>
      </c>
      <c r="V1049">
        <v>0</v>
      </c>
      <c r="W1049">
        <v>0</v>
      </c>
      <c r="X1049">
        <v>2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1</v>
      </c>
      <c r="AI1049" t="s">
        <v>475</v>
      </c>
      <c r="AJ1049">
        <v>43.401682000000001</v>
      </c>
      <c r="AK1049" t="s">
        <v>476</v>
      </c>
      <c r="AL1049">
        <v>-88.751656999999994</v>
      </c>
      <c r="AM1049">
        <v>25</v>
      </c>
      <c r="AN1049">
        <v>2025</v>
      </c>
      <c r="AO1049" t="s">
        <v>118</v>
      </c>
      <c r="AP1049">
        <v>-76</v>
      </c>
      <c r="AQ1049">
        <v>106</v>
      </c>
      <c r="AR1049">
        <v>-448</v>
      </c>
      <c r="AZ1049">
        <v>1200</v>
      </c>
      <c r="BA1049">
        <v>1</v>
      </c>
      <c r="BB1049" t="str">
        <f t="shared" si="587"/>
        <v xml:space="preserve">N4400K  </v>
      </c>
      <c r="BC1049">
        <v>1</v>
      </c>
      <c r="BE1049">
        <v>0</v>
      </c>
      <c r="BF1049">
        <v>0</v>
      </c>
      <c r="BG1049">
        <v>0</v>
      </c>
      <c r="BH1049">
        <v>1975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 t="shared" ref="BW1049:BW1054" si="613">"21:40:48.323"</f>
        <v>21:40:48.323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168</v>
      </c>
      <c r="CR1049">
        <v>1</v>
      </c>
      <c r="CW1049">
        <v>13070988</v>
      </c>
      <c r="CY1049">
        <v>1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"07/22/2022 21:40:48.517"</f>
        <v>07/22/2022 21:40:48.517</v>
      </c>
      <c r="C1050" t="str">
        <f t="shared" si="586"/>
        <v>FFDFD3C0</v>
      </c>
      <c r="D1050" t="s">
        <v>113</v>
      </c>
      <c r="E1050">
        <v>45</v>
      </c>
      <c r="H1050">
        <v>152</v>
      </c>
      <c r="I1050" t="s">
        <v>120</v>
      </c>
      <c r="J1050" t="s">
        <v>115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611"/>
        <v>21:40:48.320</v>
      </c>
      <c r="T1050" t="str">
        <f t="shared" si="612"/>
        <v>21:40:47.820</v>
      </c>
      <c r="U1050" t="str">
        <f t="shared" si="600"/>
        <v>A54CFF</v>
      </c>
      <c r="V1050">
        <v>0</v>
      </c>
      <c r="W1050">
        <v>0</v>
      </c>
      <c r="X1050">
        <v>2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1</v>
      </c>
      <c r="AI1050" t="s">
        <v>475</v>
      </c>
      <c r="AJ1050">
        <v>43.401682000000001</v>
      </c>
      <c r="AK1050" t="s">
        <v>476</v>
      </c>
      <c r="AL1050">
        <v>-88.751656999999994</v>
      </c>
      <c r="AM1050">
        <v>25</v>
      </c>
      <c r="AN1050">
        <v>2025</v>
      </c>
      <c r="AO1050" t="s">
        <v>118</v>
      </c>
      <c r="AP1050">
        <v>-76</v>
      </c>
      <c r="AQ1050">
        <v>106</v>
      </c>
      <c r="AR1050">
        <v>-448</v>
      </c>
      <c r="AZ1050">
        <v>1200</v>
      </c>
      <c r="BA1050">
        <v>1</v>
      </c>
      <c r="BB1050" t="str">
        <f t="shared" si="587"/>
        <v xml:space="preserve">N4400K  </v>
      </c>
      <c r="BC1050">
        <v>1</v>
      </c>
      <c r="BE1050">
        <v>0</v>
      </c>
      <c r="BF1050">
        <v>0</v>
      </c>
      <c r="BG1050">
        <v>0</v>
      </c>
      <c r="BH1050">
        <v>1975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 t="shared" si="613"/>
        <v>21:40:48.323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168</v>
      </c>
      <c r="CR1050">
        <v>1</v>
      </c>
      <c r="CW1050">
        <v>13070988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"07/22/2022 21:40:48.549"</f>
        <v>07/22/2022 21:40:48.549</v>
      </c>
      <c r="C1051" t="str">
        <f t="shared" si="586"/>
        <v>FFDFD3C0</v>
      </c>
      <c r="D1051" t="s">
        <v>113</v>
      </c>
      <c r="E1051">
        <v>44</v>
      </c>
      <c r="H1051">
        <v>151</v>
      </c>
      <c r="I1051" t="s">
        <v>114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611"/>
        <v>21:40:48.320</v>
      </c>
      <c r="T1051" t="str">
        <f t="shared" si="612"/>
        <v>21:40:47.820</v>
      </c>
      <c r="U1051" t="str">
        <f t="shared" si="600"/>
        <v>A54CFF</v>
      </c>
      <c r="V1051">
        <v>0</v>
      </c>
      <c r="W1051">
        <v>0</v>
      </c>
      <c r="X1051">
        <v>2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1</v>
      </c>
      <c r="AI1051" t="s">
        <v>475</v>
      </c>
      <c r="AJ1051">
        <v>43.401682000000001</v>
      </c>
      <c r="AK1051" t="s">
        <v>476</v>
      </c>
      <c r="AL1051">
        <v>-88.751656999999994</v>
      </c>
      <c r="AM1051">
        <v>25</v>
      </c>
      <c r="AN1051">
        <v>2025</v>
      </c>
      <c r="AO1051" t="s">
        <v>118</v>
      </c>
      <c r="AP1051">
        <v>-76</v>
      </c>
      <c r="AQ1051">
        <v>106</v>
      </c>
      <c r="AR1051">
        <v>-448</v>
      </c>
      <c r="AZ1051">
        <v>1200</v>
      </c>
      <c r="BA1051">
        <v>1</v>
      </c>
      <c r="BB1051" t="str">
        <f t="shared" si="587"/>
        <v xml:space="preserve">N4400K  </v>
      </c>
      <c r="BC1051">
        <v>1</v>
      </c>
      <c r="BE1051">
        <v>0</v>
      </c>
      <c r="BF1051">
        <v>0</v>
      </c>
      <c r="BG1051">
        <v>0</v>
      </c>
      <c r="BH1051">
        <v>1975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 t="shared" si="613"/>
        <v>21:40:48.323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168</v>
      </c>
      <c r="CR1051">
        <v>1</v>
      </c>
      <c r="CW1051">
        <v>13070988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"07/22/2022 21:40:48.564"</f>
        <v>07/22/2022 21:40:48.564</v>
      </c>
      <c r="C1052" t="str">
        <f t="shared" si="586"/>
        <v>FFDFD3C0</v>
      </c>
      <c r="D1052" t="s">
        <v>124</v>
      </c>
      <c r="E1052">
        <v>2</v>
      </c>
      <c r="H1052">
        <v>156</v>
      </c>
      <c r="I1052" t="s">
        <v>125</v>
      </c>
      <c r="J1052" t="s">
        <v>126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611"/>
        <v>21:40:48.320</v>
      </c>
      <c r="T1052" t="str">
        <f t="shared" si="612"/>
        <v>21:40:47.820</v>
      </c>
      <c r="U1052" t="str">
        <f t="shared" si="600"/>
        <v>A54CFF</v>
      </c>
      <c r="V1052">
        <v>0</v>
      </c>
      <c r="W1052">
        <v>0</v>
      </c>
      <c r="X1052">
        <v>2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1</v>
      </c>
      <c r="AI1052" t="s">
        <v>475</v>
      </c>
      <c r="AJ1052">
        <v>43.401682000000001</v>
      </c>
      <c r="AK1052" t="s">
        <v>476</v>
      </c>
      <c r="AL1052">
        <v>-88.751656999999994</v>
      </c>
      <c r="AM1052">
        <v>25</v>
      </c>
      <c r="AN1052">
        <v>2025</v>
      </c>
      <c r="AO1052" t="s">
        <v>118</v>
      </c>
      <c r="AP1052">
        <v>-76</v>
      </c>
      <c r="AQ1052">
        <v>106</v>
      </c>
      <c r="AR1052">
        <v>-448</v>
      </c>
      <c r="AZ1052">
        <v>1200</v>
      </c>
      <c r="BA1052">
        <v>1</v>
      </c>
      <c r="BB1052" t="str">
        <f t="shared" si="587"/>
        <v xml:space="preserve">N4400K  </v>
      </c>
      <c r="BC1052">
        <v>1</v>
      </c>
      <c r="BE1052">
        <v>0</v>
      </c>
      <c r="BF1052">
        <v>0</v>
      </c>
      <c r="BG1052">
        <v>0</v>
      </c>
      <c r="BH1052">
        <v>1975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 t="shared" si="613"/>
        <v>21:40:48.323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168</v>
      </c>
      <c r="CR1052">
        <v>1</v>
      </c>
      <c r="CW1052">
        <v>13070988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"07/22/2022 21:40:48.564"</f>
        <v>07/22/2022 21:40:48.564</v>
      </c>
      <c r="C1053" t="str">
        <f t="shared" si="586"/>
        <v>FFDFD3C0</v>
      </c>
      <c r="D1053" t="s">
        <v>121</v>
      </c>
      <c r="E1053">
        <v>12</v>
      </c>
      <c r="F1053">
        <v>1012</v>
      </c>
      <c r="G1053" t="s">
        <v>122</v>
      </c>
      <c r="J1053" t="s">
        <v>123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611"/>
        <v>21:40:48.320</v>
      </c>
      <c r="T1053" t="str">
        <f t="shared" si="612"/>
        <v>21:40:47.820</v>
      </c>
      <c r="U1053" t="str">
        <f t="shared" si="600"/>
        <v>A54CFF</v>
      </c>
      <c r="V1053">
        <v>0</v>
      </c>
      <c r="W1053">
        <v>0</v>
      </c>
      <c r="X1053">
        <v>2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1</v>
      </c>
      <c r="AI1053" t="s">
        <v>475</v>
      </c>
      <c r="AJ1053">
        <v>43.401682000000001</v>
      </c>
      <c r="AK1053" t="s">
        <v>476</v>
      </c>
      <c r="AL1053">
        <v>-88.751656999999994</v>
      </c>
      <c r="AM1053">
        <v>25</v>
      </c>
      <c r="AN1053">
        <v>2025</v>
      </c>
      <c r="AO1053" t="s">
        <v>118</v>
      </c>
      <c r="AP1053">
        <v>-76</v>
      </c>
      <c r="AQ1053">
        <v>106</v>
      </c>
      <c r="AR1053">
        <v>-448</v>
      </c>
      <c r="AZ1053">
        <v>1200</v>
      </c>
      <c r="BA1053">
        <v>1</v>
      </c>
      <c r="BB1053" t="str">
        <f t="shared" si="587"/>
        <v xml:space="preserve">N4400K  </v>
      </c>
      <c r="BC1053">
        <v>1</v>
      </c>
      <c r="BE1053">
        <v>0</v>
      </c>
      <c r="BF1053">
        <v>0</v>
      </c>
      <c r="BG1053">
        <v>0</v>
      </c>
      <c r="BH1053">
        <v>1975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 t="shared" si="613"/>
        <v>21:40:48.323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168</v>
      </c>
      <c r="CR1053">
        <v>1</v>
      </c>
      <c r="CW1053">
        <v>13070988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"07/22/2022 21:40:48.564"</f>
        <v>07/22/2022 21:40:48.564</v>
      </c>
      <c r="C1054" t="str">
        <f t="shared" si="586"/>
        <v>FFDFD3C0</v>
      </c>
      <c r="D1054" t="s">
        <v>127</v>
      </c>
      <c r="E1054">
        <v>8</v>
      </c>
      <c r="F1054">
        <v>2008</v>
      </c>
      <c r="G1054" t="s">
        <v>128</v>
      </c>
      <c r="J1054" t="s">
        <v>129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611"/>
        <v>21:40:48.320</v>
      </c>
      <c r="T1054" t="str">
        <f t="shared" si="612"/>
        <v>21:40:47.820</v>
      </c>
      <c r="U1054" t="str">
        <f t="shared" si="600"/>
        <v>A54CFF</v>
      </c>
      <c r="V1054">
        <v>0</v>
      </c>
      <c r="W1054">
        <v>0</v>
      </c>
      <c r="X1054">
        <v>2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1</v>
      </c>
      <c r="AI1054" t="s">
        <v>475</v>
      </c>
      <c r="AJ1054">
        <v>43.401682000000001</v>
      </c>
      <c r="AK1054" t="s">
        <v>476</v>
      </c>
      <c r="AL1054">
        <v>-88.751656999999994</v>
      </c>
      <c r="AM1054">
        <v>25</v>
      </c>
      <c r="AN1054">
        <v>2025</v>
      </c>
      <c r="AO1054" t="s">
        <v>118</v>
      </c>
      <c r="AP1054">
        <v>-76</v>
      </c>
      <c r="AQ1054">
        <v>106</v>
      </c>
      <c r="AR1054">
        <v>-448</v>
      </c>
      <c r="AZ1054">
        <v>1200</v>
      </c>
      <c r="BA1054">
        <v>1</v>
      </c>
      <c r="BB1054" t="str">
        <f t="shared" si="587"/>
        <v xml:space="preserve">N4400K  </v>
      </c>
      <c r="BC1054">
        <v>1</v>
      </c>
      <c r="BE1054">
        <v>0</v>
      </c>
      <c r="BF1054">
        <v>0</v>
      </c>
      <c r="BG1054">
        <v>0</v>
      </c>
      <c r="BH1054">
        <v>1975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 t="shared" si="613"/>
        <v>21:40:48.323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168</v>
      </c>
      <c r="CR1054">
        <v>1</v>
      </c>
      <c r="CW1054">
        <v>13070988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"07/22/2022 21:40:49.424"</f>
        <v>07/22/2022 21:40:49.424</v>
      </c>
      <c r="C1055" t="str">
        <f t="shared" si="586"/>
        <v>FFDFD3C0</v>
      </c>
      <c r="D1055" t="s">
        <v>124</v>
      </c>
      <c r="E1055">
        <v>2</v>
      </c>
      <c r="H1055">
        <v>156</v>
      </c>
      <c r="I1055" t="s">
        <v>125</v>
      </c>
      <c r="J1055" t="s">
        <v>126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ref="S1055:S1060" si="614">"21:40:49.203"</f>
        <v>21:40:49.203</v>
      </c>
      <c r="T1055" t="str">
        <f t="shared" ref="T1055:T1060" si="615">"21:40:48.803"</f>
        <v>21:40:48.803</v>
      </c>
      <c r="U1055" t="str">
        <f t="shared" si="600"/>
        <v>A54CFF</v>
      </c>
      <c r="V1055">
        <v>0</v>
      </c>
      <c r="W1055">
        <v>0</v>
      </c>
      <c r="X1055">
        <v>2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1</v>
      </c>
      <c r="AI1055" t="s">
        <v>303</v>
      </c>
      <c r="AJ1055">
        <v>43.402132999999999</v>
      </c>
      <c r="AK1055" t="s">
        <v>477</v>
      </c>
      <c r="AL1055">
        <v>-88.752065000000002</v>
      </c>
      <c r="AM1055">
        <v>25</v>
      </c>
      <c r="AN1055">
        <v>2000</v>
      </c>
      <c r="AO1055" t="s">
        <v>118</v>
      </c>
      <c r="AP1055">
        <v>-74</v>
      </c>
      <c r="AQ1055">
        <v>106</v>
      </c>
      <c r="AR1055">
        <v>-512</v>
      </c>
      <c r="AZ1055">
        <v>1200</v>
      </c>
      <c r="BA1055">
        <v>1</v>
      </c>
      <c r="BB1055" t="str">
        <f t="shared" si="587"/>
        <v xml:space="preserve">N4400K  </v>
      </c>
      <c r="BC1055">
        <v>1</v>
      </c>
      <c r="BE1055">
        <v>0</v>
      </c>
      <c r="BF1055">
        <v>0</v>
      </c>
      <c r="BG1055">
        <v>0</v>
      </c>
      <c r="BH1055">
        <v>1950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 t="shared" ref="BW1055:BW1060" si="616">"21:40:49.209"</f>
        <v>21:40:49.209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168</v>
      </c>
      <c r="CR1055">
        <v>1</v>
      </c>
      <c r="CW1055">
        <v>13072545</v>
      </c>
      <c r="CY1055">
        <v>1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"07/22/2022 21:40:49.424"</f>
        <v>07/22/2022 21:40:49.424</v>
      </c>
      <c r="C1056" t="str">
        <f t="shared" si="586"/>
        <v>FFDFD3C0</v>
      </c>
      <c r="D1056" t="s">
        <v>121</v>
      </c>
      <c r="E1056">
        <v>12</v>
      </c>
      <c r="F1056">
        <v>1012</v>
      </c>
      <c r="G1056" t="s">
        <v>122</v>
      </c>
      <c r="J1056" t="s">
        <v>123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614"/>
        <v>21:40:49.203</v>
      </c>
      <c r="T1056" t="str">
        <f t="shared" si="615"/>
        <v>21:40:48.803</v>
      </c>
      <c r="U1056" t="str">
        <f t="shared" si="600"/>
        <v>A54CFF</v>
      </c>
      <c r="V1056">
        <v>0</v>
      </c>
      <c r="W1056">
        <v>0</v>
      </c>
      <c r="X1056">
        <v>2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1</v>
      </c>
      <c r="AI1056" t="s">
        <v>303</v>
      </c>
      <c r="AJ1056">
        <v>43.402132999999999</v>
      </c>
      <c r="AK1056" t="s">
        <v>477</v>
      </c>
      <c r="AL1056">
        <v>-88.752065000000002</v>
      </c>
      <c r="AM1056">
        <v>25</v>
      </c>
      <c r="AN1056">
        <v>2000</v>
      </c>
      <c r="AO1056" t="s">
        <v>118</v>
      </c>
      <c r="AP1056">
        <v>-74</v>
      </c>
      <c r="AQ1056">
        <v>106</v>
      </c>
      <c r="AR1056">
        <v>-512</v>
      </c>
      <c r="AZ1056">
        <v>1200</v>
      </c>
      <c r="BA1056">
        <v>1</v>
      </c>
      <c r="BB1056" t="str">
        <f t="shared" si="587"/>
        <v xml:space="preserve">N4400K  </v>
      </c>
      <c r="BC1056">
        <v>1</v>
      </c>
      <c r="BE1056">
        <v>0</v>
      </c>
      <c r="BF1056">
        <v>0</v>
      </c>
      <c r="BG1056">
        <v>0</v>
      </c>
      <c r="BH1056">
        <v>1950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 t="shared" si="616"/>
        <v>21:40:49.209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168</v>
      </c>
      <c r="CR1056">
        <v>1</v>
      </c>
      <c r="CW1056">
        <v>13072545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"07/22/2022 21:40:49.424"</f>
        <v>07/22/2022 21:40:49.424</v>
      </c>
      <c r="C1057" t="str">
        <f t="shared" si="586"/>
        <v>FFDFD3C0</v>
      </c>
      <c r="D1057" t="s">
        <v>127</v>
      </c>
      <c r="E1057">
        <v>8</v>
      </c>
      <c r="F1057">
        <v>2008</v>
      </c>
      <c r="G1057" t="s">
        <v>128</v>
      </c>
      <c r="J1057" t="s">
        <v>129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614"/>
        <v>21:40:49.203</v>
      </c>
      <c r="T1057" t="str">
        <f t="shared" si="615"/>
        <v>21:40:48.803</v>
      </c>
      <c r="U1057" t="str">
        <f t="shared" si="600"/>
        <v>A54CFF</v>
      </c>
      <c r="V1057">
        <v>0</v>
      </c>
      <c r="W1057">
        <v>0</v>
      </c>
      <c r="X1057">
        <v>2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1</v>
      </c>
      <c r="AI1057" t="s">
        <v>303</v>
      </c>
      <c r="AJ1057">
        <v>43.402132999999999</v>
      </c>
      <c r="AK1057" t="s">
        <v>477</v>
      </c>
      <c r="AL1057">
        <v>-88.752065000000002</v>
      </c>
      <c r="AM1057">
        <v>25</v>
      </c>
      <c r="AN1057">
        <v>2000</v>
      </c>
      <c r="AO1057" t="s">
        <v>118</v>
      </c>
      <c r="AP1057">
        <v>-74</v>
      </c>
      <c r="AQ1057">
        <v>106</v>
      </c>
      <c r="AR1057">
        <v>-512</v>
      </c>
      <c r="AZ1057">
        <v>1200</v>
      </c>
      <c r="BA1057">
        <v>1</v>
      </c>
      <c r="BB1057" t="str">
        <f t="shared" si="587"/>
        <v xml:space="preserve">N4400K  </v>
      </c>
      <c r="BC1057">
        <v>1</v>
      </c>
      <c r="BE1057">
        <v>0</v>
      </c>
      <c r="BF1057">
        <v>0</v>
      </c>
      <c r="BG1057">
        <v>0</v>
      </c>
      <c r="BH1057">
        <v>1950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 t="shared" si="616"/>
        <v>21:40:49.209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168</v>
      </c>
      <c r="CR1057">
        <v>1</v>
      </c>
      <c r="CW1057">
        <v>13072545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"07/22/2022 21:40:49.424"</f>
        <v>07/22/2022 21:40:49.424</v>
      </c>
      <c r="C1058" t="str">
        <f t="shared" si="586"/>
        <v>FFDFD3C0</v>
      </c>
      <c r="D1058" t="s">
        <v>121</v>
      </c>
      <c r="E1058">
        <v>11</v>
      </c>
      <c r="F1058">
        <v>1011</v>
      </c>
      <c r="G1058" t="s">
        <v>125</v>
      </c>
      <c r="J1058" t="s">
        <v>123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614"/>
        <v>21:40:49.203</v>
      </c>
      <c r="T1058" t="str">
        <f t="shared" si="615"/>
        <v>21:40:48.803</v>
      </c>
      <c r="U1058" t="str">
        <f t="shared" si="600"/>
        <v>A54CFF</v>
      </c>
      <c r="V1058">
        <v>0</v>
      </c>
      <c r="W1058">
        <v>0</v>
      </c>
      <c r="X1058">
        <v>2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1</v>
      </c>
      <c r="AI1058" t="s">
        <v>303</v>
      </c>
      <c r="AJ1058">
        <v>43.402132999999999</v>
      </c>
      <c r="AK1058" t="s">
        <v>477</v>
      </c>
      <c r="AL1058">
        <v>-88.752065000000002</v>
      </c>
      <c r="AM1058">
        <v>25</v>
      </c>
      <c r="AN1058">
        <v>2000</v>
      </c>
      <c r="AO1058" t="s">
        <v>118</v>
      </c>
      <c r="AP1058">
        <v>-74</v>
      </c>
      <c r="AQ1058">
        <v>106</v>
      </c>
      <c r="AR1058">
        <v>-512</v>
      </c>
      <c r="AZ1058">
        <v>1200</v>
      </c>
      <c r="BA1058">
        <v>1</v>
      </c>
      <c r="BB1058" t="str">
        <f t="shared" si="587"/>
        <v xml:space="preserve">N4400K  </v>
      </c>
      <c r="BC1058">
        <v>1</v>
      </c>
      <c r="BE1058">
        <v>0</v>
      </c>
      <c r="BF1058">
        <v>0</v>
      </c>
      <c r="BG1058">
        <v>0</v>
      </c>
      <c r="BH1058">
        <v>1950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 t="shared" si="616"/>
        <v>21:40:49.209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168</v>
      </c>
      <c r="CR1058">
        <v>1</v>
      </c>
      <c r="CW1058">
        <v>13072545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"07/22/2022 21:40:49.424"</f>
        <v>07/22/2022 21:40:49.424</v>
      </c>
      <c r="C1059" t="str">
        <f t="shared" si="586"/>
        <v>FFDFD3C0</v>
      </c>
      <c r="D1059" t="s">
        <v>113</v>
      </c>
      <c r="E1059">
        <v>45</v>
      </c>
      <c r="H1059">
        <v>152</v>
      </c>
      <c r="I1059" t="s">
        <v>120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614"/>
        <v>21:40:49.203</v>
      </c>
      <c r="T1059" t="str">
        <f t="shared" si="615"/>
        <v>21:40:48.803</v>
      </c>
      <c r="U1059" t="str">
        <f t="shared" si="600"/>
        <v>A54CFF</v>
      </c>
      <c r="V1059">
        <v>0</v>
      </c>
      <c r="W1059">
        <v>0</v>
      </c>
      <c r="X1059">
        <v>2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1</v>
      </c>
      <c r="AI1059" t="s">
        <v>303</v>
      </c>
      <c r="AJ1059">
        <v>43.402132999999999</v>
      </c>
      <c r="AK1059" t="s">
        <v>477</v>
      </c>
      <c r="AL1059">
        <v>-88.752065000000002</v>
      </c>
      <c r="AM1059">
        <v>25</v>
      </c>
      <c r="AN1059">
        <v>2000</v>
      </c>
      <c r="AO1059" t="s">
        <v>118</v>
      </c>
      <c r="AP1059">
        <v>-74</v>
      </c>
      <c r="AQ1059">
        <v>106</v>
      </c>
      <c r="AR1059">
        <v>-512</v>
      </c>
      <c r="AZ1059">
        <v>1200</v>
      </c>
      <c r="BA1059">
        <v>1</v>
      </c>
      <c r="BB1059" t="str">
        <f t="shared" si="587"/>
        <v xml:space="preserve">N4400K  </v>
      </c>
      <c r="BC1059">
        <v>1</v>
      </c>
      <c r="BE1059">
        <v>0</v>
      </c>
      <c r="BF1059">
        <v>0</v>
      </c>
      <c r="BG1059">
        <v>0</v>
      </c>
      <c r="BH1059">
        <v>1950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 t="shared" si="616"/>
        <v>21:40:49.209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168</v>
      </c>
      <c r="CR1059">
        <v>1</v>
      </c>
      <c r="CW1059">
        <v>13072545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"07/22/2022 21:40:49.471"</f>
        <v>07/22/2022 21:40:49.471</v>
      </c>
      <c r="C1060" t="str">
        <f t="shared" si="586"/>
        <v>FFDFD3C0</v>
      </c>
      <c r="D1060" t="s">
        <v>113</v>
      </c>
      <c r="E1060">
        <v>44</v>
      </c>
      <c r="H1060">
        <v>151</v>
      </c>
      <c r="I1060" t="s">
        <v>114</v>
      </c>
      <c r="J1060" t="s">
        <v>115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614"/>
        <v>21:40:49.203</v>
      </c>
      <c r="T1060" t="str">
        <f t="shared" si="615"/>
        <v>21:40:48.803</v>
      </c>
      <c r="U1060" t="str">
        <f t="shared" si="600"/>
        <v>A54CFF</v>
      </c>
      <c r="V1060">
        <v>0</v>
      </c>
      <c r="W1060">
        <v>0</v>
      </c>
      <c r="X1060">
        <v>2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1</v>
      </c>
      <c r="AI1060" t="s">
        <v>303</v>
      </c>
      <c r="AJ1060">
        <v>43.402132999999999</v>
      </c>
      <c r="AK1060" t="s">
        <v>477</v>
      </c>
      <c r="AL1060">
        <v>-88.752065000000002</v>
      </c>
      <c r="AM1060">
        <v>25</v>
      </c>
      <c r="AN1060">
        <v>2000</v>
      </c>
      <c r="AO1060" t="s">
        <v>118</v>
      </c>
      <c r="AP1060">
        <v>-74</v>
      </c>
      <c r="AQ1060">
        <v>106</v>
      </c>
      <c r="AR1060">
        <v>-512</v>
      </c>
      <c r="AZ1060">
        <v>1200</v>
      </c>
      <c r="BA1060">
        <v>1</v>
      </c>
      <c r="BB1060" t="str">
        <f t="shared" si="587"/>
        <v xml:space="preserve">N4400K  </v>
      </c>
      <c r="BC1060">
        <v>1</v>
      </c>
      <c r="BE1060">
        <v>0</v>
      </c>
      <c r="BF1060">
        <v>0</v>
      </c>
      <c r="BG1060">
        <v>0</v>
      </c>
      <c r="BH1060">
        <v>1950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 t="shared" si="616"/>
        <v>21:40:49.209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168</v>
      </c>
      <c r="CR1060">
        <v>1</v>
      </c>
      <c r="CW1060">
        <v>13072545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"07/22/2022 21:40:50.549"</f>
        <v>07/22/2022 21:40:50.549</v>
      </c>
      <c r="C1061" t="str">
        <f t="shared" si="586"/>
        <v>FFDFD3C0</v>
      </c>
      <c r="D1061" t="s">
        <v>124</v>
      </c>
      <c r="E1061">
        <v>2</v>
      </c>
      <c r="H1061">
        <v>156</v>
      </c>
      <c r="I1061" t="s">
        <v>125</v>
      </c>
      <c r="J1061" t="s">
        <v>126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ref="S1061:S1066" si="617">"21:40:50.328"</f>
        <v>21:40:50.328</v>
      </c>
      <c r="T1061" t="str">
        <f t="shared" ref="T1061:T1066" si="618">"21:40:49.828"</f>
        <v>21:40:49.828</v>
      </c>
      <c r="U1061" t="str">
        <f t="shared" si="600"/>
        <v>A54CFF</v>
      </c>
      <c r="V1061">
        <v>0</v>
      </c>
      <c r="W1061">
        <v>0</v>
      </c>
      <c r="X1061">
        <v>2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1</v>
      </c>
      <c r="AI1061" t="s">
        <v>478</v>
      </c>
      <c r="AJ1061">
        <v>43.402669000000003</v>
      </c>
      <c r="AK1061" t="s">
        <v>479</v>
      </c>
      <c r="AL1061">
        <v>-88.752600999999999</v>
      </c>
      <c r="AM1061">
        <v>25</v>
      </c>
      <c r="AN1061">
        <v>2000</v>
      </c>
      <c r="AO1061" t="s">
        <v>118</v>
      </c>
      <c r="AP1061">
        <v>-72</v>
      </c>
      <c r="AQ1061">
        <v>105</v>
      </c>
      <c r="AR1061">
        <v>-448</v>
      </c>
      <c r="AZ1061">
        <v>1200</v>
      </c>
      <c r="BA1061">
        <v>1</v>
      </c>
      <c r="BB1061" t="str">
        <f t="shared" si="587"/>
        <v xml:space="preserve">N4400K  </v>
      </c>
      <c r="BC1061">
        <v>1</v>
      </c>
      <c r="BE1061">
        <v>0</v>
      </c>
      <c r="BF1061">
        <v>0</v>
      </c>
      <c r="BG1061">
        <v>0</v>
      </c>
      <c r="BH1061">
        <v>1950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 t="shared" ref="BW1061:BW1066" si="619">"21:40:50.330"</f>
        <v>21:40:50.330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168</v>
      </c>
      <c r="CR1061">
        <v>0</v>
      </c>
      <c r="CW1061">
        <v>4034455</v>
      </c>
      <c r="CY1061">
        <v>1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"07/22/2022 21:40:50.549"</f>
        <v>07/22/2022 21:40:50.549</v>
      </c>
      <c r="C1062" t="str">
        <f t="shared" si="586"/>
        <v>FFDFD3C0</v>
      </c>
      <c r="D1062" t="s">
        <v>127</v>
      </c>
      <c r="E1062">
        <v>8</v>
      </c>
      <c r="F1062">
        <v>2008</v>
      </c>
      <c r="G1062" t="s">
        <v>128</v>
      </c>
      <c r="J1062" t="s">
        <v>129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617"/>
        <v>21:40:50.328</v>
      </c>
      <c r="T1062" t="str">
        <f t="shared" si="618"/>
        <v>21:40:49.828</v>
      </c>
      <c r="U1062" t="str">
        <f t="shared" si="600"/>
        <v>A54CFF</v>
      </c>
      <c r="V1062">
        <v>0</v>
      </c>
      <c r="W1062">
        <v>0</v>
      </c>
      <c r="X1062">
        <v>2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1</v>
      </c>
      <c r="AI1062" t="s">
        <v>478</v>
      </c>
      <c r="AJ1062">
        <v>43.402669000000003</v>
      </c>
      <c r="AK1062" t="s">
        <v>479</v>
      </c>
      <c r="AL1062">
        <v>-88.752600999999999</v>
      </c>
      <c r="AM1062">
        <v>25</v>
      </c>
      <c r="AN1062">
        <v>2000</v>
      </c>
      <c r="AO1062" t="s">
        <v>118</v>
      </c>
      <c r="AP1062">
        <v>-72</v>
      </c>
      <c r="AQ1062">
        <v>105</v>
      </c>
      <c r="AR1062">
        <v>-448</v>
      </c>
      <c r="AZ1062">
        <v>1200</v>
      </c>
      <c r="BA1062">
        <v>1</v>
      </c>
      <c r="BB1062" t="str">
        <f t="shared" si="587"/>
        <v xml:space="preserve">N4400K  </v>
      </c>
      <c r="BC1062">
        <v>1</v>
      </c>
      <c r="BE1062">
        <v>0</v>
      </c>
      <c r="BF1062">
        <v>0</v>
      </c>
      <c r="BG1062">
        <v>0</v>
      </c>
      <c r="BH1062">
        <v>1950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 t="shared" si="619"/>
        <v>21:40:50.330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168</v>
      </c>
      <c r="CR1062">
        <v>0</v>
      </c>
      <c r="CW1062">
        <v>4034455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"07/22/2022 21:40:50.549"</f>
        <v>07/22/2022 21:40:50.549</v>
      </c>
      <c r="C1063" t="str">
        <f t="shared" si="586"/>
        <v>FFDFD3C0</v>
      </c>
      <c r="D1063" t="s">
        <v>121</v>
      </c>
      <c r="E1063">
        <v>12</v>
      </c>
      <c r="F1063">
        <v>1012</v>
      </c>
      <c r="G1063" t="s">
        <v>122</v>
      </c>
      <c r="J1063" t="s">
        <v>123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617"/>
        <v>21:40:50.328</v>
      </c>
      <c r="T1063" t="str">
        <f t="shared" si="618"/>
        <v>21:40:49.828</v>
      </c>
      <c r="U1063" t="str">
        <f t="shared" si="600"/>
        <v>A54CFF</v>
      </c>
      <c r="V1063">
        <v>0</v>
      </c>
      <c r="W1063">
        <v>0</v>
      </c>
      <c r="X1063">
        <v>2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1</v>
      </c>
      <c r="AI1063" t="s">
        <v>478</v>
      </c>
      <c r="AJ1063">
        <v>43.402669000000003</v>
      </c>
      <c r="AK1063" t="s">
        <v>479</v>
      </c>
      <c r="AL1063">
        <v>-88.752600999999999</v>
      </c>
      <c r="AM1063">
        <v>25</v>
      </c>
      <c r="AN1063">
        <v>2000</v>
      </c>
      <c r="AO1063" t="s">
        <v>118</v>
      </c>
      <c r="AP1063">
        <v>-72</v>
      </c>
      <c r="AQ1063">
        <v>105</v>
      </c>
      <c r="AR1063">
        <v>-448</v>
      </c>
      <c r="AZ1063">
        <v>1200</v>
      </c>
      <c r="BA1063">
        <v>1</v>
      </c>
      <c r="BB1063" t="str">
        <f t="shared" si="587"/>
        <v xml:space="preserve">N4400K  </v>
      </c>
      <c r="BC1063">
        <v>1</v>
      </c>
      <c r="BE1063">
        <v>0</v>
      </c>
      <c r="BF1063">
        <v>0</v>
      </c>
      <c r="BG1063">
        <v>0</v>
      </c>
      <c r="BH1063">
        <v>1950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 t="shared" si="619"/>
        <v>21:40:50.330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168</v>
      </c>
      <c r="CR1063">
        <v>0</v>
      </c>
      <c r="CW1063">
        <v>4034455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"07/22/2022 21:40:50.611"</f>
        <v>07/22/2022 21:40:50.611</v>
      </c>
      <c r="C1064" t="str">
        <f t="shared" si="586"/>
        <v>FFDFD3C0</v>
      </c>
      <c r="D1064" t="s">
        <v>121</v>
      </c>
      <c r="E1064">
        <v>11</v>
      </c>
      <c r="F1064">
        <v>1011</v>
      </c>
      <c r="G1064" t="s">
        <v>125</v>
      </c>
      <c r="J1064" t="s">
        <v>123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617"/>
        <v>21:40:50.328</v>
      </c>
      <c r="T1064" t="str">
        <f t="shared" si="618"/>
        <v>21:40:49.828</v>
      </c>
      <c r="U1064" t="str">
        <f t="shared" si="600"/>
        <v>A54CFF</v>
      </c>
      <c r="V1064">
        <v>0</v>
      </c>
      <c r="W1064">
        <v>0</v>
      </c>
      <c r="X1064">
        <v>2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1</v>
      </c>
      <c r="AI1064" t="s">
        <v>478</v>
      </c>
      <c r="AJ1064">
        <v>43.402669000000003</v>
      </c>
      <c r="AK1064" t="s">
        <v>479</v>
      </c>
      <c r="AL1064">
        <v>-88.752600999999999</v>
      </c>
      <c r="AM1064">
        <v>25</v>
      </c>
      <c r="AN1064">
        <v>2000</v>
      </c>
      <c r="AO1064" t="s">
        <v>118</v>
      </c>
      <c r="AP1064">
        <v>-72</v>
      </c>
      <c r="AQ1064">
        <v>105</v>
      </c>
      <c r="AR1064">
        <v>-448</v>
      </c>
      <c r="AZ1064">
        <v>1200</v>
      </c>
      <c r="BA1064">
        <v>1</v>
      </c>
      <c r="BB1064" t="str">
        <f t="shared" si="587"/>
        <v xml:space="preserve">N4400K  </v>
      </c>
      <c r="BC1064">
        <v>1</v>
      </c>
      <c r="BE1064">
        <v>0</v>
      </c>
      <c r="BF1064">
        <v>0</v>
      </c>
      <c r="BG1064">
        <v>0</v>
      </c>
      <c r="BH1064">
        <v>1950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 t="shared" si="619"/>
        <v>21:40:50.330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168</v>
      </c>
      <c r="CR1064">
        <v>0</v>
      </c>
      <c r="CW1064">
        <v>4034455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"07/22/2022 21:40:50.611"</f>
        <v>07/22/2022 21:40:50.611</v>
      </c>
      <c r="C1065" t="str">
        <f t="shared" si="586"/>
        <v>FFDFD3C0</v>
      </c>
      <c r="D1065" t="s">
        <v>113</v>
      </c>
      <c r="E1065">
        <v>45</v>
      </c>
      <c r="H1065">
        <v>152</v>
      </c>
      <c r="I1065" t="s">
        <v>120</v>
      </c>
      <c r="J1065" t="s">
        <v>115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617"/>
        <v>21:40:50.328</v>
      </c>
      <c r="T1065" t="str">
        <f t="shared" si="618"/>
        <v>21:40:49.828</v>
      </c>
      <c r="U1065" t="str">
        <f t="shared" si="600"/>
        <v>A54CFF</v>
      </c>
      <c r="V1065">
        <v>0</v>
      </c>
      <c r="W1065">
        <v>0</v>
      </c>
      <c r="X1065">
        <v>2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1</v>
      </c>
      <c r="AI1065" t="s">
        <v>478</v>
      </c>
      <c r="AJ1065">
        <v>43.402669000000003</v>
      </c>
      <c r="AK1065" t="s">
        <v>479</v>
      </c>
      <c r="AL1065">
        <v>-88.752600999999999</v>
      </c>
      <c r="AM1065">
        <v>25</v>
      </c>
      <c r="AN1065">
        <v>2000</v>
      </c>
      <c r="AO1065" t="s">
        <v>118</v>
      </c>
      <c r="AP1065">
        <v>-72</v>
      </c>
      <c r="AQ1065">
        <v>105</v>
      </c>
      <c r="AR1065">
        <v>-448</v>
      </c>
      <c r="AZ1065">
        <v>1200</v>
      </c>
      <c r="BA1065">
        <v>1</v>
      </c>
      <c r="BB1065" t="str">
        <f t="shared" si="587"/>
        <v xml:space="preserve">N4400K  </v>
      </c>
      <c r="BC1065">
        <v>1</v>
      </c>
      <c r="BE1065">
        <v>0</v>
      </c>
      <c r="BF1065">
        <v>0</v>
      </c>
      <c r="BG1065">
        <v>0</v>
      </c>
      <c r="BH1065">
        <v>1950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 t="shared" si="619"/>
        <v>21:40:50.330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168</v>
      </c>
      <c r="CR1065">
        <v>0</v>
      </c>
      <c r="CW1065">
        <v>4034455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"07/22/2022 21:40:50.611"</f>
        <v>07/22/2022 21:40:50.611</v>
      </c>
      <c r="C1066" t="str">
        <f t="shared" si="586"/>
        <v>FFDFD3C0</v>
      </c>
      <c r="D1066" t="s">
        <v>113</v>
      </c>
      <c r="E1066">
        <v>44</v>
      </c>
      <c r="H1066">
        <v>151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617"/>
        <v>21:40:50.328</v>
      </c>
      <c r="T1066" t="str">
        <f t="shared" si="618"/>
        <v>21:40:49.828</v>
      </c>
      <c r="U1066" t="str">
        <f t="shared" si="600"/>
        <v>A54CFF</v>
      </c>
      <c r="V1066">
        <v>0</v>
      </c>
      <c r="W1066">
        <v>0</v>
      </c>
      <c r="X1066">
        <v>2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1</v>
      </c>
      <c r="AI1066" t="s">
        <v>478</v>
      </c>
      <c r="AJ1066">
        <v>43.402669000000003</v>
      </c>
      <c r="AK1066" t="s">
        <v>479</v>
      </c>
      <c r="AL1066">
        <v>-88.752600999999999</v>
      </c>
      <c r="AM1066">
        <v>25</v>
      </c>
      <c r="AN1066">
        <v>2000</v>
      </c>
      <c r="AO1066" t="s">
        <v>118</v>
      </c>
      <c r="AP1066">
        <v>-72</v>
      </c>
      <c r="AQ1066">
        <v>105</v>
      </c>
      <c r="AR1066">
        <v>-448</v>
      </c>
      <c r="AZ1066">
        <v>1200</v>
      </c>
      <c r="BA1066">
        <v>1</v>
      </c>
      <c r="BB1066" t="str">
        <f t="shared" si="587"/>
        <v xml:space="preserve">N4400K  </v>
      </c>
      <c r="BC1066">
        <v>1</v>
      </c>
      <c r="BE1066">
        <v>0</v>
      </c>
      <c r="BF1066">
        <v>0</v>
      </c>
      <c r="BG1066">
        <v>0</v>
      </c>
      <c r="BH1066">
        <v>1950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 t="shared" si="619"/>
        <v>21:40:50.330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168</v>
      </c>
      <c r="CR1066">
        <v>0</v>
      </c>
      <c r="CW1066">
        <v>4034455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"07/22/2022 21:40:51.424"</f>
        <v>07/22/2022 21:40:51.424</v>
      </c>
      <c r="C1067" t="str">
        <f t="shared" ref="C1067:C1130" si="620">"FFDFD3C0"</f>
        <v>FFDFD3C0</v>
      </c>
      <c r="D1067" t="s">
        <v>124</v>
      </c>
      <c r="E1067">
        <v>2</v>
      </c>
      <c r="H1067">
        <v>156</v>
      </c>
      <c r="I1067" t="s">
        <v>125</v>
      </c>
      <c r="J1067" t="s">
        <v>126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ref="S1067:S1072" si="621">"21:40:51.234"</f>
        <v>21:40:51.234</v>
      </c>
      <c r="T1067" t="str">
        <f t="shared" ref="T1067:T1072" si="622">"21:40:50.834"</f>
        <v>21:40:50.834</v>
      </c>
      <c r="U1067" t="str">
        <f t="shared" si="600"/>
        <v>A54CFF</v>
      </c>
      <c r="V1067">
        <v>0</v>
      </c>
      <c r="W1067">
        <v>0</v>
      </c>
      <c r="X1067">
        <v>2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1</v>
      </c>
      <c r="AI1067" t="s">
        <v>480</v>
      </c>
      <c r="AJ1067">
        <v>43.403140999999998</v>
      </c>
      <c r="AK1067" t="s">
        <v>481</v>
      </c>
      <c r="AL1067">
        <v>-88.753051999999997</v>
      </c>
      <c r="AM1067">
        <v>25</v>
      </c>
      <c r="AN1067">
        <v>2000</v>
      </c>
      <c r="AO1067" t="s">
        <v>118</v>
      </c>
      <c r="AP1067">
        <v>-71</v>
      </c>
      <c r="AQ1067">
        <v>104</v>
      </c>
      <c r="AR1067">
        <v>-384</v>
      </c>
      <c r="AZ1067">
        <v>1200</v>
      </c>
      <c r="BA1067">
        <v>1</v>
      </c>
      <c r="BB1067" t="str">
        <f t="shared" ref="BB1067:BB1130" si="623">"N4400K  "</f>
        <v xml:space="preserve">N4400K  </v>
      </c>
      <c r="BC1067">
        <v>1</v>
      </c>
      <c r="BE1067">
        <v>0</v>
      </c>
      <c r="BF1067">
        <v>0</v>
      </c>
      <c r="BG1067">
        <v>0</v>
      </c>
      <c r="BH1067">
        <v>1950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 t="shared" ref="BW1067:BW1072" si="624">"21:40:51.236"</f>
        <v>21:40:51.236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168</v>
      </c>
      <c r="CR1067">
        <v>1</v>
      </c>
      <c r="CW1067">
        <v>13076346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"07/22/2022 21:40:51.424"</f>
        <v>07/22/2022 21:40:51.424</v>
      </c>
      <c r="C1068" t="str">
        <f t="shared" si="620"/>
        <v>FFDFD3C0</v>
      </c>
      <c r="D1068" t="s">
        <v>127</v>
      </c>
      <c r="E1068">
        <v>8</v>
      </c>
      <c r="F1068">
        <v>2008</v>
      </c>
      <c r="G1068" t="s">
        <v>128</v>
      </c>
      <c r="J1068" t="s">
        <v>129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621"/>
        <v>21:40:51.234</v>
      </c>
      <c r="T1068" t="str">
        <f t="shared" si="622"/>
        <v>21:40:50.834</v>
      </c>
      <c r="U1068" t="str">
        <f t="shared" si="600"/>
        <v>A54CFF</v>
      </c>
      <c r="V1068">
        <v>0</v>
      </c>
      <c r="W1068">
        <v>0</v>
      </c>
      <c r="X1068">
        <v>2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1</v>
      </c>
      <c r="AI1068" t="s">
        <v>480</v>
      </c>
      <c r="AJ1068">
        <v>43.403140999999998</v>
      </c>
      <c r="AK1068" t="s">
        <v>481</v>
      </c>
      <c r="AL1068">
        <v>-88.753051999999997</v>
      </c>
      <c r="AM1068">
        <v>25</v>
      </c>
      <c r="AN1068">
        <v>2000</v>
      </c>
      <c r="AO1068" t="s">
        <v>118</v>
      </c>
      <c r="AP1068">
        <v>-71</v>
      </c>
      <c r="AQ1068">
        <v>104</v>
      </c>
      <c r="AR1068">
        <v>-384</v>
      </c>
      <c r="AZ1068">
        <v>1200</v>
      </c>
      <c r="BA1068">
        <v>1</v>
      </c>
      <c r="BB1068" t="str">
        <f t="shared" si="623"/>
        <v xml:space="preserve">N4400K  </v>
      </c>
      <c r="BC1068">
        <v>1</v>
      </c>
      <c r="BE1068">
        <v>0</v>
      </c>
      <c r="BF1068">
        <v>0</v>
      </c>
      <c r="BG1068">
        <v>0</v>
      </c>
      <c r="BH1068">
        <v>1950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 t="shared" si="624"/>
        <v>21:40:51.236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168</v>
      </c>
      <c r="CR1068">
        <v>1</v>
      </c>
      <c r="CW1068">
        <v>13076346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"07/22/2022 21:40:51.424"</f>
        <v>07/22/2022 21:40:51.424</v>
      </c>
      <c r="C1069" t="str">
        <f t="shared" si="620"/>
        <v>FFDFD3C0</v>
      </c>
      <c r="D1069" t="s">
        <v>121</v>
      </c>
      <c r="E1069">
        <v>12</v>
      </c>
      <c r="F1069">
        <v>1012</v>
      </c>
      <c r="G1069" t="s">
        <v>122</v>
      </c>
      <c r="J1069" t="s">
        <v>123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621"/>
        <v>21:40:51.234</v>
      </c>
      <c r="T1069" t="str">
        <f t="shared" si="622"/>
        <v>21:40:50.834</v>
      </c>
      <c r="U1069" t="str">
        <f t="shared" si="600"/>
        <v>A54CFF</v>
      </c>
      <c r="V1069">
        <v>0</v>
      </c>
      <c r="W1069">
        <v>0</v>
      </c>
      <c r="X1069">
        <v>2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1</v>
      </c>
      <c r="AI1069" t="s">
        <v>480</v>
      </c>
      <c r="AJ1069">
        <v>43.403140999999998</v>
      </c>
      <c r="AK1069" t="s">
        <v>481</v>
      </c>
      <c r="AL1069">
        <v>-88.753051999999997</v>
      </c>
      <c r="AM1069">
        <v>25</v>
      </c>
      <c r="AN1069">
        <v>2000</v>
      </c>
      <c r="AO1069" t="s">
        <v>118</v>
      </c>
      <c r="AP1069">
        <v>-71</v>
      </c>
      <c r="AQ1069">
        <v>104</v>
      </c>
      <c r="AR1069">
        <v>-384</v>
      </c>
      <c r="AZ1069">
        <v>1200</v>
      </c>
      <c r="BA1069">
        <v>1</v>
      </c>
      <c r="BB1069" t="str">
        <f t="shared" si="623"/>
        <v xml:space="preserve">N4400K  </v>
      </c>
      <c r="BC1069">
        <v>1</v>
      </c>
      <c r="BE1069">
        <v>0</v>
      </c>
      <c r="BF1069">
        <v>0</v>
      </c>
      <c r="BG1069">
        <v>0</v>
      </c>
      <c r="BH1069">
        <v>1950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 t="shared" si="624"/>
        <v>21:40:51.236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168</v>
      </c>
      <c r="CR1069">
        <v>1</v>
      </c>
      <c r="CW1069">
        <v>13076346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"07/22/2022 21:40:51.455"</f>
        <v>07/22/2022 21:40:51.455</v>
      </c>
      <c r="C1070" t="str">
        <f t="shared" si="620"/>
        <v>FFDFD3C0</v>
      </c>
      <c r="D1070" t="s">
        <v>121</v>
      </c>
      <c r="E1070">
        <v>11</v>
      </c>
      <c r="F1070">
        <v>1011</v>
      </c>
      <c r="G1070" t="s">
        <v>125</v>
      </c>
      <c r="J1070" t="s">
        <v>123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621"/>
        <v>21:40:51.234</v>
      </c>
      <c r="T1070" t="str">
        <f t="shared" si="622"/>
        <v>21:40:50.834</v>
      </c>
      <c r="U1070" t="str">
        <f t="shared" si="600"/>
        <v>A54CFF</v>
      </c>
      <c r="V1070">
        <v>0</v>
      </c>
      <c r="W1070">
        <v>0</v>
      </c>
      <c r="X1070">
        <v>2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1</v>
      </c>
      <c r="AI1070" t="s">
        <v>480</v>
      </c>
      <c r="AJ1070">
        <v>43.403140999999998</v>
      </c>
      <c r="AK1070" t="s">
        <v>481</v>
      </c>
      <c r="AL1070">
        <v>-88.753051999999997</v>
      </c>
      <c r="AM1070">
        <v>25</v>
      </c>
      <c r="AN1070">
        <v>2000</v>
      </c>
      <c r="AO1070" t="s">
        <v>118</v>
      </c>
      <c r="AP1070">
        <v>-71</v>
      </c>
      <c r="AQ1070">
        <v>104</v>
      </c>
      <c r="AR1070">
        <v>-384</v>
      </c>
      <c r="AZ1070">
        <v>1200</v>
      </c>
      <c r="BA1070">
        <v>1</v>
      </c>
      <c r="BB1070" t="str">
        <f t="shared" si="623"/>
        <v xml:space="preserve">N4400K  </v>
      </c>
      <c r="BC1070">
        <v>1</v>
      </c>
      <c r="BE1070">
        <v>0</v>
      </c>
      <c r="BF1070">
        <v>0</v>
      </c>
      <c r="BG1070">
        <v>0</v>
      </c>
      <c r="BH1070">
        <v>1950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 t="shared" si="624"/>
        <v>21:40:51.236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168</v>
      </c>
      <c r="CR1070">
        <v>1</v>
      </c>
      <c r="CW1070">
        <v>13076346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"07/22/2022 21:40:51.471"</f>
        <v>07/22/2022 21:40:51.471</v>
      </c>
      <c r="C1071" t="str">
        <f t="shared" si="620"/>
        <v>FFDFD3C0</v>
      </c>
      <c r="D1071" t="s">
        <v>113</v>
      </c>
      <c r="E1071">
        <v>45</v>
      </c>
      <c r="H1071">
        <v>152</v>
      </c>
      <c r="I1071" t="s">
        <v>120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621"/>
        <v>21:40:51.234</v>
      </c>
      <c r="T1071" t="str">
        <f t="shared" si="622"/>
        <v>21:40:50.834</v>
      </c>
      <c r="U1071" t="str">
        <f t="shared" si="600"/>
        <v>A54CFF</v>
      </c>
      <c r="V1071">
        <v>0</v>
      </c>
      <c r="W1071">
        <v>0</v>
      </c>
      <c r="X1071">
        <v>2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1</v>
      </c>
      <c r="AI1071" t="s">
        <v>480</v>
      </c>
      <c r="AJ1071">
        <v>43.403140999999998</v>
      </c>
      <c r="AK1071" t="s">
        <v>481</v>
      </c>
      <c r="AL1071">
        <v>-88.753051999999997</v>
      </c>
      <c r="AM1071">
        <v>25</v>
      </c>
      <c r="AN1071">
        <v>2000</v>
      </c>
      <c r="AO1071" t="s">
        <v>118</v>
      </c>
      <c r="AP1071">
        <v>-71</v>
      </c>
      <c r="AQ1071">
        <v>104</v>
      </c>
      <c r="AR1071">
        <v>-384</v>
      </c>
      <c r="AZ1071">
        <v>1200</v>
      </c>
      <c r="BA1071">
        <v>1</v>
      </c>
      <c r="BB1071" t="str">
        <f t="shared" si="623"/>
        <v xml:space="preserve">N4400K  </v>
      </c>
      <c r="BC1071">
        <v>1</v>
      </c>
      <c r="BE1071">
        <v>0</v>
      </c>
      <c r="BF1071">
        <v>0</v>
      </c>
      <c r="BG1071">
        <v>0</v>
      </c>
      <c r="BH1071">
        <v>1950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 t="shared" si="624"/>
        <v>21:40:51.236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168</v>
      </c>
      <c r="CR1071">
        <v>1</v>
      </c>
      <c r="CW1071">
        <v>13076346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"07/22/2022 21:40:51.471"</f>
        <v>07/22/2022 21:40:51.471</v>
      </c>
      <c r="C1072" t="str">
        <f t="shared" si="620"/>
        <v>FFDFD3C0</v>
      </c>
      <c r="D1072" t="s">
        <v>113</v>
      </c>
      <c r="E1072">
        <v>44</v>
      </c>
      <c r="H1072">
        <v>151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621"/>
        <v>21:40:51.234</v>
      </c>
      <c r="T1072" t="str">
        <f t="shared" si="622"/>
        <v>21:40:50.834</v>
      </c>
      <c r="U1072" t="str">
        <f t="shared" si="600"/>
        <v>A54CFF</v>
      </c>
      <c r="V1072">
        <v>0</v>
      </c>
      <c r="W1072">
        <v>0</v>
      </c>
      <c r="X1072">
        <v>2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1</v>
      </c>
      <c r="AI1072" t="s">
        <v>480</v>
      </c>
      <c r="AJ1072">
        <v>43.403140999999998</v>
      </c>
      <c r="AK1072" t="s">
        <v>481</v>
      </c>
      <c r="AL1072">
        <v>-88.753051999999997</v>
      </c>
      <c r="AM1072">
        <v>25</v>
      </c>
      <c r="AN1072">
        <v>2000</v>
      </c>
      <c r="AO1072" t="s">
        <v>118</v>
      </c>
      <c r="AP1072">
        <v>-71</v>
      </c>
      <c r="AQ1072">
        <v>104</v>
      </c>
      <c r="AR1072">
        <v>-384</v>
      </c>
      <c r="AZ1072">
        <v>1200</v>
      </c>
      <c r="BA1072">
        <v>1</v>
      </c>
      <c r="BB1072" t="str">
        <f t="shared" si="623"/>
        <v xml:space="preserve">N4400K  </v>
      </c>
      <c r="BC1072">
        <v>1</v>
      </c>
      <c r="BE1072">
        <v>0</v>
      </c>
      <c r="BF1072">
        <v>0</v>
      </c>
      <c r="BG1072">
        <v>0</v>
      </c>
      <c r="BH1072">
        <v>1950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 t="shared" si="624"/>
        <v>21:40:51.236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168</v>
      </c>
      <c r="CR1072">
        <v>1</v>
      </c>
      <c r="CW1072">
        <v>13076346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"07/22/2022 21:40:52.455"</f>
        <v>07/22/2022 21:40:52.455</v>
      </c>
      <c r="C1073" t="str">
        <f t="shared" si="620"/>
        <v>FFDFD3C0</v>
      </c>
      <c r="D1073" t="s">
        <v>121</v>
      </c>
      <c r="E1073">
        <v>11</v>
      </c>
      <c r="F1073">
        <v>1011</v>
      </c>
      <c r="G1073" t="s">
        <v>125</v>
      </c>
      <c r="J1073" t="s">
        <v>123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ref="S1073:S1078" si="625">"21:40:52.266"</f>
        <v>21:40:52.266</v>
      </c>
      <c r="T1073" t="str">
        <f t="shared" ref="T1073:T1078" si="626">"21:40:51.766"</f>
        <v>21:40:51.766</v>
      </c>
      <c r="U1073" t="str">
        <f t="shared" si="600"/>
        <v>A54CFF</v>
      </c>
      <c r="V1073">
        <v>0</v>
      </c>
      <c r="W1073">
        <v>0</v>
      </c>
      <c r="X1073">
        <v>2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1</v>
      </c>
      <c r="AI1073" t="s">
        <v>482</v>
      </c>
      <c r="AJ1073">
        <v>43.403635000000001</v>
      </c>
      <c r="AK1073" t="s">
        <v>483</v>
      </c>
      <c r="AL1073">
        <v>-88.753501999999997</v>
      </c>
      <c r="AM1073">
        <v>25</v>
      </c>
      <c r="AN1073">
        <v>1975</v>
      </c>
      <c r="AO1073" t="s">
        <v>118</v>
      </c>
      <c r="AP1073">
        <v>-70</v>
      </c>
      <c r="AQ1073">
        <v>103</v>
      </c>
      <c r="AR1073">
        <v>-384</v>
      </c>
      <c r="AZ1073">
        <v>1200</v>
      </c>
      <c r="BA1073">
        <v>1</v>
      </c>
      <c r="BB1073" t="str">
        <f t="shared" si="623"/>
        <v xml:space="preserve">N4400K  </v>
      </c>
      <c r="BC1073">
        <v>1</v>
      </c>
      <c r="BE1073">
        <v>0</v>
      </c>
      <c r="BF1073">
        <v>0</v>
      </c>
      <c r="BG1073">
        <v>0</v>
      </c>
      <c r="BH1073">
        <v>1950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 t="shared" ref="BW1073:BW1078" si="627">"21:40:52.272"</f>
        <v>21:40:52.272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168</v>
      </c>
      <c r="CR1073">
        <v>1</v>
      </c>
      <c r="CW1073">
        <v>13078238</v>
      </c>
      <c r="CY1073">
        <v>1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"07/22/2022 21:40:52.471"</f>
        <v>07/22/2022 21:40:52.471</v>
      </c>
      <c r="C1074" t="str">
        <f t="shared" si="620"/>
        <v>FFDFD3C0</v>
      </c>
      <c r="D1074" t="s">
        <v>113</v>
      </c>
      <c r="E1074">
        <v>45</v>
      </c>
      <c r="H1074">
        <v>152</v>
      </c>
      <c r="I1074" t="s">
        <v>120</v>
      </c>
      <c r="J1074" t="s">
        <v>115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625"/>
        <v>21:40:52.266</v>
      </c>
      <c r="T1074" t="str">
        <f t="shared" si="626"/>
        <v>21:40:51.766</v>
      </c>
      <c r="U1074" t="str">
        <f t="shared" si="600"/>
        <v>A54CFF</v>
      </c>
      <c r="V1074">
        <v>0</v>
      </c>
      <c r="W1074">
        <v>0</v>
      </c>
      <c r="X1074">
        <v>2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1</v>
      </c>
      <c r="AI1074" t="s">
        <v>482</v>
      </c>
      <c r="AJ1074">
        <v>43.403635000000001</v>
      </c>
      <c r="AK1074" t="s">
        <v>483</v>
      </c>
      <c r="AL1074">
        <v>-88.753501999999997</v>
      </c>
      <c r="AM1074">
        <v>25</v>
      </c>
      <c r="AN1074">
        <v>1975</v>
      </c>
      <c r="AO1074" t="s">
        <v>118</v>
      </c>
      <c r="AP1074">
        <v>-70</v>
      </c>
      <c r="AQ1074">
        <v>103</v>
      </c>
      <c r="AR1074">
        <v>-384</v>
      </c>
      <c r="AZ1074">
        <v>1200</v>
      </c>
      <c r="BA1074">
        <v>1</v>
      </c>
      <c r="BB1074" t="str">
        <f t="shared" si="623"/>
        <v xml:space="preserve">N4400K  </v>
      </c>
      <c r="BC1074">
        <v>1</v>
      </c>
      <c r="BE1074">
        <v>0</v>
      </c>
      <c r="BF1074">
        <v>0</v>
      </c>
      <c r="BG1074">
        <v>0</v>
      </c>
      <c r="BH1074">
        <v>1950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 t="shared" si="627"/>
        <v>21:40:52.272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168</v>
      </c>
      <c r="CR1074">
        <v>1</v>
      </c>
      <c r="CW1074">
        <v>13078238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"07/22/2022 21:40:52.486"</f>
        <v>07/22/2022 21:40:52.486</v>
      </c>
      <c r="C1075" t="str">
        <f t="shared" si="620"/>
        <v>FFDFD3C0</v>
      </c>
      <c r="D1075" t="s">
        <v>113</v>
      </c>
      <c r="E1075">
        <v>44</v>
      </c>
      <c r="H1075">
        <v>151</v>
      </c>
      <c r="I1075" t="s">
        <v>114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625"/>
        <v>21:40:52.266</v>
      </c>
      <c r="T1075" t="str">
        <f t="shared" si="626"/>
        <v>21:40:51.766</v>
      </c>
      <c r="U1075" t="str">
        <f t="shared" si="600"/>
        <v>A54CFF</v>
      </c>
      <c r="V1075">
        <v>0</v>
      </c>
      <c r="W1075">
        <v>0</v>
      </c>
      <c r="X1075">
        <v>2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1</v>
      </c>
      <c r="AI1075" t="s">
        <v>482</v>
      </c>
      <c r="AJ1075">
        <v>43.403635000000001</v>
      </c>
      <c r="AK1075" t="s">
        <v>483</v>
      </c>
      <c r="AL1075">
        <v>-88.753501999999997</v>
      </c>
      <c r="AM1075">
        <v>25</v>
      </c>
      <c r="AN1075">
        <v>1975</v>
      </c>
      <c r="AO1075" t="s">
        <v>118</v>
      </c>
      <c r="AP1075">
        <v>-70</v>
      </c>
      <c r="AQ1075">
        <v>103</v>
      </c>
      <c r="AR1075">
        <v>-384</v>
      </c>
      <c r="AZ1075">
        <v>1200</v>
      </c>
      <c r="BA1075">
        <v>1</v>
      </c>
      <c r="BB1075" t="str">
        <f t="shared" si="623"/>
        <v xml:space="preserve">N4400K  </v>
      </c>
      <c r="BC1075">
        <v>1</v>
      </c>
      <c r="BE1075">
        <v>0</v>
      </c>
      <c r="BF1075">
        <v>0</v>
      </c>
      <c r="BG1075">
        <v>0</v>
      </c>
      <c r="BH1075">
        <v>1950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 t="shared" si="627"/>
        <v>21:40:52.272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168</v>
      </c>
      <c r="CR1075">
        <v>1</v>
      </c>
      <c r="CW1075">
        <v>13078238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"07/22/2022 21:40:52.486"</f>
        <v>07/22/2022 21:40:52.486</v>
      </c>
      <c r="C1076" t="str">
        <f t="shared" si="620"/>
        <v>FFDFD3C0</v>
      </c>
      <c r="D1076" t="s">
        <v>124</v>
      </c>
      <c r="E1076">
        <v>2</v>
      </c>
      <c r="H1076">
        <v>156</v>
      </c>
      <c r="I1076" t="s">
        <v>125</v>
      </c>
      <c r="J1076" t="s">
        <v>126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625"/>
        <v>21:40:52.266</v>
      </c>
      <c r="T1076" t="str">
        <f t="shared" si="626"/>
        <v>21:40:51.766</v>
      </c>
      <c r="U1076" t="str">
        <f t="shared" si="600"/>
        <v>A54CFF</v>
      </c>
      <c r="V1076">
        <v>0</v>
      </c>
      <c r="W1076">
        <v>0</v>
      </c>
      <c r="X1076">
        <v>2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1</v>
      </c>
      <c r="AI1076" t="s">
        <v>482</v>
      </c>
      <c r="AJ1076">
        <v>43.403635000000001</v>
      </c>
      <c r="AK1076" t="s">
        <v>483</v>
      </c>
      <c r="AL1076">
        <v>-88.753501999999997</v>
      </c>
      <c r="AM1076">
        <v>25</v>
      </c>
      <c r="AN1076">
        <v>1975</v>
      </c>
      <c r="AO1076" t="s">
        <v>118</v>
      </c>
      <c r="AP1076">
        <v>-70</v>
      </c>
      <c r="AQ1076">
        <v>103</v>
      </c>
      <c r="AR1076">
        <v>-384</v>
      </c>
      <c r="AZ1076">
        <v>1200</v>
      </c>
      <c r="BA1076">
        <v>1</v>
      </c>
      <c r="BB1076" t="str">
        <f t="shared" si="623"/>
        <v xml:space="preserve">N4400K  </v>
      </c>
      <c r="BC1076">
        <v>1</v>
      </c>
      <c r="BE1076">
        <v>0</v>
      </c>
      <c r="BF1076">
        <v>0</v>
      </c>
      <c r="BG1076">
        <v>0</v>
      </c>
      <c r="BH1076">
        <v>1950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 t="shared" si="627"/>
        <v>21:40:52.272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168</v>
      </c>
      <c r="CR1076">
        <v>1</v>
      </c>
      <c r="CW1076">
        <v>13078238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"07/22/2022 21:40:52.486"</f>
        <v>07/22/2022 21:40:52.486</v>
      </c>
      <c r="C1077" t="str">
        <f t="shared" si="620"/>
        <v>FFDFD3C0</v>
      </c>
      <c r="D1077" t="s">
        <v>121</v>
      </c>
      <c r="E1077">
        <v>12</v>
      </c>
      <c r="F1077">
        <v>1012</v>
      </c>
      <c r="G1077" t="s">
        <v>122</v>
      </c>
      <c r="J1077" t="s">
        <v>123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625"/>
        <v>21:40:52.266</v>
      </c>
      <c r="T1077" t="str">
        <f t="shared" si="626"/>
        <v>21:40:51.766</v>
      </c>
      <c r="U1077" t="str">
        <f t="shared" si="600"/>
        <v>A54CFF</v>
      </c>
      <c r="V1077">
        <v>0</v>
      </c>
      <c r="W1077">
        <v>0</v>
      </c>
      <c r="X1077">
        <v>2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1</v>
      </c>
      <c r="AI1077" t="s">
        <v>482</v>
      </c>
      <c r="AJ1077">
        <v>43.403635000000001</v>
      </c>
      <c r="AK1077" t="s">
        <v>483</v>
      </c>
      <c r="AL1077">
        <v>-88.753501999999997</v>
      </c>
      <c r="AM1077">
        <v>25</v>
      </c>
      <c r="AN1077">
        <v>1975</v>
      </c>
      <c r="AO1077" t="s">
        <v>118</v>
      </c>
      <c r="AP1077">
        <v>-70</v>
      </c>
      <c r="AQ1077">
        <v>103</v>
      </c>
      <c r="AR1077">
        <v>-384</v>
      </c>
      <c r="AZ1077">
        <v>1200</v>
      </c>
      <c r="BA1077">
        <v>1</v>
      </c>
      <c r="BB1077" t="str">
        <f t="shared" si="623"/>
        <v xml:space="preserve">N4400K  </v>
      </c>
      <c r="BC1077">
        <v>1</v>
      </c>
      <c r="BE1077">
        <v>0</v>
      </c>
      <c r="BF1077">
        <v>0</v>
      </c>
      <c r="BG1077">
        <v>0</v>
      </c>
      <c r="BH1077">
        <v>1950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 t="shared" si="627"/>
        <v>21:40:52.272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168</v>
      </c>
      <c r="CR1077">
        <v>1</v>
      </c>
      <c r="CW1077">
        <v>13078238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"07/22/2022 21:40:52.486"</f>
        <v>07/22/2022 21:40:52.486</v>
      </c>
      <c r="C1078" t="str">
        <f t="shared" si="620"/>
        <v>FFDFD3C0</v>
      </c>
      <c r="D1078" t="s">
        <v>127</v>
      </c>
      <c r="E1078">
        <v>8</v>
      </c>
      <c r="F1078">
        <v>2008</v>
      </c>
      <c r="G1078" t="s">
        <v>128</v>
      </c>
      <c r="J1078" t="s">
        <v>129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625"/>
        <v>21:40:52.266</v>
      </c>
      <c r="T1078" t="str">
        <f t="shared" si="626"/>
        <v>21:40:51.766</v>
      </c>
      <c r="U1078" t="str">
        <f t="shared" si="600"/>
        <v>A54CFF</v>
      </c>
      <c r="V1078">
        <v>0</v>
      </c>
      <c r="W1078">
        <v>0</v>
      </c>
      <c r="X1078">
        <v>2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1</v>
      </c>
      <c r="AI1078" t="s">
        <v>482</v>
      </c>
      <c r="AJ1078">
        <v>43.403635000000001</v>
      </c>
      <c r="AK1078" t="s">
        <v>483</v>
      </c>
      <c r="AL1078">
        <v>-88.753501999999997</v>
      </c>
      <c r="AM1078">
        <v>25</v>
      </c>
      <c r="AN1078">
        <v>1975</v>
      </c>
      <c r="AO1078" t="s">
        <v>118</v>
      </c>
      <c r="AP1078">
        <v>-70</v>
      </c>
      <c r="AQ1078">
        <v>103</v>
      </c>
      <c r="AR1078">
        <v>-384</v>
      </c>
      <c r="AZ1078">
        <v>1200</v>
      </c>
      <c r="BA1078">
        <v>1</v>
      </c>
      <c r="BB1078" t="str">
        <f t="shared" si="623"/>
        <v xml:space="preserve">N4400K  </v>
      </c>
      <c r="BC1078">
        <v>1</v>
      </c>
      <c r="BE1078">
        <v>0</v>
      </c>
      <c r="BF1078">
        <v>0</v>
      </c>
      <c r="BG1078">
        <v>0</v>
      </c>
      <c r="BH1078">
        <v>1950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 t="shared" si="627"/>
        <v>21:40:52.272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168</v>
      </c>
      <c r="CR1078">
        <v>1</v>
      </c>
      <c r="CW1078">
        <v>13078238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"07/22/2022 21:40:53.408"</f>
        <v>07/22/2022 21:40:53.408</v>
      </c>
      <c r="C1079" t="str">
        <f t="shared" si="620"/>
        <v>FFDFD3C0</v>
      </c>
      <c r="D1079" t="s">
        <v>113</v>
      </c>
      <c r="E1079">
        <v>44</v>
      </c>
      <c r="H1079">
        <v>151</v>
      </c>
      <c r="I1079" t="s">
        <v>114</v>
      </c>
      <c r="J1079" t="s">
        <v>115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ref="S1079:S1084" si="628">"21:40:53.203"</f>
        <v>21:40:53.203</v>
      </c>
      <c r="T1079" t="str">
        <f t="shared" ref="T1079:T1084" si="629">"21:40:52.903"</f>
        <v>21:40:52.903</v>
      </c>
      <c r="U1079" t="str">
        <f t="shared" si="600"/>
        <v>A54CFF</v>
      </c>
      <c r="V1079">
        <v>0</v>
      </c>
      <c r="W1079">
        <v>0</v>
      </c>
      <c r="X1079">
        <v>2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1</v>
      </c>
      <c r="AI1079" t="s">
        <v>484</v>
      </c>
      <c r="AJ1079">
        <v>43.404043000000001</v>
      </c>
      <c r="AK1079" t="s">
        <v>485</v>
      </c>
      <c r="AL1079">
        <v>-88.753910000000005</v>
      </c>
      <c r="AM1079">
        <v>25</v>
      </c>
      <c r="AN1079">
        <v>1975</v>
      </c>
      <c r="AO1079" t="s">
        <v>118</v>
      </c>
      <c r="AP1079">
        <v>-68</v>
      </c>
      <c r="AQ1079">
        <v>102</v>
      </c>
      <c r="AR1079">
        <v>-384</v>
      </c>
      <c r="AZ1079">
        <v>1200</v>
      </c>
      <c r="BA1079">
        <v>1</v>
      </c>
      <c r="BB1079" t="str">
        <f t="shared" si="623"/>
        <v xml:space="preserve">N4400K  </v>
      </c>
      <c r="BC1079">
        <v>1</v>
      </c>
      <c r="BE1079">
        <v>0</v>
      </c>
      <c r="BF1079">
        <v>0</v>
      </c>
      <c r="BG1079">
        <v>0</v>
      </c>
      <c r="BH1079">
        <v>1925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 t="shared" ref="BW1079:BW1084" si="630">"21:40:53.209"</f>
        <v>21:40:53.209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168</v>
      </c>
      <c r="CR1079">
        <v>1</v>
      </c>
      <c r="CW1079">
        <v>13079914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"07/22/2022 21:40:53.408"</f>
        <v>07/22/2022 21:40:53.408</v>
      </c>
      <c r="C1080" t="str">
        <f t="shared" si="620"/>
        <v>FFDFD3C0</v>
      </c>
      <c r="D1080" t="s">
        <v>124</v>
      </c>
      <c r="E1080">
        <v>2</v>
      </c>
      <c r="H1080">
        <v>156</v>
      </c>
      <c r="I1080" t="s">
        <v>125</v>
      </c>
      <c r="J1080" t="s">
        <v>126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628"/>
        <v>21:40:53.203</v>
      </c>
      <c r="T1080" t="str">
        <f t="shared" si="629"/>
        <v>21:40:52.903</v>
      </c>
      <c r="U1080" t="str">
        <f t="shared" si="600"/>
        <v>A54CFF</v>
      </c>
      <c r="V1080">
        <v>0</v>
      </c>
      <c r="W1080">
        <v>0</v>
      </c>
      <c r="X1080">
        <v>2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1</v>
      </c>
      <c r="AI1080" t="s">
        <v>484</v>
      </c>
      <c r="AJ1080">
        <v>43.404043000000001</v>
      </c>
      <c r="AK1080" t="s">
        <v>485</v>
      </c>
      <c r="AL1080">
        <v>-88.753910000000005</v>
      </c>
      <c r="AM1080">
        <v>25</v>
      </c>
      <c r="AN1080">
        <v>1975</v>
      </c>
      <c r="AO1080" t="s">
        <v>118</v>
      </c>
      <c r="AP1080">
        <v>-68</v>
      </c>
      <c r="AQ1080">
        <v>102</v>
      </c>
      <c r="AR1080">
        <v>-384</v>
      </c>
      <c r="AZ1080">
        <v>1200</v>
      </c>
      <c r="BA1080">
        <v>1</v>
      </c>
      <c r="BB1080" t="str">
        <f t="shared" si="623"/>
        <v xml:space="preserve">N4400K  </v>
      </c>
      <c r="BC1080">
        <v>1</v>
      </c>
      <c r="BE1080">
        <v>0</v>
      </c>
      <c r="BF1080">
        <v>0</v>
      </c>
      <c r="BG1080">
        <v>0</v>
      </c>
      <c r="BH1080">
        <v>1925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 t="shared" si="630"/>
        <v>21:40:53.209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168</v>
      </c>
      <c r="CR1080">
        <v>1</v>
      </c>
      <c r="CW1080">
        <v>13079914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"07/22/2022 21:40:53.408"</f>
        <v>07/22/2022 21:40:53.408</v>
      </c>
      <c r="C1081" t="str">
        <f t="shared" si="620"/>
        <v>FFDFD3C0</v>
      </c>
      <c r="D1081" t="s">
        <v>127</v>
      </c>
      <c r="E1081">
        <v>8</v>
      </c>
      <c r="F1081">
        <v>2008</v>
      </c>
      <c r="G1081" t="s">
        <v>128</v>
      </c>
      <c r="J1081" t="s">
        <v>129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628"/>
        <v>21:40:53.203</v>
      </c>
      <c r="T1081" t="str">
        <f t="shared" si="629"/>
        <v>21:40:52.903</v>
      </c>
      <c r="U1081" t="str">
        <f t="shared" si="600"/>
        <v>A54CFF</v>
      </c>
      <c r="V1081">
        <v>0</v>
      </c>
      <c r="W1081">
        <v>0</v>
      </c>
      <c r="X1081">
        <v>2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1</v>
      </c>
      <c r="AI1081" t="s">
        <v>484</v>
      </c>
      <c r="AJ1081">
        <v>43.404043000000001</v>
      </c>
      <c r="AK1081" t="s">
        <v>485</v>
      </c>
      <c r="AL1081">
        <v>-88.753910000000005</v>
      </c>
      <c r="AM1081">
        <v>25</v>
      </c>
      <c r="AN1081">
        <v>1975</v>
      </c>
      <c r="AO1081" t="s">
        <v>118</v>
      </c>
      <c r="AP1081">
        <v>-68</v>
      </c>
      <c r="AQ1081">
        <v>102</v>
      </c>
      <c r="AR1081">
        <v>-384</v>
      </c>
      <c r="AZ1081">
        <v>1200</v>
      </c>
      <c r="BA1081">
        <v>1</v>
      </c>
      <c r="BB1081" t="str">
        <f t="shared" si="623"/>
        <v xml:space="preserve">N4400K  </v>
      </c>
      <c r="BC1081">
        <v>1</v>
      </c>
      <c r="BE1081">
        <v>0</v>
      </c>
      <c r="BF1081">
        <v>0</v>
      </c>
      <c r="BG1081">
        <v>0</v>
      </c>
      <c r="BH1081">
        <v>1925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 t="shared" si="630"/>
        <v>21:40:53.209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168</v>
      </c>
      <c r="CR1081">
        <v>1</v>
      </c>
      <c r="CW1081">
        <v>13079914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"07/22/2022 21:40:53.408"</f>
        <v>07/22/2022 21:40:53.408</v>
      </c>
      <c r="C1082" t="str">
        <f t="shared" si="620"/>
        <v>FFDFD3C0</v>
      </c>
      <c r="D1082" t="s">
        <v>121</v>
      </c>
      <c r="E1082">
        <v>12</v>
      </c>
      <c r="F1082">
        <v>1012</v>
      </c>
      <c r="G1082" t="s">
        <v>122</v>
      </c>
      <c r="J1082" t="s">
        <v>123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628"/>
        <v>21:40:53.203</v>
      </c>
      <c r="T1082" t="str">
        <f t="shared" si="629"/>
        <v>21:40:52.903</v>
      </c>
      <c r="U1082" t="str">
        <f t="shared" si="600"/>
        <v>A54CFF</v>
      </c>
      <c r="V1082">
        <v>0</v>
      </c>
      <c r="W1082">
        <v>0</v>
      </c>
      <c r="X1082">
        <v>2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1</v>
      </c>
      <c r="AI1082" t="s">
        <v>484</v>
      </c>
      <c r="AJ1082">
        <v>43.404043000000001</v>
      </c>
      <c r="AK1082" t="s">
        <v>485</v>
      </c>
      <c r="AL1082">
        <v>-88.753910000000005</v>
      </c>
      <c r="AM1082">
        <v>25</v>
      </c>
      <c r="AN1082">
        <v>1975</v>
      </c>
      <c r="AO1082" t="s">
        <v>118</v>
      </c>
      <c r="AP1082">
        <v>-68</v>
      </c>
      <c r="AQ1082">
        <v>102</v>
      </c>
      <c r="AR1082">
        <v>-384</v>
      </c>
      <c r="AZ1082">
        <v>1200</v>
      </c>
      <c r="BA1082">
        <v>1</v>
      </c>
      <c r="BB1082" t="str">
        <f t="shared" si="623"/>
        <v xml:space="preserve">N4400K  </v>
      </c>
      <c r="BC1082">
        <v>1</v>
      </c>
      <c r="BE1082">
        <v>0</v>
      </c>
      <c r="BF1082">
        <v>0</v>
      </c>
      <c r="BG1082">
        <v>0</v>
      </c>
      <c r="BH1082">
        <v>1925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 t="shared" si="630"/>
        <v>21:40:53.209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168</v>
      </c>
      <c r="CR1082">
        <v>1</v>
      </c>
      <c r="CW1082">
        <v>13079914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"07/22/2022 21:40:53.455"</f>
        <v>07/22/2022 21:40:53.455</v>
      </c>
      <c r="C1083" t="str">
        <f t="shared" si="620"/>
        <v>FFDFD3C0</v>
      </c>
      <c r="D1083" t="s">
        <v>121</v>
      </c>
      <c r="E1083">
        <v>11</v>
      </c>
      <c r="F1083">
        <v>1011</v>
      </c>
      <c r="G1083" t="s">
        <v>125</v>
      </c>
      <c r="J1083" t="s">
        <v>123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628"/>
        <v>21:40:53.203</v>
      </c>
      <c r="T1083" t="str">
        <f t="shared" si="629"/>
        <v>21:40:52.903</v>
      </c>
      <c r="U1083" t="str">
        <f t="shared" si="600"/>
        <v>A54CFF</v>
      </c>
      <c r="V1083">
        <v>0</v>
      </c>
      <c r="W1083">
        <v>0</v>
      </c>
      <c r="X1083">
        <v>2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1</v>
      </c>
      <c r="AI1083" t="s">
        <v>484</v>
      </c>
      <c r="AJ1083">
        <v>43.404043000000001</v>
      </c>
      <c r="AK1083" t="s">
        <v>485</v>
      </c>
      <c r="AL1083">
        <v>-88.753910000000005</v>
      </c>
      <c r="AM1083">
        <v>25</v>
      </c>
      <c r="AN1083">
        <v>1975</v>
      </c>
      <c r="AO1083" t="s">
        <v>118</v>
      </c>
      <c r="AP1083">
        <v>-68</v>
      </c>
      <c r="AQ1083">
        <v>102</v>
      </c>
      <c r="AR1083">
        <v>-384</v>
      </c>
      <c r="AZ1083">
        <v>1200</v>
      </c>
      <c r="BA1083">
        <v>1</v>
      </c>
      <c r="BB1083" t="str">
        <f t="shared" si="623"/>
        <v xml:space="preserve">N4400K  </v>
      </c>
      <c r="BC1083">
        <v>1</v>
      </c>
      <c r="BE1083">
        <v>0</v>
      </c>
      <c r="BF1083">
        <v>0</v>
      </c>
      <c r="BG1083">
        <v>0</v>
      </c>
      <c r="BH1083">
        <v>1925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 t="shared" si="630"/>
        <v>21:40:53.209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168</v>
      </c>
      <c r="CR1083">
        <v>1</v>
      </c>
      <c r="CW1083">
        <v>13079914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"07/22/2022 21:40:53.455"</f>
        <v>07/22/2022 21:40:53.455</v>
      </c>
      <c r="C1084" t="str">
        <f t="shared" si="620"/>
        <v>FFDFD3C0</v>
      </c>
      <c r="D1084" t="s">
        <v>113</v>
      </c>
      <c r="E1084">
        <v>45</v>
      </c>
      <c r="H1084">
        <v>152</v>
      </c>
      <c r="I1084" t="s">
        <v>120</v>
      </c>
      <c r="J1084" t="s">
        <v>115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628"/>
        <v>21:40:53.203</v>
      </c>
      <c r="T1084" t="str">
        <f t="shared" si="629"/>
        <v>21:40:52.903</v>
      </c>
      <c r="U1084" t="str">
        <f t="shared" si="600"/>
        <v>A54CFF</v>
      </c>
      <c r="V1084">
        <v>0</v>
      </c>
      <c r="W1084">
        <v>0</v>
      </c>
      <c r="X1084">
        <v>2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1</v>
      </c>
      <c r="AI1084" t="s">
        <v>484</v>
      </c>
      <c r="AJ1084">
        <v>43.404043000000001</v>
      </c>
      <c r="AK1084" t="s">
        <v>485</v>
      </c>
      <c r="AL1084">
        <v>-88.753910000000005</v>
      </c>
      <c r="AM1084">
        <v>25</v>
      </c>
      <c r="AN1084">
        <v>1975</v>
      </c>
      <c r="AO1084" t="s">
        <v>118</v>
      </c>
      <c r="AP1084">
        <v>-68</v>
      </c>
      <c r="AQ1084">
        <v>102</v>
      </c>
      <c r="AR1084">
        <v>-384</v>
      </c>
      <c r="AZ1084">
        <v>1200</v>
      </c>
      <c r="BA1084">
        <v>1</v>
      </c>
      <c r="BB1084" t="str">
        <f t="shared" si="623"/>
        <v xml:space="preserve">N4400K  </v>
      </c>
      <c r="BC1084">
        <v>1</v>
      </c>
      <c r="BE1084">
        <v>0</v>
      </c>
      <c r="BF1084">
        <v>0</v>
      </c>
      <c r="BG1084">
        <v>0</v>
      </c>
      <c r="BH1084">
        <v>1925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 t="shared" si="630"/>
        <v>21:40:53.209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168</v>
      </c>
      <c r="CR1084">
        <v>1</v>
      </c>
      <c r="CW1084">
        <v>13079914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 t="shared" ref="A1085:A1090" si="631">"07/22/2022 21:40:54.424"</f>
        <v>07/22/2022 21:40:54.424</v>
      </c>
      <c r="C1085" t="str">
        <f t="shared" si="620"/>
        <v>FFDFD3C0</v>
      </c>
      <c r="D1085" t="s">
        <v>121</v>
      </c>
      <c r="E1085">
        <v>11</v>
      </c>
      <c r="F1085">
        <v>1011</v>
      </c>
      <c r="G1085" t="s">
        <v>125</v>
      </c>
      <c r="J1085" t="s">
        <v>123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ref="S1085:S1090" si="632">"21:40:54.172"</f>
        <v>21:40:54.172</v>
      </c>
      <c r="T1085" t="str">
        <f t="shared" ref="T1085:T1090" si="633">"21:40:53.772"</f>
        <v>21:40:53.772</v>
      </c>
      <c r="U1085" t="str">
        <f t="shared" si="600"/>
        <v>A54CFF</v>
      </c>
      <c r="V1085">
        <v>0</v>
      </c>
      <c r="W1085">
        <v>0</v>
      </c>
      <c r="X1085">
        <v>2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1</v>
      </c>
      <c r="AI1085" t="s">
        <v>486</v>
      </c>
      <c r="AJ1085">
        <v>43.404515000000004</v>
      </c>
      <c r="AK1085" t="s">
        <v>487</v>
      </c>
      <c r="AL1085">
        <v>-88.754295999999997</v>
      </c>
      <c r="AM1085">
        <v>25</v>
      </c>
      <c r="AN1085">
        <v>1975</v>
      </c>
      <c r="AO1085" t="s">
        <v>118</v>
      </c>
      <c r="AP1085">
        <v>-67</v>
      </c>
      <c r="AQ1085">
        <v>102</v>
      </c>
      <c r="AR1085">
        <v>-384</v>
      </c>
      <c r="AZ1085">
        <v>1200</v>
      </c>
      <c r="BA1085">
        <v>1</v>
      </c>
      <c r="BB1085" t="str">
        <f t="shared" si="623"/>
        <v xml:space="preserve">N4400K  </v>
      </c>
      <c r="BC1085">
        <v>1</v>
      </c>
      <c r="BE1085">
        <v>0</v>
      </c>
      <c r="BF1085">
        <v>0</v>
      </c>
      <c r="BG1085">
        <v>0</v>
      </c>
      <c r="BH1085">
        <v>1925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 t="shared" ref="BW1085:BW1090" si="634">"21:40:54.172"</f>
        <v>21:40:54.172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168</v>
      </c>
      <c r="CR1085">
        <v>0</v>
      </c>
      <c r="CW1085">
        <v>4039199</v>
      </c>
      <c r="CY1085">
        <v>1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 t="shared" si="631"/>
        <v>07/22/2022 21:40:54.424</v>
      </c>
      <c r="C1086" t="str">
        <f t="shared" si="620"/>
        <v>FFDFD3C0</v>
      </c>
      <c r="D1086" t="s">
        <v>113</v>
      </c>
      <c r="E1086">
        <v>45</v>
      </c>
      <c r="H1086">
        <v>152</v>
      </c>
      <c r="I1086" t="s">
        <v>120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632"/>
        <v>21:40:54.172</v>
      </c>
      <c r="T1086" t="str">
        <f t="shared" si="633"/>
        <v>21:40:53.772</v>
      </c>
      <c r="U1086" t="str">
        <f t="shared" si="600"/>
        <v>A54CFF</v>
      </c>
      <c r="V1086">
        <v>0</v>
      </c>
      <c r="W1086">
        <v>0</v>
      </c>
      <c r="X1086">
        <v>2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1</v>
      </c>
      <c r="AI1086" t="s">
        <v>486</v>
      </c>
      <c r="AJ1086">
        <v>43.404515000000004</v>
      </c>
      <c r="AK1086" t="s">
        <v>487</v>
      </c>
      <c r="AL1086">
        <v>-88.754295999999997</v>
      </c>
      <c r="AM1086">
        <v>25</v>
      </c>
      <c r="AN1086">
        <v>1975</v>
      </c>
      <c r="AO1086" t="s">
        <v>118</v>
      </c>
      <c r="AP1086">
        <v>-67</v>
      </c>
      <c r="AQ1086">
        <v>102</v>
      </c>
      <c r="AR1086">
        <v>-384</v>
      </c>
      <c r="AZ1086">
        <v>1200</v>
      </c>
      <c r="BA1086">
        <v>1</v>
      </c>
      <c r="BB1086" t="str">
        <f t="shared" si="623"/>
        <v xml:space="preserve">N4400K  </v>
      </c>
      <c r="BC1086">
        <v>1</v>
      </c>
      <c r="BE1086">
        <v>0</v>
      </c>
      <c r="BF1086">
        <v>0</v>
      </c>
      <c r="BG1086">
        <v>0</v>
      </c>
      <c r="BH1086">
        <v>1925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 t="shared" si="634"/>
        <v>21:40:54.172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168</v>
      </c>
      <c r="CR1086">
        <v>0</v>
      </c>
      <c r="CW1086">
        <v>4039199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 t="shared" si="631"/>
        <v>07/22/2022 21:40:54.424</v>
      </c>
      <c r="C1087" t="str">
        <f t="shared" si="620"/>
        <v>FFDFD3C0</v>
      </c>
      <c r="D1087" t="s">
        <v>113</v>
      </c>
      <c r="E1087">
        <v>44</v>
      </c>
      <c r="H1087">
        <v>151</v>
      </c>
      <c r="I1087" t="s">
        <v>114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632"/>
        <v>21:40:54.172</v>
      </c>
      <c r="T1087" t="str">
        <f t="shared" si="633"/>
        <v>21:40:53.772</v>
      </c>
      <c r="U1087" t="str">
        <f t="shared" si="600"/>
        <v>A54CFF</v>
      </c>
      <c r="V1087">
        <v>0</v>
      </c>
      <c r="W1087">
        <v>0</v>
      </c>
      <c r="X1087">
        <v>2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1</v>
      </c>
      <c r="AI1087" t="s">
        <v>486</v>
      </c>
      <c r="AJ1087">
        <v>43.404515000000004</v>
      </c>
      <c r="AK1087" t="s">
        <v>487</v>
      </c>
      <c r="AL1087">
        <v>-88.754295999999997</v>
      </c>
      <c r="AM1087">
        <v>25</v>
      </c>
      <c r="AN1087">
        <v>1975</v>
      </c>
      <c r="AO1087" t="s">
        <v>118</v>
      </c>
      <c r="AP1087">
        <v>-67</v>
      </c>
      <c r="AQ1087">
        <v>102</v>
      </c>
      <c r="AR1087">
        <v>-384</v>
      </c>
      <c r="AZ1087">
        <v>1200</v>
      </c>
      <c r="BA1087">
        <v>1</v>
      </c>
      <c r="BB1087" t="str">
        <f t="shared" si="623"/>
        <v xml:space="preserve">N4400K  </v>
      </c>
      <c r="BC1087">
        <v>1</v>
      </c>
      <c r="BE1087">
        <v>0</v>
      </c>
      <c r="BF1087">
        <v>0</v>
      </c>
      <c r="BG1087">
        <v>0</v>
      </c>
      <c r="BH1087">
        <v>1925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 t="shared" si="634"/>
        <v>21:40:54.172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168</v>
      </c>
      <c r="CR1087">
        <v>0</v>
      </c>
      <c r="CW1087">
        <v>4039199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 t="shared" si="631"/>
        <v>07/22/2022 21:40:54.424</v>
      </c>
      <c r="C1088" t="str">
        <f t="shared" si="620"/>
        <v>FFDFD3C0</v>
      </c>
      <c r="D1088" t="s">
        <v>124</v>
      </c>
      <c r="E1088">
        <v>2</v>
      </c>
      <c r="H1088">
        <v>156</v>
      </c>
      <c r="I1088" t="s">
        <v>125</v>
      </c>
      <c r="J1088" t="s">
        <v>126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632"/>
        <v>21:40:54.172</v>
      </c>
      <c r="T1088" t="str">
        <f t="shared" si="633"/>
        <v>21:40:53.772</v>
      </c>
      <c r="U1088" t="str">
        <f t="shared" si="600"/>
        <v>A54CFF</v>
      </c>
      <c r="V1088">
        <v>0</v>
      </c>
      <c r="W1088">
        <v>0</v>
      </c>
      <c r="X1088">
        <v>2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1</v>
      </c>
      <c r="AI1088" t="s">
        <v>486</v>
      </c>
      <c r="AJ1088">
        <v>43.404515000000004</v>
      </c>
      <c r="AK1088" t="s">
        <v>487</v>
      </c>
      <c r="AL1088">
        <v>-88.754295999999997</v>
      </c>
      <c r="AM1088">
        <v>25</v>
      </c>
      <c r="AN1088">
        <v>1975</v>
      </c>
      <c r="AO1088" t="s">
        <v>118</v>
      </c>
      <c r="AP1088">
        <v>-67</v>
      </c>
      <c r="AQ1088">
        <v>102</v>
      </c>
      <c r="AR1088">
        <v>-384</v>
      </c>
      <c r="AZ1088">
        <v>1200</v>
      </c>
      <c r="BA1088">
        <v>1</v>
      </c>
      <c r="BB1088" t="str">
        <f t="shared" si="623"/>
        <v xml:space="preserve">N4400K  </v>
      </c>
      <c r="BC1088">
        <v>1</v>
      </c>
      <c r="BE1088">
        <v>0</v>
      </c>
      <c r="BF1088">
        <v>0</v>
      </c>
      <c r="BG1088">
        <v>0</v>
      </c>
      <c r="BH1088">
        <v>1925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 t="shared" si="634"/>
        <v>21:40:54.172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168</v>
      </c>
      <c r="CR1088">
        <v>0</v>
      </c>
      <c r="CW1088">
        <v>4039199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 t="shared" si="631"/>
        <v>07/22/2022 21:40:54.424</v>
      </c>
      <c r="C1089" t="str">
        <f t="shared" si="620"/>
        <v>FFDFD3C0</v>
      </c>
      <c r="D1089" t="s">
        <v>127</v>
      </c>
      <c r="E1089">
        <v>8</v>
      </c>
      <c r="F1089">
        <v>2008</v>
      </c>
      <c r="G1089" t="s">
        <v>128</v>
      </c>
      <c r="J1089" t="s">
        <v>129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632"/>
        <v>21:40:54.172</v>
      </c>
      <c r="T1089" t="str">
        <f t="shared" si="633"/>
        <v>21:40:53.772</v>
      </c>
      <c r="U1089" t="str">
        <f t="shared" si="600"/>
        <v>A54CFF</v>
      </c>
      <c r="V1089">
        <v>0</v>
      </c>
      <c r="W1089">
        <v>0</v>
      </c>
      <c r="X1089">
        <v>2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1</v>
      </c>
      <c r="AI1089" t="s">
        <v>486</v>
      </c>
      <c r="AJ1089">
        <v>43.404515000000004</v>
      </c>
      <c r="AK1089" t="s">
        <v>487</v>
      </c>
      <c r="AL1089">
        <v>-88.754295999999997</v>
      </c>
      <c r="AM1089">
        <v>25</v>
      </c>
      <c r="AN1089">
        <v>1975</v>
      </c>
      <c r="AO1089" t="s">
        <v>118</v>
      </c>
      <c r="AP1089">
        <v>-67</v>
      </c>
      <c r="AQ1089">
        <v>102</v>
      </c>
      <c r="AR1089">
        <v>-384</v>
      </c>
      <c r="AZ1089">
        <v>1200</v>
      </c>
      <c r="BA1089">
        <v>1</v>
      </c>
      <c r="BB1089" t="str">
        <f t="shared" si="623"/>
        <v xml:space="preserve">N4400K  </v>
      </c>
      <c r="BC1089">
        <v>1</v>
      </c>
      <c r="BE1089">
        <v>0</v>
      </c>
      <c r="BF1089">
        <v>0</v>
      </c>
      <c r="BG1089">
        <v>0</v>
      </c>
      <c r="BH1089">
        <v>1925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 t="shared" si="634"/>
        <v>21:40:54.172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168</v>
      </c>
      <c r="CR1089">
        <v>0</v>
      </c>
      <c r="CW1089">
        <v>4039199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 t="shared" si="631"/>
        <v>07/22/2022 21:40:54.424</v>
      </c>
      <c r="C1090" t="str">
        <f t="shared" si="620"/>
        <v>FFDFD3C0</v>
      </c>
      <c r="D1090" t="s">
        <v>121</v>
      </c>
      <c r="E1090">
        <v>12</v>
      </c>
      <c r="F1090">
        <v>1012</v>
      </c>
      <c r="G1090" t="s">
        <v>122</v>
      </c>
      <c r="J1090" t="s">
        <v>123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632"/>
        <v>21:40:54.172</v>
      </c>
      <c r="T1090" t="str">
        <f t="shared" si="633"/>
        <v>21:40:53.772</v>
      </c>
      <c r="U1090" t="str">
        <f t="shared" ref="U1090:U1153" si="635">"A54CFF"</f>
        <v>A54CFF</v>
      </c>
      <c r="V1090">
        <v>0</v>
      </c>
      <c r="W1090">
        <v>0</v>
      </c>
      <c r="X1090">
        <v>2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1</v>
      </c>
      <c r="AI1090" t="s">
        <v>486</v>
      </c>
      <c r="AJ1090">
        <v>43.404515000000004</v>
      </c>
      <c r="AK1090" t="s">
        <v>487</v>
      </c>
      <c r="AL1090">
        <v>-88.754295999999997</v>
      </c>
      <c r="AM1090">
        <v>25</v>
      </c>
      <c r="AN1090">
        <v>1975</v>
      </c>
      <c r="AO1090" t="s">
        <v>118</v>
      </c>
      <c r="AP1090">
        <v>-67</v>
      </c>
      <c r="AQ1090">
        <v>102</v>
      </c>
      <c r="AR1090">
        <v>-384</v>
      </c>
      <c r="AZ1090">
        <v>1200</v>
      </c>
      <c r="BA1090">
        <v>1</v>
      </c>
      <c r="BB1090" t="str">
        <f t="shared" si="623"/>
        <v xml:space="preserve">N4400K  </v>
      </c>
      <c r="BC1090">
        <v>1</v>
      </c>
      <c r="BE1090">
        <v>0</v>
      </c>
      <c r="BF1090">
        <v>0</v>
      </c>
      <c r="BG1090">
        <v>0</v>
      </c>
      <c r="BH1090">
        <v>1925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 t="shared" si="634"/>
        <v>21:40:54.172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168</v>
      </c>
      <c r="CR1090">
        <v>0</v>
      </c>
      <c r="CW1090">
        <v>4039199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"07/22/2022 21:40:55.315"</f>
        <v>07/22/2022 21:40:55.315</v>
      </c>
      <c r="C1091" t="str">
        <f t="shared" si="620"/>
        <v>FFDFD3C0</v>
      </c>
      <c r="D1091" t="s">
        <v>113</v>
      </c>
      <c r="E1091">
        <v>45</v>
      </c>
      <c r="H1091">
        <v>152</v>
      </c>
      <c r="I1091" t="s">
        <v>120</v>
      </c>
      <c r="J1091" t="s">
        <v>115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ref="S1091:S1096" si="636">"21:40:55.094"</f>
        <v>21:40:55.094</v>
      </c>
      <c r="T1091" t="str">
        <f t="shared" ref="T1091:T1096" si="637">"21:40:54.694"</f>
        <v>21:40:54.694</v>
      </c>
      <c r="U1091" t="str">
        <f t="shared" si="635"/>
        <v>A54CFF</v>
      </c>
      <c r="V1091">
        <v>0</v>
      </c>
      <c r="W1091">
        <v>0</v>
      </c>
      <c r="X1091">
        <v>2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1</v>
      </c>
      <c r="AI1091" t="s">
        <v>488</v>
      </c>
      <c r="AJ1091">
        <v>43.404921999999999</v>
      </c>
      <c r="AK1091" t="s">
        <v>489</v>
      </c>
      <c r="AL1091">
        <v>-88.754639999999995</v>
      </c>
      <c r="AM1091">
        <v>25</v>
      </c>
      <c r="AN1091">
        <v>1975</v>
      </c>
      <c r="AO1091" t="s">
        <v>118</v>
      </c>
      <c r="AP1091">
        <v>-66</v>
      </c>
      <c r="AQ1091">
        <v>101</v>
      </c>
      <c r="AR1091">
        <v>-448</v>
      </c>
      <c r="AZ1091">
        <v>1200</v>
      </c>
      <c r="BA1091">
        <v>1</v>
      </c>
      <c r="BB1091" t="str">
        <f t="shared" si="623"/>
        <v xml:space="preserve">N4400K  </v>
      </c>
      <c r="BC1091">
        <v>1</v>
      </c>
      <c r="BE1091">
        <v>0</v>
      </c>
      <c r="BF1091">
        <v>0</v>
      </c>
      <c r="BG1091">
        <v>0</v>
      </c>
      <c r="BH1091">
        <v>1925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 t="shared" ref="BW1091:BW1096" si="638">"21:40:55.095"</f>
        <v>21:40:55.095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168</v>
      </c>
      <c r="CR1091">
        <v>0</v>
      </c>
      <c r="CW1091">
        <v>4040361</v>
      </c>
      <c r="CY1091">
        <v>1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"07/22/2022 21:40:55.315"</f>
        <v>07/22/2022 21:40:55.315</v>
      </c>
      <c r="C1092" t="str">
        <f t="shared" si="620"/>
        <v>FFDFD3C0</v>
      </c>
      <c r="D1092" t="s">
        <v>113</v>
      </c>
      <c r="E1092">
        <v>44</v>
      </c>
      <c r="H1092">
        <v>151</v>
      </c>
      <c r="I1092" t="s">
        <v>114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636"/>
        <v>21:40:55.094</v>
      </c>
      <c r="T1092" t="str">
        <f t="shared" si="637"/>
        <v>21:40:54.694</v>
      </c>
      <c r="U1092" t="str">
        <f t="shared" si="635"/>
        <v>A54CFF</v>
      </c>
      <c r="V1092">
        <v>0</v>
      </c>
      <c r="W1092">
        <v>0</v>
      </c>
      <c r="X1092">
        <v>2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1</v>
      </c>
      <c r="AI1092" t="s">
        <v>488</v>
      </c>
      <c r="AJ1092">
        <v>43.404921999999999</v>
      </c>
      <c r="AK1092" t="s">
        <v>489</v>
      </c>
      <c r="AL1092">
        <v>-88.754639999999995</v>
      </c>
      <c r="AM1092">
        <v>25</v>
      </c>
      <c r="AN1092">
        <v>1975</v>
      </c>
      <c r="AO1092" t="s">
        <v>118</v>
      </c>
      <c r="AP1092">
        <v>-66</v>
      </c>
      <c r="AQ1092">
        <v>101</v>
      </c>
      <c r="AR1092">
        <v>-448</v>
      </c>
      <c r="AZ1092">
        <v>1200</v>
      </c>
      <c r="BA1092">
        <v>1</v>
      </c>
      <c r="BB1092" t="str">
        <f t="shared" si="623"/>
        <v xml:space="preserve">N4400K  </v>
      </c>
      <c r="BC1092">
        <v>1</v>
      </c>
      <c r="BE1092">
        <v>0</v>
      </c>
      <c r="BF1092">
        <v>0</v>
      </c>
      <c r="BG1092">
        <v>0</v>
      </c>
      <c r="BH1092">
        <v>1925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 t="shared" si="638"/>
        <v>21:40:55.095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168</v>
      </c>
      <c r="CR1092">
        <v>0</v>
      </c>
      <c r="CW1092">
        <v>4040361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"07/22/2022 21:40:55.315"</f>
        <v>07/22/2022 21:40:55.315</v>
      </c>
      <c r="C1093" t="str">
        <f t="shared" si="620"/>
        <v>FFDFD3C0</v>
      </c>
      <c r="D1093" t="s">
        <v>124</v>
      </c>
      <c r="E1093">
        <v>2</v>
      </c>
      <c r="H1093">
        <v>156</v>
      </c>
      <c r="I1093" t="s">
        <v>125</v>
      </c>
      <c r="J1093" t="s">
        <v>126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636"/>
        <v>21:40:55.094</v>
      </c>
      <c r="T1093" t="str">
        <f t="shared" si="637"/>
        <v>21:40:54.694</v>
      </c>
      <c r="U1093" t="str">
        <f t="shared" si="635"/>
        <v>A54CFF</v>
      </c>
      <c r="V1093">
        <v>0</v>
      </c>
      <c r="W1093">
        <v>0</v>
      </c>
      <c r="X1093">
        <v>2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1</v>
      </c>
      <c r="AI1093" t="s">
        <v>488</v>
      </c>
      <c r="AJ1093">
        <v>43.404921999999999</v>
      </c>
      <c r="AK1093" t="s">
        <v>489</v>
      </c>
      <c r="AL1093">
        <v>-88.754639999999995</v>
      </c>
      <c r="AM1093">
        <v>25</v>
      </c>
      <c r="AN1093">
        <v>1975</v>
      </c>
      <c r="AO1093" t="s">
        <v>118</v>
      </c>
      <c r="AP1093">
        <v>-66</v>
      </c>
      <c r="AQ1093">
        <v>101</v>
      </c>
      <c r="AR1093">
        <v>-448</v>
      </c>
      <c r="AZ1093">
        <v>1200</v>
      </c>
      <c r="BA1093">
        <v>1</v>
      </c>
      <c r="BB1093" t="str">
        <f t="shared" si="623"/>
        <v xml:space="preserve">N4400K  </v>
      </c>
      <c r="BC1093">
        <v>1</v>
      </c>
      <c r="BE1093">
        <v>0</v>
      </c>
      <c r="BF1093">
        <v>0</v>
      </c>
      <c r="BG1093">
        <v>0</v>
      </c>
      <c r="BH1093">
        <v>1925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 t="shared" si="638"/>
        <v>21:40:55.095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168</v>
      </c>
      <c r="CR1093">
        <v>0</v>
      </c>
      <c r="CW1093">
        <v>4040361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"07/22/2022 21:40:55.330"</f>
        <v>07/22/2022 21:40:55.330</v>
      </c>
      <c r="C1094" t="str">
        <f t="shared" si="620"/>
        <v>FFDFD3C0</v>
      </c>
      <c r="D1094" t="s">
        <v>127</v>
      </c>
      <c r="E1094">
        <v>8</v>
      </c>
      <c r="F1094">
        <v>2008</v>
      </c>
      <c r="G1094" t="s">
        <v>128</v>
      </c>
      <c r="J1094" t="s">
        <v>129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636"/>
        <v>21:40:55.094</v>
      </c>
      <c r="T1094" t="str">
        <f t="shared" si="637"/>
        <v>21:40:54.694</v>
      </c>
      <c r="U1094" t="str">
        <f t="shared" si="635"/>
        <v>A54CFF</v>
      </c>
      <c r="V1094">
        <v>0</v>
      </c>
      <c r="W1094">
        <v>0</v>
      </c>
      <c r="X1094">
        <v>2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1</v>
      </c>
      <c r="AI1094" t="s">
        <v>488</v>
      </c>
      <c r="AJ1094">
        <v>43.404921999999999</v>
      </c>
      <c r="AK1094" t="s">
        <v>489</v>
      </c>
      <c r="AL1094">
        <v>-88.754639999999995</v>
      </c>
      <c r="AM1094">
        <v>25</v>
      </c>
      <c r="AN1094">
        <v>1975</v>
      </c>
      <c r="AO1094" t="s">
        <v>118</v>
      </c>
      <c r="AP1094">
        <v>-66</v>
      </c>
      <c r="AQ1094">
        <v>101</v>
      </c>
      <c r="AR1094">
        <v>-448</v>
      </c>
      <c r="AZ1094">
        <v>1200</v>
      </c>
      <c r="BA1094">
        <v>1</v>
      </c>
      <c r="BB1094" t="str">
        <f t="shared" si="623"/>
        <v xml:space="preserve">N4400K  </v>
      </c>
      <c r="BC1094">
        <v>1</v>
      </c>
      <c r="BE1094">
        <v>0</v>
      </c>
      <c r="BF1094">
        <v>0</v>
      </c>
      <c r="BG1094">
        <v>0</v>
      </c>
      <c r="BH1094">
        <v>1925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 t="shared" si="638"/>
        <v>21:40:55.095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168</v>
      </c>
      <c r="CR1094">
        <v>0</v>
      </c>
      <c r="CW1094">
        <v>4040361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"07/22/2022 21:40:55.330"</f>
        <v>07/22/2022 21:40:55.330</v>
      </c>
      <c r="C1095" t="str">
        <f t="shared" si="620"/>
        <v>FFDFD3C0</v>
      </c>
      <c r="D1095" t="s">
        <v>121</v>
      </c>
      <c r="E1095">
        <v>12</v>
      </c>
      <c r="F1095">
        <v>1012</v>
      </c>
      <c r="G1095" t="s">
        <v>122</v>
      </c>
      <c r="J1095" t="s">
        <v>123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636"/>
        <v>21:40:55.094</v>
      </c>
      <c r="T1095" t="str">
        <f t="shared" si="637"/>
        <v>21:40:54.694</v>
      </c>
      <c r="U1095" t="str">
        <f t="shared" si="635"/>
        <v>A54CFF</v>
      </c>
      <c r="V1095">
        <v>0</v>
      </c>
      <c r="W1095">
        <v>0</v>
      </c>
      <c r="X1095">
        <v>2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1</v>
      </c>
      <c r="AI1095" t="s">
        <v>488</v>
      </c>
      <c r="AJ1095">
        <v>43.404921999999999</v>
      </c>
      <c r="AK1095" t="s">
        <v>489</v>
      </c>
      <c r="AL1095">
        <v>-88.754639999999995</v>
      </c>
      <c r="AM1095">
        <v>25</v>
      </c>
      <c r="AN1095">
        <v>1975</v>
      </c>
      <c r="AO1095" t="s">
        <v>118</v>
      </c>
      <c r="AP1095">
        <v>-66</v>
      </c>
      <c r="AQ1095">
        <v>101</v>
      </c>
      <c r="AR1095">
        <v>-448</v>
      </c>
      <c r="AZ1095">
        <v>1200</v>
      </c>
      <c r="BA1095">
        <v>1</v>
      </c>
      <c r="BB1095" t="str">
        <f t="shared" si="623"/>
        <v xml:space="preserve">N4400K  </v>
      </c>
      <c r="BC1095">
        <v>1</v>
      </c>
      <c r="BE1095">
        <v>0</v>
      </c>
      <c r="BF1095">
        <v>0</v>
      </c>
      <c r="BG1095">
        <v>0</v>
      </c>
      <c r="BH1095">
        <v>1925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 t="shared" si="638"/>
        <v>21:40:55.095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168</v>
      </c>
      <c r="CR1095">
        <v>0</v>
      </c>
      <c r="CW1095">
        <v>4040361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"07/22/2022 21:40:55.330"</f>
        <v>07/22/2022 21:40:55.330</v>
      </c>
      <c r="C1096" t="str">
        <f t="shared" si="620"/>
        <v>FFDFD3C0</v>
      </c>
      <c r="D1096" t="s">
        <v>121</v>
      </c>
      <c r="E1096">
        <v>11</v>
      </c>
      <c r="F1096">
        <v>1011</v>
      </c>
      <c r="G1096" t="s">
        <v>125</v>
      </c>
      <c r="J1096" t="s">
        <v>123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636"/>
        <v>21:40:55.094</v>
      </c>
      <c r="T1096" t="str">
        <f t="shared" si="637"/>
        <v>21:40:54.694</v>
      </c>
      <c r="U1096" t="str">
        <f t="shared" si="635"/>
        <v>A54CFF</v>
      </c>
      <c r="V1096">
        <v>0</v>
      </c>
      <c r="W1096">
        <v>0</v>
      </c>
      <c r="X1096">
        <v>2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1</v>
      </c>
      <c r="AI1096" t="s">
        <v>488</v>
      </c>
      <c r="AJ1096">
        <v>43.404921999999999</v>
      </c>
      <c r="AK1096" t="s">
        <v>489</v>
      </c>
      <c r="AL1096">
        <v>-88.754639999999995</v>
      </c>
      <c r="AM1096">
        <v>25</v>
      </c>
      <c r="AN1096">
        <v>1975</v>
      </c>
      <c r="AO1096" t="s">
        <v>118</v>
      </c>
      <c r="AP1096">
        <v>-66</v>
      </c>
      <c r="AQ1096">
        <v>101</v>
      </c>
      <c r="AR1096">
        <v>-448</v>
      </c>
      <c r="AZ1096">
        <v>1200</v>
      </c>
      <c r="BA1096">
        <v>1</v>
      </c>
      <c r="BB1096" t="str">
        <f t="shared" si="623"/>
        <v xml:space="preserve">N4400K  </v>
      </c>
      <c r="BC1096">
        <v>1</v>
      </c>
      <c r="BE1096">
        <v>0</v>
      </c>
      <c r="BF1096">
        <v>0</v>
      </c>
      <c r="BG1096">
        <v>0</v>
      </c>
      <c r="BH1096">
        <v>1925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 t="shared" si="638"/>
        <v>21:40:55.095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168</v>
      </c>
      <c r="CR1096">
        <v>0</v>
      </c>
      <c r="CW1096">
        <v>4040361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"07/22/2022 21:40:56.339"</f>
        <v>07/22/2022 21:40:56.339</v>
      </c>
      <c r="C1097" t="str">
        <f t="shared" si="620"/>
        <v>FFDFD3C0</v>
      </c>
      <c r="D1097" t="s">
        <v>124</v>
      </c>
      <c r="E1097">
        <v>2</v>
      </c>
      <c r="H1097">
        <v>156</v>
      </c>
      <c r="I1097" t="s">
        <v>125</v>
      </c>
      <c r="J1097" t="s">
        <v>126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ref="S1097:S1102" si="639">"21:40:56.039"</f>
        <v>21:40:56.039</v>
      </c>
      <c r="T1097" t="str">
        <f t="shared" ref="T1097:T1102" si="640">"21:40:55.639"</f>
        <v>21:40:55.639</v>
      </c>
      <c r="U1097" t="str">
        <f t="shared" si="635"/>
        <v>A54CFF</v>
      </c>
      <c r="V1097">
        <v>0</v>
      </c>
      <c r="W1097">
        <v>0</v>
      </c>
      <c r="X1097">
        <v>2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1</v>
      </c>
      <c r="AI1097" t="s">
        <v>490</v>
      </c>
      <c r="AJ1097">
        <v>43.405416000000002</v>
      </c>
      <c r="AK1097" t="s">
        <v>491</v>
      </c>
      <c r="AL1097">
        <v>-88.755089999999996</v>
      </c>
      <c r="AM1097">
        <v>25</v>
      </c>
      <c r="AN1097">
        <v>1950</v>
      </c>
      <c r="AO1097" t="s">
        <v>118</v>
      </c>
      <c r="AP1097">
        <v>-65</v>
      </c>
      <c r="AQ1097">
        <v>100</v>
      </c>
      <c r="AR1097">
        <v>-448</v>
      </c>
      <c r="AZ1097">
        <v>1200</v>
      </c>
      <c r="BA1097">
        <v>1</v>
      </c>
      <c r="BB1097" t="str">
        <f t="shared" si="623"/>
        <v xml:space="preserve">N4400K  </v>
      </c>
      <c r="BC1097">
        <v>1</v>
      </c>
      <c r="BE1097">
        <v>0</v>
      </c>
      <c r="BF1097">
        <v>0</v>
      </c>
      <c r="BG1097">
        <v>0</v>
      </c>
      <c r="BH1097">
        <v>1900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 t="shared" ref="BW1097:BW1102" si="641">"21:40:56.043"</f>
        <v>21:40:56.043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168</v>
      </c>
      <c r="CR1097">
        <v>0</v>
      </c>
      <c r="CW1097">
        <v>4041546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"07/22/2022 21:40:56.339"</f>
        <v>07/22/2022 21:40:56.339</v>
      </c>
      <c r="C1098" t="str">
        <f t="shared" si="620"/>
        <v>FFDFD3C0</v>
      </c>
      <c r="D1098" t="s">
        <v>127</v>
      </c>
      <c r="E1098">
        <v>8</v>
      </c>
      <c r="F1098">
        <v>2008</v>
      </c>
      <c r="G1098" t="s">
        <v>128</v>
      </c>
      <c r="J1098" t="s">
        <v>129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639"/>
        <v>21:40:56.039</v>
      </c>
      <c r="T1098" t="str">
        <f t="shared" si="640"/>
        <v>21:40:55.639</v>
      </c>
      <c r="U1098" t="str">
        <f t="shared" si="635"/>
        <v>A54CFF</v>
      </c>
      <c r="V1098">
        <v>0</v>
      </c>
      <c r="W1098">
        <v>0</v>
      </c>
      <c r="X1098">
        <v>2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1</v>
      </c>
      <c r="AI1098" t="s">
        <v>490</v>
      </c>
      <c r="AJ1098">
        <v>43.405416000000002</v>
      </c>
      <c r="AK1098" t="s">
        <v>491</v>
      </c>
      <c r="AL1098">
        <v>-88.755089999999996</v>
      </c>
      <c r="AM1098">
        <v>25</v>
      </c>
      <c r="AN1098">
        <v>1950</v>
      </c>
      <c r="AO1098" t="s">
        <v>118</v>
      </c>
      <c r="AP1098">
        <v>-65</v>
      </c>
      <c r="AQ1098">
        <v>100</v>
      </c>
      <c r="AR1098">
        <v>-448</v>
      </c>
      <c r="AZ1098">
        <v>1200</v>
      </c>
      <c r="BA1098">
        <v>1</v>
      </c>
      <c r="BB1098" t="str">
        <f t="shared" si="623"/>
        <v xml:space="preserve">N4400K  </v>
      </c>
      <c r="BC1098">
        <v>1</v>
      </c>
      <c r="BE1098">
        <v>0</v>
      </c>
      <c r="BF1098">
        <v>0</v>
      </c>
      <c r="BG1098">
        <v>0</v>
      </c>
      <c r="BH1098">
        <v>1900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 t="shared" si="641"/>
        <v>21:40:56.043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168</v>
      </c>
      <c r="CR1098">
        <v>0</v>
      </c>
      <c r="CW1098">
        <v>4041546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"07/22/2022 21:40:56.339"</f>
        <v>07/22/2022 21:40:56.339</v>
      </c>
      <c r="C1099" t="str">
        <f t="shared" si="620"/>
        <v>FFDFD3C0</v>
      </c>
      <c r="D1099" t="s">
        <v>121</v>
      </c>
      <c r="E1099">
        <v>12</v>
      </c>
      <c r="F1099">
        <v>1012</v>
      </c>
      <c r="G1099" t="s">
        <v>122</v>
      </c>
      <c r="J1099" t="s">
        <v>123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639"/>
        <v>21:40:56.039</v>
      </c>
      <c r="T1099" t="str">
        <f t="shared" si="640"/>
        <v>21:40:55.639</v>
      </c>
      <c r="U1099" t="str">
        <f t="shared" si="635"/>
        <v>A54CFF</v>
      </c>
      <c r="V1099">
        <v>0</v>
      </c>
      <c r="W1099">
        <v>0</v>
      </c>
      <c r="X1099">
        <v>2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1</v>
      </c>
      <c r="AI1099" t="s">
        <v>490</v>
      </c>
      <c r="AJ1099">
        <v>43.405416000000002</v>
      </c>
      <c r="AK1099" t="s">
        <v>491</v>
      </c>
      <c r="AL1099">
        <v>-88.755089999999996</v>
      </c>
      <c r="AM1099">
        <v>25</v>
      </c>
      <c r="AN1099">
        <v>1950</v>
      </c>
      <c r="AO1099" t="s">
        <v>118</v>
      </c>
      <c r="AP1099">
        <v>-65</v>
      </c>
      <c r="AQ1099">
        <v>100</v>
      </c>
      <c r="AR1099">
        <v>-448</v>
      </c>
      <c r="AZ1099">
        <v>1200</v>
      </c>
      <c r="BA1099">
        <v>1</v>
      </c>
      <c r="BB1099" t="str">
        <f t="shared" si="623"/>
        <v xml:space="preserve">N4400K  </v>
      </c>
      <c r="BC1099">
        <v>1</v>
      </c>
      <c r="BE1099">
        <v>0</v>
      </c>
      <c r="BF1099">
        <v>0</v>
      </c>
      <c r="BG1099">
        <v>0</v>
      </c>
      <c r="BH1099">
        <v>1900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 t="shared" si="641"/>
        <v>21:40:56.043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168</v>
      </c>
      <c r="CR1099">
        <v>0</v>
      </c>
      <c r="CW1099">
        <v>4041546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"07/22/2022 21:40:56.340"</f>
        <v>07/22/2022 21:40:56.340</v>
      </c>
      <c r="C1100" t="str">
        <f t="shared" si="620"/>
        <v>FFDFD3C0</v>
      </c>
      <c r="D1100" t="s">
        <v>121</v>
      </c>
      <c r="E1100">
        <v>11</v>
      </c>
      <c r="F1100">
        <v>1011</v>
      </c>
      <c r="G1100" t="s">
        <v>125</v>
      </c>
      <c r="J1100" t="s">
        <v>123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639"/>
        <v>21:40:56.039</v>
      </c>
      <c r="T1100" t="str">
        <f t="shared" si="640"/>
        <v>21:40:55.639</v>
      </c>
      <c r="U1100" t="str">
        <f t="shared" si="635"/>
        <v>A54CFF</v>
      </c>
      <c r="V1100">
        <v>0</v>
      </c>
      <c r="W1100">
        <v>0</v>
      </c>
      <c r="X1100">
        <v>2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1</v>
      </c>
      <c r="AI1100" t="s">
        <v>490</v>
      </c>
      <c r="AJ1100">
        <v>43.405416000000002</v>
      </c>
      <c r="AK1100" t="s">
        <v>491</v>
      </c>
      <c r="AL1100">
        <v>-88.755089999999996</v>
      </c>
      <c r="AM1100">
        <v>25</v>
      </c>
      <c r="AN1100">
        <v>1950</v>
      </c>
      <c r="AO1100" t="s">
        <v>118</v>
      </c>
      <c r="AP1100">
        <v>-65</v>
      </c>
      <c r="AQ1100">
        <v>100</v>
      </c>
      <c r="AR1100">
        <v>-448</v>
      </c>
      <c r="AZ1100">
        <v>1200</v>
      </c>
      <c r="BA1100">
        <v>1</v>
      </c>
      <c r="BB1100" t="str">
        <f t="shared" si="623"/>
        <v xml:space="preserve">N4400K  </v>
      </c>
      <c r="BC1100">
        <v>1</v>
      </c>
      <c r="BE1100">
        <v>0</v>
      </c>
      <c r="BF1100">
        <v>0</v>
      </c>
      <c r="BG1100">
        <v>0</v>
      </c>
      <c r="BH1100">
        <v>1900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 t="shared" si="641"/>
        <v>21:40:56.043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168</v>
      </c>
      <c r="CR1100">
        <v>0</v>
      </c>
      <c r="CW1100">
        <v>4041546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"07/22/2022 21:40:56.340"</f>
        <v>07/22/2022 21:40:56.340</v>
      </c>
      <c r="C1101" t="str">
        <f t="shared" si="620"/>
        <v>FFDFD3C0</v>
      </c>
      <c r="D1101" t="s">
        <v>113</v>
      </c>
      <c r="E1101">
        <v>45</v>
      </c>
      <c r="H1101">
        <v>152</v>
      </c>
      <c r="I1101" t="s">
        <v>120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639"/>
        <v>21:40:56.039</v>
      </c>
      <c r="T1101" t="str">
        <f t="shared" si="640"/>
        <v>21:40:55.639</v>
      </c>
      <c r="U1101" t="str">
        <f t="shared" si="635"/>
        <v>A54CFF</v>
      </c>
      <c r="V1101">
        <v>0</v>
      </c>
      <c r="W1101">
        <v>0</v>
      </c>
      <c r="X1101">
        <v>2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1</v>
      </c>
      <c r="AI1101" t="s">
        <v>490</v>
      </c>
      <c r="AJ1101">
        <v>43.405416000000002</v>
      </c>
      <c r="AK1101" t="s">
        <v>491</v>
      </c>
      <c r="AL1101">
        <v>-88.755089999999996</v>
      </c>
      <c r="AM1101">
        <v>25</v>
      </c>
      <c r="AN1101">
        <v>1950</v>
      </c>
      <c r="AO1101" t="s">
        <v>118</v>
      </c>
      <c r="AP1101">
        <v>-65</v>
      </c>
      <c r="AQ1101">
        <v>100</v>
      </c>
      <c r="AR1101">
        <v>-448</v>
      </c>
      <c r="AZ1101">
        <v>1200</v>
      </c>
      <c r="BA1101">
        <v>1</v>
      </c>
      <c r="BB1101" t="str">
        <f t="shared" si="623"/>
        <v xml:space="preserve">N4400K  </v>
      </c>
      <c r="BC1101">
        <v>1</v>
      </c>
      <c r="BE1101">
        <v>0</v>
      </c>
      <c r="BF1101">
        <v>0</v>
      </c>
      <c r="BG1101">
        <v>0</v>
      </c>
      <c r="BH1101">
        <v>1900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 t="shared" si="641"/>
        <v>21:40:56.043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168</v>
      </c>
      <c r="CR1101">
        <v>0</v>
      </c>
      <c r="CW1101">
        <v>4041546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"07/22/2022 21:40:56.340"</f>
        <v>07/22/2022 21:40:56.340</v>
      </c>
      <c r="C1102" t="str">
        <f t="shared" si="620"/>
        <v>FFDFD3C0</v>
      </c>
      <c r="D1102" t="s">
        <v>113</v>
      </c>
      <c r="E1102">
        <v>44</v>
      </c>
      <c r="H1102">
        <v>151</v>
      </c>
      <c r="I1102" t="s">
        <v>114</v>
      </c>
      <c r="J1102" t="s">
        <v>115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639"/>
        <v>21:40:56.039</v>
      </c>
      <c r="T1102" t="str">
        <f t="shared" si="640"/>
        <v>21:40:55.639</v>
      </c>
      <c r="U1102" t="str">
        <f t="shared" si="635"/>
        <v>A54CFF</v>
      </c>
      <c r="V1102">
        <v>0</v>
      </c>
      <c r="W1102">
        <v>0</v>
      </c>
      <c r="X1102">
        <v>2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1</v>
      </c>
      <c r="AI1102" t="s">
        <v>490</v>
      </c>
      <c r="AJ1102">
        <v>43.405416000000002</v>
      </c>
      <c r="AK1102" t="s">
        <v>491</v>
      </c>
      <c r="AL1102">
        <v>-88.755089999999996</v>
      </c>
      <c r="AM1102">
        <v>25</v>
      </c>
      <c r="AN1102">
        <v>1950</v>
      </c>
      <c r="AO1102" t="s">
        <v>118</v>
      </c>
      <c r="AP1102">
        <v>-65</v>
      </c>
      <c r="AQ1102">
        <v>100</v>
      </c>
      <c r="AR1102">
        <v>-448</v>
      </c>
      <c r="AZ1102">
        <v>1200</v>
      </c>
      <c r="BA1102">
        <v>1</v>
      </c>
      <c r="BB1102" t="str">
        <f t="shared" si="623"/>
        <v xml:space="preserve">N4400K  </v>
      </c>
      <c r="BC1102">
        <v>1</v>
      </c>
      <c r="BE1102">
        <v>0</v>
      </c>
      <c r="BF1102">
        <v>0</v>
      </c>
      <c r="BG1102">
        <v>0</v>
      </c>
      <c r="BH1102">
        <v>1900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 t="shared" si="641"/>
        <v>21:40:56.043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168</v>
      </c>
      <c r="CR1102">
        <v>0</v>
      </c>
      <c r="CW1102">
        <v>4041546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"07/22/2022 21:40:57.210"</f>
        <v>07/22/2022 21:40:57.210</v>
      </c>
      <c r="C1103" t="str">
        <f t="shared" si="620"/>
        <v>FFDFD3C0</v>
      </c>
      <c r="D1103" t="s">
        <v>127</v>
      </c>
      <c r="E1103">
        <v>8</v>
      </c>
      <c r="F1103">
        <v>2008</v>
      </c>
      <c r="G1103" t="s">
        <v>128</v>
      </c>
      <c r="J1103" t="s">
        <v>129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ref="S1103:S1108" si="642">"21:40:57.000"</f>
        <v>21:40:57.000</v>
      </c>
      <c r="T1103" t="str">
        <f t="shared" ref="T1103:T1108" si="643">"21:40:56.600"</f>
        <v>21:40:56.600</v>
      </c>
      <c r="U1103" t="str">
        <f t="shared" si="635"/>
        <v>A54CFF</v>
      </c>
      <c r="V1103">
        <v>0</v>
      </c>
      <c r="W1103">
        <v>0</v>
      </c>
      <c r="X1103">
        <v>2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1</v>
      </c>
      <c r="AI1103" t="s">
        <v>492</v>
      </c>
      <c r="AJ1103">
        <v>43.405824000000003</v>
      </c>
      <c r="AK1103" t="s">
        <v>493</v>
      </c>
      <c r="AL1103">
        <v>-88.755476000000002</v>
      </c>
      <c r="AM1103">
        <v>25</v>
      </c>
      <c r="AN1103">
        <v>1950</v>
      </c>
      <c r="AO1103" t="s">
        <v>118</v>
      </c>
      <c r="AP1103">
        <v>-63</v>
      </c>
      <c r="AQ1103">
        <v>99</v>
      </c>
      <c r="AR1103">
        <v>-512</v>
      </c>
      <c r="AZ1103">
        <v>1200</v>
      </c>
      <c r="BA1103">
        <v>1</v>
      </c>
      <c r="BB1103" t="str">
        <f t="shared" si="623"/>
        <v xml:space="preserve">N4400K  </v>
      </c>
      <c r="BC1103">
        <v>1</v>
      </c>
      <c r="BE1103">
        <v>0</v>
      </c>
      <c r="BF1103">
        <v>0</v>
      </c>
      <c r="BG1103">
        <v>0</v>
      </c>
      <c r="BH1103">
        <v>1875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 t="shared" ref="BW1103:BW1108" si="644">"21:40:57.002"</f>
        <v>21:40:57.002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168</v>
      </c>
      <c r="CR1103">
        <v>0</v>
      </c>
      <c r="CW1103">
        <v>4042744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"07/22/2022 21:40:57.210"</f>
        <v>07/22/2022 21:40:57.210</v>
      </c>
      <c r="C1104" t="str">
        <f t="shared" si="620"/>
        <v>FFDFD3C0</v>
      </c>
      <c r="D1104" t="s">
        <v>121</v>
      </c>
      <c r="E1104">
        <v>12</v>
      </c>
      <c r="F1104">
        <v>1012</v>
      </c>
      <c r="G1104" t="s">
        <v>122</v>
      </c>
      <c r="J1104" t="s">
        <v>123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642"/>
        <v>21:40:57.000</v>
      </c>
      <c r="T1104" t="str">
        <f t="shared" si="643"/>
        <v>21:40:56.600</v>
      </c>
      <c r="U1104" t="str">
        <f t="shared" si="635"/>
        <v>A54CFF</v>
      </c>
      <c r="V1104">
        <v>0</v>
      </c>
      <c r="W1104">
        <v>0</v>
      </c>
      <c r="X1104">
        <v>2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1</v>
      </c>
      <c r="AI1104" t="s">
        <v>492</v>
      </c>
      <c r="AJ1104">
        <v>43.405824000000003</v>
      </c>
      <c r="AK1104" t="s">
        <v>493</v>
      </c>
      <c r="AL1104">
        <v>-88.755476000000002</v>
      </c>
      <c r="AM1104">
        <v>25</v>
      </c>
      <c r="AN1104">
        <v>1950</v>
      </c>
      <c r="AO1104" t="s">
        <v>118</v>
      </c>
      <c r="AP1104">
        <v>-63</v>
      </c>
      <c r="AQ1104">
        <v>99</v>
      </c>
      <c r="AR1104">
        <v>-512</v>
      </c>
      <c r="AZ1104">
        <v>1200</v>
      </c>
      <c r="BA1104">
        <v>1</v>
      </c>
      <c r="BB1104" t="str">
        <f t="shared" si="623"/>
        <v xml:space="preserve">N4400K  </v>
      </c>
      <c r="BC1104">
        <v>1</v>
      </c>
      <c r="BE1104">
        <v>0</v>
      </c>
      <c r="BF1104">
        <v>0</v>
      </c>
      <c r="BG1104">
        <v>0</v>
      </c>
      <c r="BH1104">
        <v>1875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 t="shared" si="644"/>
        <v>21:40:57.002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168</v>
      </c>
      <c r="CR1104">
        <v>0</v>
      </c>
      <c r="CW1104">
        <v>4042744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"07/22/2022 21:40:57.210"</f>
        <v>07/22/2022 21:40:57.210</v>
      </c>
      <c r="C1105" t="str">
        <f t="shared" si="620"/>
        <v>FFDFD3C0</v>
      </c>
      <c r="D1105" t="s">
        <v>121</v>
      </c>
      <c r="E1105">
        <v>11</v>
      </c>
      <c r="F1105">
        <v>1011</v>
      </c>
      <c r="G1105" t="s">
        <v>125</v>
      </c>
      <c r="J1105" t="s">
        <v>123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642"/>
        <v>21:40:57.000</v>
      </c>
      <c r="T1105" t="str">
        <f t="shared" si="643"/>
        <v>21:40:56.600</v>
      </c>
      <c r="U1105" t="str">
        <f t="shared" si="635"/>
        <v>A54CFF</v>
      </c>
      <c r="V1105">
        <v>0</v>
      </c>
      <c r="W1105">
        <v>0</v>
      </c>
      <c r="X1105">
        <v>2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1</v>
      </c>
      <c r="AI1105" t="s">
        <v>492</v>
      </c>
      <c r="AJ1105">
        <v>43.405824000000003</v>
      </c>
      <c r="AK1105" t="s">
        <v>493</v>
      </c>
      <c r="AL1105">
        <v>-88.755476000000002</v>
      </c>
      <c r="AM1105">
        <v>25</v>
      </c>
      <c r="AN1105">
        <v>1950</v>
      </c>
      <c r="AO1105" t="s">
        <v>118</v>
      </c>
      <c r="AP1105">
        <v>-63</v>
      </c>
      <c r="AQ1105">
        <v>99</v>
      </c>
      <c r="AR1105">
        <v>-512</v>
      </c>
      <c r="AZ1105">
        <v>1200</v>
      </c>
      <c r="BA1105">
        <v>1</v>
      </c>
      <c r="BB1105" t="str">
        <f t="shared" si="623"/>
        <v xml:space="preserve">N4400K  </v>
      </c>
      <c r="BC1105">
        <v>1</v>
      </c>
      <c r="BE1105">
        <v>0</v>
      </c>
      <c r="BF1105">
        <v>0</v>
      </c>
      <c r="BG1105">
        <v>0</v>
      </c>
      <c r="BH1105">
        <v>1875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 t="shared" si="644"/>
        <v>21:40:57.002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168</v>
      </c>
      <c r="CR1105">
        <v>0</v>
      </c>
      <c r="CW1105">
        <v>4042744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"07/22/2022 21:40:57.210"</f>
        <v>07/22/2022 21:40:57.210</v>
      </c>
      <c r="C1106" t="str">
        <f t="shared" si="620"/>
        <v>FFDFD3C0</v>
      </c>
      <c r="D1106" t="s">
        <v>113</v>
      </c>
      <c r="E1106">
        <v>45</v>
      </c>
      <c r="H1106">
        <v>152</v>
      </c>
      <c r="I1106" t="s">
        <v>120</v>
      </c>
      <c r="J1106" t="s">
        <v>115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642"/>
        <v>21:40:57.000</v>
      </c>
      <c r="T1106" t="str">
        <f t="shared" si="643"/>
        <v>21:40:56.600</v>
      </c>
      <c r="U1106" t="str">
        <f t="shared" si="635"/>
        <v>A54CFF</v>
      </c>
      <c r="V1106">
        <v>0</v>
      </c>
      <c r="W1106">
        <v>0</v>
      </c>
      <c r="X1106">
        <v>2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1</v>
      </c>
      <c r="AI1106" t="s">
        <v>492</v>
      </c>
      <c r="AJ1106">
        <v>43.405824000000003</v>
      </c>
      <c r="AK1106" t="s">
        <v>493</v>
      </c>
      <c r="AL1106">
        <v>-88.755476000000002</v>
      </c>
      <c r="AM1106">
        <v>25</v>
      </c>
      <c r="AN1106">
        <v>1950</v>
      </c>
      <c r="AO1106" t="s">
        <v>118</v>
      </c>
      <c r="AP1106">
        <v>-63</v>
      </c>
      <c r="AQ1106">
        <v>99</v>
      </c>
      <c r="AR1106">
        <v>-512</v>
      </c>
      <c r="AZ1106">
        <v>1200</v>
      </c>
      <c r="BA1106">
        <v>1</v>
      </c>
      <c r="BB1106" t="str">
        <f t="shared" si="623"/>
        <v xml:space="preserve">N4400K  </v>
      </c>
      <c r="BC1106">
        <v>1</v>
      </c>
      <c r="BE1106">
        <v>0</v>
      </c>
      <c r="BF1106">
        <v>0</v>
      </c>
      <c r="BG1106">
        <v>0</v>
      </c>
      <c r="BH1106">
        <v>1875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 t="shared" si="644"/>
        <v>21:40:57.002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168</v>
      </c>
      <c r="CR1106">
        <v>0</v>
      </c>
      <c r="CW1106">
        <v>4042744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"07/22/2022 21:40:57.241"</f>
        <v>07/22/2022 21:40:57.241</v>
      </c>
      <c r="C1107" t="str">
        <f t="shared" si="620"/>
        <v>FFDFD3C0</v>
      </c>
      <c r="D1107" t="s">
        <v>113</v>
      </c>
      <c r="E1107">
        <v>44</v>
      </c>
      <c r="H1107">
        <v>151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642"/>
        <v>21:40:57.000</v>
      </c>
      <c r="T1107" t="str">
        <f t="shared" si="643"/>
        <v>21:40:56.600</v>
      </c>
      <c r="U1107" t="str">
        <f t="shared" si="635"/>
        <v>A54CFF</v>
      </c>
      <c r="V1107">
        <v>0</v>
      </c>
      <c r="W1107">
        <v>0</v>
      </c>
      <c r="X1107">
        <v>2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1</v>
      </c>
      <c r="AI1107" t="s">
        <v>492</v>
      </c>
      <c r="AJ1107">
        <v>43.405824000000003</v>
      </c>
      <c r="AK1107" t="s">
        <v>493</v>
      </c>
      <c r="AL1107">
        <v>-88.755476000000002</v>
      </c>
      <c r="AM1107">
        <v>25</v>
      </c>
      <c r="AN1107">
        <v>1950</v>
      </c>
      <c r="AO1107" t="s">
        <v>118</v>
      </c>
      <c r="AP1107">
        <v>-63</v>
      </c>
      <c r="AQ1107">
        <v>99</v>
      </c>
      <c r="AR1107">
        <v>-512</v>
      </c>
      <c r="AZ1107">
        <v>1200</v>
      </c>
      <c r="BA1107">
        <v>1</v>
      </c>
      <c r="BB1107" t="str">
        <f t="shared" si="623"/>
        <v xml:space="preserve">N4400K  </v>
      </c>
      <c r="BC1107">
        <v>1</v>
      </c>
      <c r="BE1107">
        <v>0</v>
      </c>
      <c r="BF1107">
        <v>0</v>
      </c>
      <c r="BG1107">
        <v>0</v>
      </c>
      <c r="BH1107">
        <v>1875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 t="shared" si="644"/>
        <v>21:40:57.002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168</v>
      </c>
      <c r="CR1107">
        <v>0</v>
      </c>
      <c r="CW1107">
        <v>4042744</v>
      </c>
      <c r="CY1107">
        <v>1</v>
      </c>
      <c r="CZ1107">
        <v>0</v>
      </c>
      <c r="DA1107">
        <v>1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"07/22/2022 21:40:57.241"</f>
        <v>07/22/2022 21:40:57.241</v>
      </c>
      <c r="C1108" t="str">
        <f t="shared" si="620"/>
        <v>FFDFD3C0</v>
      </c>
      <c r="D1108" t="s">
        <v>124</v>
      </c>
      <c r="E1108">
        <v>2</v>
      </c>
      <c r="H1108">
        <v>156</v>
      </c>
      <c r="I1108" t="s">
        <v>125</v>
      </c>
      <c r="J1108" t="s">
        <v>126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642"/>
        <v>21:40:57.000</v>
      </c>
      <c r="T1108" t="str">
        <f t="shared" si="643"/>
        <v>21:40:56.600</v>
      </c>
      <c r="U1108" t="str">
        <f t="shared" si="635"/>
        <v>A54CFF</v>
      </c>
      <c r="V1108">
        <v>0</v>
      </c>
      <c r="W1108">
        <v>0</v>
      </c>
      <c r="X1108">
        <v>2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1</v>
      </c>
      <c r="AI1108" t="s">
        <v>492</v>
      </c>
      <c r="AJ1108">
        <v>43.405824000000003</v>
      </c>
      <c r="AK1108" t="s">
        <v>493</v>
      </c>
      <c r="AL1108">
        <v>-88.755476000000002</v>
      </c>
      <c r="AM1108">
        <v>25</v>
      </c>
      <c r="AN1108">
        <v>1950</v>
      </c>
      <c r="AO1108" t="s">
        <v>118</v>
      </c>
      <c r="AP1108">
        <v>-63</v>
      </c>
      <c r="AQ1108">
        <v>99</v>
      </c>
      <c r="AR1108">
        <v>-512</v>
      </c>
      <c r="AZ1108">
        <v>1200</v>
      </c>
      <c r="BA1108">
        <v>1</v>
      </c>
      <c r="BB1108" t="str">
        <f t="shared" si="623"/>
        <v xml:space="preserve">N4400K  </v>
      </c>
      <c r="BC1108">
        <v>1</v>
      </c>
      <c r="BE1108">
        <v>0</v>
      </c>
      <c r="BF1108">
        <v>0</v>
      </c>
      <c r="BG1108">
        <v>0</v>
      </c>
      <c r="BH1108">
        <v>1875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 t="shared" si="644"/>
        <v>21:40:57.002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168</v>
      </c>
      <c r="CR1108">
        <v>0</v>
      </c>
      <c r="CW1108">
        <v>4042744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"07/22/2022 21:40:58.272"</f>
        <v>07/22/2022 21:40:58.272</v>
      </c>
      <c r="C1109" t="str">
        <f t="shared" si="620"/>
        <v>FFDFD3C0</v>
      </c>
      <c r="D1109" t="s">
        <v>113</v>
      </c>
      <c r="E1109">
        <v>45</v>
      </c>
      <c r="H1109">
        <v>152</v>
      </c>
      <c r="I1109" t="s">
        <v>120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ref="S1109:S1114" si="645">"21:40:58.078"</f>
        <v>21:40:58.078</v>
      </c>
      <c r="T1109" t="str">
        <f t="shared" ref="T1109:T1114" si="646">"21:40:57.578"</f>
        <v>21:40:57.578</v>
      </c>
      <c r="U1109" t="str">
        <f t="shared" si="635"/>
        <v>A54CFF</v>
      </c>
      <c r="V1109">
        <v>0</v>
      </c>
      <c r="W1109">
        <v>0</v>
      </c>
      <c r="X1109">
        <v>2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1</v>
      </c>
      <c r="AI1109" t="s">
        <v>494</v>
      </c>
      <c r="AJ1109">
        <v>43.406295999999998</v>
      </c>
      <c r="AK1109" t="s">
        <v>495</v>
      </c>
      <c r="AL1109">
        <v>-88.755863000000005</v>
      </c>
      <c r="AM1109">
        <v>25</v>
      </c>
      <c r="AN1109">
        <v>1950</v>
      </c>
      <c r="AO1109" t="s">
        <v>118</v>
      </c>
      <c r="AP1109">
        <v>-62</v>
      </c>
      <c r="AQ1109">
        <v>98</v>
      </c>
      <c r="AR1109">
        <v>-576</v>
      </c>
      <c r="AZ1109">
        <v>1200</v>
      </c>
      <c r="BA1109">
        <v>1</v>
      </c>
      <c r="BB1109" t="str">
        <f t="shared" si="623"/>
        <v xml:space="preserve">N4400K  </v>
      </c>
      <c r="BC1109">
        <v>1</v>
      </c>
      <c r="BE1109">
        <v>0</v>
      </c>
      <c r="BF1109">
        <v>0</v>
      </c>
      <c r="BG1109">
        <v>0</v>
      </c>
      <c r="BH1109">
        <v>1875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 t="shared" ref="BW1109:BW1114" si="647">"21:40:58.083"</f>
        <v>21:40:58.083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168</v>
      </c>
      <c r="CR1109">
        <v>1</v>
      </c>
      <c r="CW1109">
        <v>13088803</v>
      </c>
      <c r="CY1109">
        <v>1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"07/22/2022 21:40:58.288"</f>
        <v>07/22/2022 21:40:58.288</v>
      </c>
      <c r="C1110" t="str">
        <f t="shared" si="620"/>
        <v>FFDFD3C0</v>
      </c>
      <c r="D1110" t="s">
        <v>113</v>
      </c>
      <c r="E1110">
        <v>44</v>
      </c>
      <c r="H1110">
        <v>151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645"/>
        <v>21:40:58.078</v>
      </c>
      <c r="T1110" t="str">
        <f t="shared" si="646"/>
        <v>21:40:57.578</v>
      </c>
      <c r="U1110" t="str">
        <f t="shared" si="635"/>
        <v>A54CFF</v>
      </c>
      <c r="V1110">
        <v>0</v>
      </c>
      <c r="W1110">
        <v>0</v>
      </c>
      <c r="X1110">
        <v>2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1</v>
      </c>
      <c r="AI1110" t="s">
        <v>494</v>
      </c>
      <c r="AJ1110">
        <v>43.406295999999998</v>
      </c>
      <c r="AK1110" t="s">
        <v>495</v>
      </c>
      <c r="AL1110">
        <v>-88.755863000000005</v>
      </c>
      <c r="AM1110">
        <v>25</v>
      </c>
      <c r="AN1110">
        <v>1950</v>
      </c>
      <c r="AO1110" t="s">
        <v>118</v>
      </c>
      <c r="AP1110">
        <v>-62</v>
      </c>
      <c r="AQ1110">
        <v>98</v>
      </c>
      <c r="AR1110">
        <v>-576</v>
      </c>
      <c r="AZ1110">
        <v>1200</v>
      </c>
      <c r="BA1110">
        <v>1</v>
      </c>
      <c r="BB1110" t="str">
        <f t="shared" si="623"/>
        <v xml:space="preserve">N4400K  </v>
      </c>
      <c r="BC1110">
        <v>1</v>
      </c>
      <c r="BE1110">
        <v>0</v>
      </c>
      <c r="BF1110">
        <v>0</v>
      </c>
      <c r="BG1110">
        <v>0</v>
      </c>
      <c r="BH1110">
        <v>1875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 t="shared" si="647"/>
        <v>21:40:58.083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168</v>
      </c>
      <c r="CR1110">
        <v>1</v>
      </c>
      <c r="CW1110">
        <v>13088803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"07/22/2022 21:40:58.319"</f>
        <v>07/22/2022 21:40:58.319</v>
      </c>
      <c r="C1111" t="str">
        <f t="shared" si="620"/>
        <v>FFDFD3C0</v>
      </c>
      <c r="D1111" t="s">
        <v>124</v>
      </c>
      <c r="E1111">
        <v>2</v>
      </c>
      <c r="H1111">
        <v>156</v>
      </c>
      <c r="I1111" t="s">
        <v>125</v>
      </c>
      <c r="J1111" t="s">
        <v>126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645"/>
        <v>21:40:58.078</v>
      </c>
      <c r="T1111" t="str">
        <f t="shared" si="646"/>
        <v>21:40:57.578</v>
      </c>
      <c r="U1111" t="str">
        <f t="shared" si="635"/>
        <v>A54CFF</v>
      </c>
      <c r="V1111">
        <v>0</v>
      </c>
      <c r="W1111">
        <v>0</v>
      </c>
      <c r="X1111">
        <v>2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1</v>
      </c>
      <c r="AI1111" t="s">
        <v>494</v>
      </c>
      <c r="AJ1111">
        <v>43.406295999999998</v>
      </c>
      <c r="AK1111" t="s">
        <v>495</v>
      </c>
      <c r="AL1111">
        <v>-88.755863000000005</v>
      </c>
      <c r="AM1111">
        <v>25</v>
      </c>
      <c r="AN1111">
        <v>1950</v>
      </c>
      <c r="AO1111" t="s">
        <v>118</v>
      </c>
      <c r="AP1111">
        <v>-62</v>
      </c>
      <c r="AQ1111">
        <v>98</v>
      </c>
      <c r="AR1111">
        <v>-576</v>
      </c>
      <c r="AZ1111">
        <v>1200</v>
      </c>
      <c r="BA1111">
        <v>1</v>
      </c>
      <c r="BB1111" t="str">
        <f t="shared" si="623"/>
        <v xml:space="preserve">N4400K  </v>
      </c>
      <c r="BC1111">
        <v>1</v>
      </c>
      <c r="BE1111">
        <v>0</v>
      </c>
      <c r="BF1111">
        <v>0</v>
      </c>
      <c r="BG1111">
        <v>0</v>
      </c>
      <c r="BH1111">
        <v>1875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 t="shared" si="647"/>
        <v>21:40:58.083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168</v>
      </c>
      <c r="CR1111">
        <v>1</v>
      </c>
      <c r="CW1111">
        <v>13088803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"07/22/2022 21:40:58.350"</f>
        <v>07/22/2022 21:40:58.350</v>
      </c>
      <c r="C1112" t="str">
        <f t="shared" si="620"/>
        <v>FFDFD3C0</v>
      </c>
      <c r="D1112" t="s">
        <v>121</v>
      </c>
      <c r="E1112">
        <v>11</v>
      </c>
      <c r="F1112">
        <v>1011</v>
      </c>
      <c r="G1112" t="s">
        <v>125</v>
      </c>
      <c r="J1112" t="s">
        <v>123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645"/>
        <v>21:40:58.078</v>
      </c>
      <c r="T1112" t="str">
        <f t="shared" si="646"/>
        <v>21:40:57.578</v>
      </c>
      <c r="U1112" t="str">
        <f t="shared" si="635"/>
        <v>A54CFF</v>
      </c>
      <c r="V1112">
        <v>0</v>
      </c>
      <c r="W1112">
        <v>0</v>
      </c>
      <c r="X1112">
        <v>2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1</v>
      </c>
      <c r="AI1112" t="s">
        <v>494</v>
      </c>
      <c r="AJ1112">
        <v>43.406295999999998</v>
      </c>
      <c r="AK1112" t="s">
        <v>495</v>
      </c>
      <c r="AL1112">
        <v>-88.755863000000005</v>
      </c>
      <c r="AM1112">
        <v>25</v>
      </c>
      <c r="AN1112">
        <v>1950</v>
      </c>
      <c r="AO1112" t="s">
        <v>118</v>
      </c>
      <c r="AP1112">
        <v>-62</v>
      </c>
      <c r="AQ1112">
        <v>98</v>
      </c>
      <c r="AR1112">
        <v>-576</v>
      </c>
      <c r="AZ1112">
        <v>1200</v>
      </c>
      <c r="BA1112">
        <v>1</v>
      </c>
      <c r="BB1112" t="str">
        <f t="shared" si="623"/>
        <v xml:space="preserve">N4400K  </v>
      </c>
      <c r="BC1112">
        <v>1</v>
      </c>
      <c r="BE1112">
        <v>0</v>
      </c>
      <c r="BF1112">
        <v>0</v>
      </c>
      <c r="BG1112">
        <v>0</v>
      </c>
      <c r="BH1112">
        <v>1875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 t="shared" si="647"/>
        <v>21:40:58.083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168</v>
      </c>
      <c r="CR1112">
        <v>1</v>
      </c>
      <c r="CW1112">
        <v>13088803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"07/22/2022 21:40:58.350"</f>
        <v>07/22/2022 21:40:58.350</v>
      </c>
      <c r="C1113" t="str">
        <f t="shared" si="620"/>
        <v>FFDFD3C0</v>
      </c>
      <c r="D1113" t="s">
        <v>127</v>
      </c>
      <c r="E1113">
        <v>8</v>
      </c>
      <c r="F1113">
        <v>2008</v>
      </c>
      <c r="G1113" t="s">
        <v>128</v>
      </c>
      <c r="J1113" t="s">
        <v>129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645"/>
        <v>21:40:58.078</v>
      </c>
      <c r="T1113" t="str">
        <f t="shared" si="646"/>
        <v>21:40:57.578</v>
      </c>
      <c r="U1113" t="str">
        <f t="shared" si="635"/>
        <v>A54CFF</v>
      </c>
      <c r="V1113">
        <v>0</v>
      </c>
      <c r="W1113">
        <v>0</v>
      </c>
      <c r="X1113">
        <v>2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1</v>
      </c>
      <c r="AI1113" t="s">
        <v>494</v>
      </c>
      <c r="AJ1113">
        <v>43.406295999999998</v>
      </c>
      <c r="AK1113" t="s">
        <v>495</v>
      </c>
      <c r="AL1113">
        <v>-88.755863000000005</v>
      </c>
      <c r="AM1113">
        <v>25</v>
      </c>
      <c r="AN1113">
        <v>1950</v>
      </c>
      <c r="AO1113" t="s">
        <v>118</v>
      </c>
      <c r="AP1113">
        <v>-62</v>
      </c>
      <c r="AQ1113">
        <v>98</v>
      </c>
      <c r="AR1113">
        <v>-576</v>
      </c>
      <c r="AZ1113">
        <v>1200</v>
      </c>
      <c r="BA1113">
        <v>1</v>
      </c>
      <c r="BB1113" t="str">
        <f t="shared" si="623"/>
        <v xml:space="preserve">N4400K  </v>
      </c>
      <c r="BC1113">
        <v>1</v>
      </c>
      <c r="BE1113">
        <v>0</v>
      </c>
      <c r="BF1113">
        <v>0</v>
      </c>
      <c r="BG1113">
        <v>0</v>
      </c>
      <c r="BH1113">
        <v>1875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 t="shared" si="647"/>
        <v>21:40:58.083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168</v>
      </c>
      <c r="CR1113">
        <v>1</v>
      </c>
      <c r="CW1113">
        <v>13088803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"07/22/2022 21:40:58.350"</f>
        <v>07/22/2022 21:40:58.350</v>
      </c>
      <c r="C1114" t="str">
        <f t="shared" si="620"/>
        <v>FFDFD3C0</v>
      </c>
      <c r="D1114" t="s">
        <v>121</v>
      </c>
      <c r="E1114">
        <v>12</v>
      </c>
      <c r="F1114">
        <v>1012</v>
      </c>
      <c r="G1114" t="s">
        <v>122</v>
      </c>
      <c r="J1114" t="s">
        <v>123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645"/>
        <v>21:40:58.078</v>
      </c>
      <c r="T1114" t="str">
        <f t="shared" si="646"/>
        <v>21:40:57.578</v>
      </c>
      <c r="U1114" t="str">
        <f t="shared" si="635"/>
        <v>A54CFF</v>
      </c>
      <c r="V1114">
        <v>0</v>
      </c>
      <c r="W1114">
        <v>0</v>
      </c>
      <c r="X1114">
        <v>2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1</v>
      </c>
      <c r="AI1114" t="s">
        <v>494</v>
      </c>
      <c r="AJ1114">
        <v>43.406295999999998</v>
      </c>
      <c r="AK1114" t="s">
        <v>495</v>
      </c>
      <c r="AL1114">
        <v>-88.755863000000005</v>
      </c>
      <c r="AM1114">
        <v>25</v>
      </c>
      <c r="AN1114">
        <v>1950</v>
      </c>
      <c r="AO1114" t="s">
        <v>118</v>
      </c>
      <c r="AP1114">
        <v>-62</v>
      </c>
      <c r="AQ1114">
        <v>98</v>
      </c>
      <c r="AR1114">
        <v>-576</v>
      </c>
      <c r="AZ1114">
        <v>1200</v>
      </c>
      <c r="BA1114">
        <v>1</v>
      </c>
      <c r="BB1114" t="str">
        <f t="shared" si="623"/>
        <v xml:space="preserve">N4400K  </v>
      </c>
      <c r="BC1114">
        <v>1</v>
      </c>
      <c r="BE1114">
        <v>0</v>
      </c>
      <c r="BF1114">
        <v>0</v>
      </c>
      <c r="BG1114">
        <v>0</v>
      </c>
      <c r="BH1114">
        <v>1875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 t="shared" si="647"/>
        <v>21:40:58.083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168</v>
      </c>
      <c r="CR1114">
        <v>1</v>
      </c>
      <c r="CW1114">
        <v>13088803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 t="shared" ref="A1115:A1120" si="648">"07/22/2022 21:40:59.257"</f>
        <v>07/22/2022 21:40:59.257</v>
      </c>
      <c r="C1115" t="str">
        <f t="shared" si="620"/>
        <v>FFDFD3C0</v>
      </c>
      <c r="D1115" t="s">
        <v>113</v>
      </c>
      <c r="E1115">
        <v>45</v>
      </c>
      <c r="H1115">
        <v>152</v>
      </c>
      <c r="I1115" t="s">
        <v>120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ref="S1115:S1120" si="649">"21:40:59.008"</f>
        <v>21:40:59.008</v>
      </c>
      <c r="T1115" t="str">
        <f t="shared" ref="T1115:T1120" si="650">"21:40:58.608"</f>
        <v>21:40:58.608</v>
      </c>
      <c r="U1115" t="str">
        <f t="shared" si="635"/>
        <v>A54CFF</v>
      </c>
      <c r="V1115">
        <v>0</v>
      </c>
      <c r="W1115">
        <v>0</v>
      </c>
      <c r="X1115">
        <v>2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1</v>
      </c>
      <c r="AI1115" t="s">
        <v>496</v>
      </c>
      <c r="AJ1115">
        <v>43.406703</v>
      </c>
      <c r="AK1115" t="s">
        <v>497</v>
      </c>
      <c r="AL1115">
        <v>-88.756248999999997</v>
      </c>
      <c r="AM1115">
        <v>25</v>
      </c>
      <c r="AN1115">
        <v>1925</v>
      </c>
      <c r="AO1115" t="s">
        <v>118</v>
      </c>
      <c r="AP1115">
        <v>-61</v>
      </c>
      <c r="AQ1115">
        <v>97</v>
      </c>
      <c r="AR1115">
        <v>-448</v>
      </c>
      <c r="AZ1115">
        <v>1200</v>
      </c>
      <c r="BA1115">
        <v>1</v>
      </c>
      <c r="BB1115" t="str">
        <f t="shared" si="623"/>
        <v xml:space="preserve">N4400K  </v>
      </c>
      <c r="BC1115">
        <v>1</v>
      </c>
      <c r="BE1115">
        <v>0</v>
      </c>
      <c r="BF1115">
        <v>0</v>
      </c>
      <c r="BG1115">
        <v>0</v>
      </c>
      <c r="BH1115">
        <v>1875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 t="shared" ref="BW1115:BW1120" si="651">"21:40:59.014"</f>
        <v>21:40:59.014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168</v>
      </c>
      <c r="CR1115">
        <v>0</v>
      </c>
      <c r="CW1115">
        <v>4045289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 t="shared" si="648"/>
        <v>07/22/2022 21:40:59.257</v>
      </c>
      <c r="C1116" t="str">
        <f t="shared" si="620"/>
        <v>FFDFD3C0</v>
      </c>
      <c r="D1116" t="s">
        <v>113</v>
      </c>
      <c r="E1116">
        <v>44</v>
      </c>
      <c r="H1116">
        <v>151</v>
      </c>
      <c r="I1116" t="s">
        <v>114</v>
      </c>
      <c r="J1116" t="s">
        <v>115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649"/>
        <v>21:40:59.008</v>
      </c>
      <c r="T1116" t="str">
        <f t="shared" si="650"/>
        <v>21:40:58.608</v>
      </c>
      <c r="U1116" t="str">
        <f t="shared" si="635"/>
        <v>A54CFF</v>
      </c>
      <c r="V1116">
        <v>0</v>
      </c>
      <c r="W1116">
        <v>0</v>
      </c>
      <c r="X1116">
        <v>2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1</v>
      </c>
      <c r="AI1116" t="s">
        <v>496</v>
      </c>
      <c r="AJ1116">
        <v>43.406703</v>
      </c>
      <c r="AK1116" t="s">
        <v>497</v>
      </c>
      <c r="AL1116">
        <v>-88.756248999999997</v>
      </c>
      <c r="AM1116">
        <v>25</v>
      </c>
      <c r="AN1116">
        <v>1925</v>
      </c>
      <c r="AO1116" t="s">
        <v>118</v>
      </c>
      <c r="AP1116">
        <v>-61</v>
      </c>
      <c r="AQ1116">
        <v>97</v>
      </c>
      <c r="AR1116">
        <v>-448</v>
      </c>
      <c r="AZ1116">
        <v>1200</v>
      </c>
      <c r="BA1116">
        <v>1</v>
      </c>
      <c r="BB1116" t="str">
        <f t="shared" si="623"/>
        <v xml:space="preserve">N4400K  </v>
      </c>
      <c r="BC1116">
        <v>1</v>
      </c>
      <c r="BE1116">
        <v>0</v>
      </c>
      <c r="BF1116">
        <v>0</v>
      </c>
      <c r="BG1116">
        <v>0</v>
      </c>
      <c r="BH1116">
        <v>1875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 t="shared" si="651"/>
        <v>21:40:59.014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168</v>
      </c>
      <c r="CR1116">
        <v>0</v>
      </c>
      <c r="CW1116">
        <v>4045289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 t="shared" si="648"/>
        <v>07/22/2022 21:40:59.257</v>
      </c>
      <c r="C1117" t="str">
        <f t="shared" si="620"/>
        <v>FFDFD3C0</v>
      </c>
      <c r="D1117" t="s">
        <v>124</v>
      </c>
      <c r="E1117">
        <v>2</v>
      </c>
      <c r="H1117">
        <v>156</v>
      </c>
      <c r="I1117" t="s">
        <v>125</v>
      </c>
      <c r="J1117" t="s">
        <v>126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649"/>
        <v>21:40:59.008</v>
      </c>
      <c r="T1117" t="str">
        <f t="shared" si="650"/>
        <v>21:40:58.608</v>
      </c>
      <c r="U1117" t="str">
        <f t="shared" si="635"/>
        <v>A54CFF</v>
      </c>
      <c r="V1117">
        <v>0</v>
      </c>
      <c r="W1117">
        <v>0</v>
      </c>
      <c r="X1117">
        <v>2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1</v>
      </c>
      <c r="AI1117" t="s">
        <v>496</v>
      </c>
      <c r="AJ1117">
        <v>43.406703</v>
      </c>
      <c r="AK1117" t="s">
        <v>497</v>
      </c>
      <c r="AL1117">
        <v>-88.756248999999997</v>
      </c>
      <c r="AM1117">
        <v>25</v>
      </c>
      <c r="AN1117">
        <v>1925</v>
      </c>
      <c r="AO1117" t="s">
        <v>118</v>
      </c>
      <c r="AP1117">
        <v>-61</v>
      </c>
      <c r="AQ1117">
        <v>97</v>
      </c>
      <c r="AR1117">
        <v>-448</v>
      </c>
      <c r="AZ1117">
        <v>1200</v>
      </c>
      <c r="BA1117">
        <v>1</v>
      </c>
      <c r="BB1117" t="str">
        <f t="shared" si="623"/>
        <v xml:space="preserve">N4400K  </v>
      </c>
      <c r="BC1117">
        <v>1</v>
      </c>
      <c r="BE1117">
        <v>0</v>
      </c>
      <c r="BF1117">
        <v>0</v>
      </c>
      <c r="BG1117">
        <v>0</v>
      </c>
      <c r="BH1117">
        <v>1875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 t="shared" si="651"/>
        <v>21:40:59.014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168</v>
      </c>
      <c r="CR1117">
        <v>0</v>
      </c>
      <c r="CW1117">
        <v>4045289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 t="shared" si="648"/>
        <v>07/22/2022 21:40:59.257</v>
      </c>
      <c r="C1118" t="str">
        <f t="shared" si="620"/>
        <v>FFDFD3C0</v>
      </c>
      <c r="D1118" t="s">
        <v>121</v>
      </c>
      <c r="E1118">
        <v>11</v>
      </c>
      <c r="F1118">
        <v>1011</v>
      </c>
      <c r="G1118" t="s">
        <v>125</v>
      </c>
      <c r="J1118" t="s">
        <v>123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649"/>
        <v>21:40:59.008</v>
      </c>
      <c r="T1118" t="str">
        <f t="shared" si="650"/>
        <v>21:40:58.608</v>
      </c>
      <c r="U1118" t="str">
        <f t="shared" si="635"/>
        <v>A54CFF</v>
      </c>
      <c r="V1118">
        <v>0</v>
      </c>
      <c r="W1118">
        <v>0</v>
      </c>
      <c r="X1118">
        <v>2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1</v>
      </c>
      <c r="AI1118" t="s">
        <v>496</v>
      </c>
      <c r="AJ1118">
        <v>43.406703</v>
      </c>
      <c r="AK1118" t="s">
        <v>497</v>
      </c>
      <c r="AL1118">
        <v>-88.756248999999997</v>
      </c>
      <c r="AM1118">
        <v>25</v>
      </c>
      <c r="AN1118">
        <v>1925</v>
      </c>
      <c r="AO1118" t="s">
        <v>118</v>
      </c>
      <c r="AP1118">
        <v>-61</v>
      </c>
      <c r="AQ1118">
        <v>97</v>
      </c>
      <c r="AR1118">
        <v>-448</v>
      </c>
      <c r="AZ1118">
        <v>1200</v>
      </c>
      <c r="BA1118">
        <v>1</v>
      </c>
      <c r="BB1118" t="str">
        <f t="shared" si="623"/>
        <v xml:space="preserve">N4400K  </v>
      </c>
      <c r="BC1118">
        <v>1</v>
      </c>
      <c r="BE1118">
        <v>0</v>
      </c>
      <c r="BF1118">
        <v>0</v>
      </c>
      <c r="BG1118">
        <v>0</v>
      </c>
      <c r="BH1118">
        <v>1875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 t="shared" si="651"/>
        <v>21:40:59.014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168</v>
      </c>
      <c r="CR1118">
        <v>0</v>
      </c>
      <c r="CW1118">
        <v>4045289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 t="shared" si="648"/>
        <v>07/22/2022 21:40:59.257</v>
      </c>
      <c r="C1119" t="str">
        <f t="shared" si="620"/>
        <v>FFDFD3C0</v>
      </c>
      <c r="D1119" t="s">
        <v>121</v>
      </c>
      <c r="E1119">
        <v>12</v>
      </c>
      <c r="F1119">
        <v>1012</v>
      </c>
      <c r="G1119" t="s">
        <v>122</v>
      </c>
      <c r="J1119" t="s">
        <v>123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649"/>
        <v>21:40:59.008</v>
      </c>
      <c r="T1119" t="str">
        <f t="shared" si="650"/>
        <v>21:40:58.608</v>
      </c>
      <c r="U1119" t="str">
        <f t="shared" si="635"/>
        <v>A54CFF</v>
      </c>
      <c r="V1119">
        <v>0</v>
      </c>
      <c r="W1119">
        <v>0</v>
      </c>
      <c r="X1119">
        <v>2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1</v>
      </c>
      <c r="AI1119" t="s">
        <v>496</v>
      </c>
      <c r="AJ1119">
        <v>43.406703</v>
      </c>
      <c r="AK1119" t="s">
        <v>497</v>
      </c>
      <c r="AL1119">
        <v>-88.756248999999997</v>
      </c>
      <c r="AM1119">
        <v>25</v>
      </c>
      <c r="AN1119">
        <v>1925</v>
      </c>
      <c r="AO1119" t="s">
        <v>118</v>
      </c>
      <c r="AP1119">
        <v>-61</v>
      </c>
      <c r="AQ1119">
        <v>97</v>
      </c>
      <c r="AR1119">
        <v>-448</v>
      </c>
      <c r="AZ1119">
        <v>1200</v>
      </c>
      <c r="BA1119">
        <v>1</v>
      </c>
      <c r="BB1119" t="str">
        <f t="shared" si="623"/>
        <v xml:space="preserve">N4400K  </v>
      </c>
      <c r="BC1119">
        <v>1</v>
      </c>
      <c r="BE1119">
        <v>0</v>
      </c>
      <c r="BF1119">
        <v>0</v>
      </c>
      <c r="BG1119">
        <v>0</v>
      </c>
      <c r="BH1119">
        <v>1875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 t="shared" si="651"/>
        <v>21:40:59.014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168</v>
      </c>
      <c r="CR1119">
        <v>0</v>
      </c>
      <c r="CW1119">
        <v>4045289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 t="shared" si="648"/>
        <v>07/22/2022 21:40:59.257</v>
      </c>
      <c r="C1120" t="str">
        <f t="shared" si="620"/>
        <v>FFDFD3C0</v>
      </c>
      <c r="D1120" t="s">
        <v>127</v>
      </c>
      <c r="E1120">
        <v>8</v>
      </c>
      <c r="F1120">
        <v>2008</v>
      </c>
      <c r="G1120" t="s">
        <v>128</v>
      </c>
      <c r="J1120" t="s">
        <v>129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649"/>
        <v>21:40:59.008</v>
      </c>
      <c r="T1120" t="str">
        <f t="shared" si="650"/>
        <v>21:40:58.608</v>
      </c>
      <c r="U1120" t="str">
        <f t="shared" si="635"/>
        <v>A54CFF</v>
      </c>
      <c r="V1120">
        <v>0</v>
      </c>
      <c r="W1120">
        <v>0</v>
      </c>
      <c r="X1120">
        <v>2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1</v>
      </c>
      <c r="AI1120" t="s">
        <v>496</v>
      </c>
      <c r="AJ1120">
        <v>43.406703</v>
      </c>
      <c r="AK1120" t="s">
        <v>497</v>
      </c>
      <c r="AL1120">
        <v>-88.756248999999997</v>
      </c>
      <c r="AM1120">
        <v>25</v>
      </c>
      <c r="AN1120">
        <v>1925</v>
      </c>
      <c r="AO1120" t="s">
        <v>118</v>
      </c>
      <c r="AP1120">
        <v>-61</v>
      </c>
      <c r="AQ1120">
        <v>97</v>
      </c>
      <c r="AR1120">
        <v>-448</v>
      </c>
      <c r="AZ1120">
        <v>1200</v>
      </c>
      <c r="BA1120">
        <v>1</v>
      </c>
      <c r="BB1120" t="str">
        <f t="shared" si="623"/>
        <v xml:space="preserve">N4400K  </v>
      </c>
      <c r="BC1120">
        <v>1</v>
      </c>
      <c r="BE1120">
        <v>0</v>
      </c>
      <c r="BF1120">
        <v>0</v>
      </c>
      <c r="BG1120">
        <v>0</v>
      </c>
      <c r="BH1120">
        <v>1875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 t="shared" si="651"/>
        <v>21:40:59.014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168</v>
      </c>
      <c r="CR1120">
        <v>0</v>
      </c>
      <c r="CW1120">
        <v>4045289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"07/22/2022 21:41:00.319"</f>
        <v>07/22/2022 21:41:00.319</v>
      </c>
      <c r="C1121" t="str">
        <f t="shared" si="620"/>
        <v>FFDFD3C0</v>
      </c>
      <c r="D1121" t="s">
        <v>113</v>
      </c>
      <c r="E1121">
        <v>45</v>
      </c>
      <c r="H1121">
        <v>152</v>
      </c>
      <c r="I1121" t="s">
        <v>120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ref="S1121:S1126" si="652">"21:41:00.117"</f>
        <v>21:41:00.117</v>
      </c>
      <c r="T1121" t="str">
        <f t="shared" ref="T1121:T1126" si="653">"21:40:59.617"</f>
        <v>21:40:59.617</v>
      </c>
      <c r="U1121" t="str">
        <f t="shared" si="635"/>
        <v>A54CFF</v>
      </c>
      <c r="V1121">
        <v>0</v>
      </c>
      <c r="W1121">
        <v>0</v>
      </c>
      <c r="X1121">
        <v>2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1</v>
      </c>
      <c r="AI1121" t="s">
        <v>498</v>
      </c>
      <c r="AJ1121">
        <v>43.407218</v>
      </c>
      <c r="AK1121" t="s">
        <v>499</v>
      </c>
      <c r="AL1121">
        <v>-88.756635000000003</v>
      </c>
      <c r="AM1121">
        <v>25</v>
      </c>
      <c r="AN1121">
        <v>1925</v>
      </c>
      <c r="AO1121" t="s">
        <v>118</v>
      </c>
      <c r="AP1121">
        <v>-61</v>
      </c>
      <c r="AQ1121">
        <v>95</v>
      </c>
      <c r="AR1121">
        <v>-512</v>
      </c>
      <c r="AZ1121">
        <v>1200</v>
      </c>
      <c r="BA1121">
        <v>1</v>
      </c>
      <c r="BB1121" t="str">
        <f t="shared" si="623"/>
        <v xml:space="preserve">N4400K  </v>
      </c>
      <c r="BC1121">
        <v>1</v>
      </c>
      <c r="BE1121">
        <v>0</v>
      </c>
      <c r="BF1121">
        <v>0</v>
      </c>
      <c r="BG1121">
        <v>0</v>
      </c>
      <c r="BH1121">
        <v>1850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 t="shared" ref="BW1121:BW1126" si="654">"21:41:00.123"</f>
        <v>21:41:00.123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168</v>
      </c>
      <c r="CR1121">
        <v>1</v>
      </c>
      <c r="CW1121">
        <v>13092571</v>
      </c>
      <c r="CY1121">
        <v>1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"07/22/2022 21:41:00.335"</f>
        <v>07/22/2022 21:41:00.335</v>
      </c>
      <c r="C1122" t="str">
        <f t="shared" si="620"/>
        <v>FFDFD3C0</v>
      </c>
      <c r="D1122" t="s">
        <v>113</v>
      </c>
      <c r="E1122">
        <v>44</v>
      </c>
      <c r="H1122">
        <v>151</v>
      </c>
      <c r="I1122" t="s">
        <v>114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652"/>
        <v>21:41:00.117</v>
      </c>
      <c r="T1122" t="str">
        <f t="shared" si="653"/>
        <v>21:40:59.617</v>
      </c>
      <c r="U1122" t="str">
        <f t="shared" si="635"/>
        <v>A54CFF</v>
      </c>
      <c r="V1122">
        <v>0</v>
      </c>
      <c r="W1122">
        <v>0</v>
      </c>
      <c r="X1122">
        <v>2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1</v>
      </c>
      <c r="AI1122" t="s">
        <v>498</v>
      </c>
      <c r="AJ1122">
        <v>43.407218</v>
      </c>
      <c r="AK1122" t="s">
        <v>499</v>
      </c>
      <c r="AL1122">
        <v>-88.756635000000003</v>
      </c>
      <c r="AM1122">
        <v>25</v>
      </c>
      <c r="AN1122">
        <v>1925</v>
      </c>
      <c r="AO1122" t="s">
        <v>118</v>
      </c>
      <c r="AP1122">
        <v>-61</v>
      </c>
      <c r="AQ1122">
        <v>95</v>
      </c>
      <c r="AR1122">
        <v>-512</v>
      </c>
      <c r="AZ1122">
        <v>1200</v>
      </c>
      <c r="BA1122">
        <v>1</v>
      </c>
      <c r="BB1122" t="str">
        <f t="shared" si="623"/>
        <v xml:space="preserve">N4400K  </v>
      </c>
      <c r="BC1122">
        <v>1</v>
      </c>
      <c r="BE1122">
        <v>0</v>
      </c>
      <c r="BF1122">
        <v>0</v>
      </c>
      <c r="BG1122">
        <v>0</v>
      </c>
      <c r="BH1122">
        <v>1850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 t="shared" si="654"/>
        <v>21:41:00.123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168</v>
      </c>
      <c r="CR1122">
        <v>1</v>
      </c>
      <c r="CW1122">
        <v>13092571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"07/22/2022 21:41:00.335"</f>
        <v>07/22/2022 21:41:00.335</v>
      </c>
      <c r="C1123" t="str">
        <f t="shared" si="620"/>
        <v>FFDFD3C0</v>
      </c>
      <c r="D1123" t="s">
        <v>124</v>
      </c>
      <c r="E1123">
        <v>2</v>
      </c>
      <c r="H1123">
        <v>156</v>
      </c>
      <c r="I1123" t="s">
        <v>125</v>
      </c>
      <c r="J1123" t="s">
        <v>126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652"/>
        <v>21:41:00.117</v>
      </c>
      <c r="T1123" t="str">
        <f t="shared" si="653"/>
        <v>21:40:59.617</v>
      </c>
      <c r="U1123" t="str">
        <f t="shared" si="635"/>
        <v>A54CFF</v>
      </c>
      <c r="V1123">
        <v>0</v>
      </c>
      <c r="W1123">
        <v>0</v>
      </c>
      <c r="X1123">
        <v>2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1</v>
      </c>
      <c r="AI1123" t="s">
        <v>498</v>
      </c>
      <c r="AJ1123">
        <v>43.407218</v>
      </c>
      <c r="AK1123" t="s">
        <v>499</v>
      </c>
      <c r="AL1123">
        <v>-88.756635000000003</v>
      </c>
      <c r="AM1123">
        <v>25</v>
      </c>
      <c r="AN1123">
        <v>1925</v>
      </c>
      <c r="AO1123" t="s">
        <v>118</v>
      </c>
      <c r="AP1123">
        <v>-61</v>
      </c>
      <c r="AQ1123">
        <v>95</v>
      </c>
      <c r="AR1123">
        <v>-512</v>
      </c>
      <c r="AZ1123">
        <v>1200</v>
      </c>
      <c r="BA1123">
        <v>1</v>
      </c>
      <c r="BB1123" t="str">
        <f t="shared" si="623"/>
        <v xml:space="preserve">N4400K  </v>
      </c>
      <c r="BC1123">
        <v>1</v>
      </c>
      <c r="BE1123">
        <v>0</v>
      </c>
      <c r="BF1123">
        <v>0</v>
      </c>
      <c r="BG1123">
        <v>0</v>
      </c>
      <c r="BH1123">
        <v>1850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 t="shared" si="654"/>
        <v>21:41:00.123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168</v>
      </c>
      <c r="CR1123">
        <v>1</v>
      </c>
      <c r="CW1123">
        <v>13092571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"07/22/2022 21:41:00.335"</f>
        <v>07/22/2022 21:41:00.335</v>
      </c>
      <c r="C1124" t="str">
        <f t="shared" si="620"/>
        <v>FFDFD3C0</v>
      </c>
      <c r="D1124" t="s">
        <v>121</v>
      </c>
      <c r="E1124">
        <v>11</v>
      </c>
      <c r="F1124">
        <v>1011</v>
      </c>
      <c r="G1124" t="s">
        <v>125</v>
      </c>
      <c r="J1124" t="s">
        <v>123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652"/>
        <v>21:41:00.117</v>
      </c>
      <c r="T1124" t="str">
        <f t="shared" si="653"/>
        <v>21:40:59.617</v>
      </c>
      <c r="U1124" t="str">
        <f t="shared" si="635"/>
        <v>A54CFF</v>
      </c>
      <c r="V1124">
        <v>0</v>
      </c>
      <c r="W1124">
        <v>0</v>
      </c>
      <c r="X1124">
        <v>2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1</v>
      </c>
      <c r="AI1124" t="s">
        <v>498</v>
      </c>
      <c r="AJ1124">
        <v>43.407218</v>
      </c>
      <c r="AK1124" t="s">
        <v>499</v>
      </c>
      <c r="AL1124">
        <v>-88.756635000000003</v>
      </c>
      <c r="AM1124">
        <v>25</v>
      </c>
      <c r="AN1124">
        <v>1925</v>
      </c>
      <c r="AO1124" t="s">
        <v>118</v>
      </c>
      <c r="AP1124">
        <v>-61</v>
      </c>
      <c r="AQ1124">
        <v>95</v>
      </c>
      <c r="AR1124">
        <v>-512</v>
      </c>
      <c r="AZ1124">
        <v>1200</v>
      </c>
      <c r="BA1124">
        <v>1</v>
      </c>
      <c r="BB1124" t="str">
        <f t="shared" si="623"/>
        <v xml:space="preserve">N4400K  </v>
      </c>
      <c r="BC1124">
        <v>1</v>
      </c>
      <c r="BE1124">
        <v>0</v>
      </c>
      <c r="BF1124">
        <v>0</v>
      </c>
      <c r="BG1124">
        <v>0</v>
      </c>
      <c r="BH1124">
        <v>1850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 t="shared" si="654"/>
        <v>21:41:00.123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168</v>
      </c>
      <c r="CR1124">
        <v>1</v>
      </c>
      <c r="CW1124">
        <v>13092571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"07/22/2022 21:41:00.335"</f>
        <v>07/22/2022 21:41:00.335</v>
      </c>
      <c r="C1125" t="str">
        <f t="shared" si="620"/>
        <v>FFDFD3C0</v>
      </c>
      <c r="D1125" t="s">
        <v>121</v>
      </c>
      <c r="E1125">
        <v>12</v>
      </c>
      <c r="F1125">
        <v>1012</v>
      </c>
      <c r="G1125" t="s">
        <v>122</v>
      </c>
      <c r="J1125" t="s">
        <v>123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652"/>
        <v>21:41:00.117</v>
      </c>
      <c r="T1125" t="str">
        <f t="shared" si="653"/>
        <v>21:40:59.617</v>
      </c>
      <c r="U1125" t="str">
        <f t="shared" si="635"/>
        <v>A54CFF</v>
      </c>
      <c r="V1125">
        <v>0</v>
      </c>
      <c r="W1125">
        <v>0</v>
      </c>
      <c r="X1125">
        <v>2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1</v>
      </c>
      <c r="AI1125" t="s">
        <v>498</v>
      </c>
      <c r="AJ1125">
        <v>43.407218</v>
      </c>
      <c r="AK1125" t="s">
        <v>499</v>
      </c>
      <c r="AL1125">
        <v>-88.756635000000003</v>
      </c>
      <c r="AM1125">
        <v>25</v>
      </c>
      <c r="AN1125">
        <v>1925</v>
      </c>
      <c r="AO1125" t="s">
        <v>118</v>
      </c>
      <c r="AP1125">
        <v>-61</v>
      </c>
      <c r="AQ1125">
        <v>95</v>
      </c>
      <c r="AR1125">
        <v>-512</v>
      </c>
      <c r="AZ1125">
        <v>1200</v>
      </c>
      <c r="BA1125">
        <v>1</v>
      </c>
      <c r="BB1125" t="str">
        <f t="shared" si="623"/>
        <v xml:space="preserve">N4400K  </v>
      </c>
      <c r="BC1125">
        <v>1</v>
      </c>
      <c r="BE1125">
        <v>0</v>
      </c>
      <c r="BF1125">
        <v>0</v>
      </c>
      <c r="BG1125">
        <v>0</v>
      </c>
      <c r="BH1125">
        <v>1850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 t="shared" si="654"/>
        <v>21:41:00.123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168</v>
      </c>
      <c r="CR1125">
        <v>1</v>
      </c>
      <c r="CW1125">
        <v>13092571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"07/22/2022 21:41:00.335"</f>
        <v>07/22/2022 21:41:00.335</v>
      </c>
      <c r="C1126" t="str">
        <f t="shared" si="620"/>
        <v>FFDFD3C0</v>
      </c>
      <c r="D1126" t="s">
        <v>127</v>
      </c>
      <c r="E1126">
        <v>8</v>
      </c>
      <c r="F1126">
        <v>2008</v>
      </c>
      <c r="G1126" t="s">
        <v>128</v>
      </c>
      <c r="J1126" t="s">
        <v>129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652"/>
        <v>21:41:00.117</v>
      </c>
      <c r="T1126" t="str">
        <f t="shared" si="653"/>
        <v>21:40:59.617</v>
      </c>
      <c r="U1126" t="str">
        <f t="shared" si="635"/>
        <v>A54CFF</v>
      </c>
      <c r="V1126">
        <v>0</v>
      </c>
      <c r="W1126">
        <v>0</v>
      </c>
      <c r="X1126">
        <v>2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1</v>
      </c>
      <c r="AI1126" t="s">
        <v>498</v>
      </c>
      <c r="AJ1126">
        <v>43.407218</v>
      </c>
      <c r="AK1126" t="s">
        <v>499</v>
      </c>
      <c r="AL1126">
        <v>-88.756635000000003</v>
      </c>
      <c r="AM1126">
        <v>25</v>
      </c>
      <c r="AN1126">
        <v>1925</v>
      </c>
      <c r="AO1126" t="s">
        <v>118</v>
      </c>
      <c r="AP1126">
        <v>-61</v>
      </c>
      <c r="AQ1126">
        <v>95</v>
      </c>
      <c r="AR1126">
        <v>-512</v>
      </c>
      <c r="AZ1126">
        <v>1200</v>
      </c>
      <c r="BA1126">
        <v>1</v>
      </c>
      <c r="BB1126" t="str">
        <f t="shared" si="623"/>
        <v xml:space="preserve">N4400K  </v>
      </c>
      <c r="BC1126">
        <v>1</v>
      </c>
      <c r="BE1126">
        <v>0</v>
      </c>
      <c r="BF1126">
        <v>0</v>
      </c>
      <c r="BG1126">
        <v>0</v>
      </c>
      <c r="BH1126">
        <v>1850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 t="shared" si="654"/>
        <v>21:41:00.123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168</v>
      </c>
      <c r="CR1126">
        <v>1</v>
      </c>
      <c r="CW1126">
        <v>13092571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"07/22/2022 21:41:01.335"</f>
        <v>07/22/2022 21:41:01.335</v>
      </c>
      <c r="C1127" t="str">
        <f t="shared" si="620"/>
        <v>FFDFD3C0</v>
      </c>
      <c r="D1127" t="s">
        <v>113</v>
      </c>
      <c r="E1127">
        <v>44</v>
      </c>
      <c r="H1127">
        <v>151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ref="S1127:S1132" si="655">"21:41:01.141"</f>
        <v>21:41:01.141</v>
      </c>
      <c r="T1127" t="str">
        <f t="shared" ref="T1127:T1132" si="656">"21:41:00.641"</f>
        <v>21:41:00.641</v>
      </c>
      <c r="U1127" t="str">
        <f t="shared" si="635"/>
        <v>A54CFF</v>
      </c>
      <c r="V1127">
        <v>0</v>
      </c>
      <c r="W1127">
        <v>0</v>
      </c>
      <c r="X1127">
        <v>2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1</v>
      </c>
      <c r="AI1127" t="s">
        <v>267</v>
      </c>
      <c r="AJ1127">
        <v>43.407691</v>
      </c>
      <c r="AK1127" t="s">
        <v>500</v>
      </c>
      <c r="AL1127">
        <v>-88.757042999999996</v>
      </c>
      <c r="AM1127">
        <v>25</v>
      </c>
      <c r="AN1127">
        <v>1925</v>
      </c>
      <c r="AO1127" t="s">
        <v>118</v>
      </c>
      <c r="AP1127">
        <v>-61</v>
      </c>
      <c r="AQ1127">
        <v>92</v>
      </c>
      <c r="AR1127">
        <v>-512</v>
      </c>
      <c r="AZ1127">
        <v>1200</v>
      </c>
      <c r="BA1127">
        <v>1</v>
      </c>
      <c r="BB1127" t="str">
        <f t="shared" si="623"/>
        <v xml:space="preserve">N4400K  </v>
      </c>
      <c r="BC1127">
        <v>1</v>
      </c>
      <c r="BE1127">
        <v>0</v>
      </c>
      <c r="BF1127">
        <v>0</v>
      </c>
      <c r="BG1127">
        <v>0</v>
      </c>
      <c r="BH1127">
        <v>1850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 t="shared" ref="BW1127:BW1132" si="657">"21:41:01.142"</f>
        <v>21:41:01.142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168</v>
      </c>
      <c r="CR1127">
        <v>0</v>
      </c>
      <c r="CW1127">
        <v>4048017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"07/22/2022 21:41:01.335"</f>
        <v>07/22/2022 21:41:01.335</v>
      </c>
      <c r="C1128" t="str">
        <f t="shared" si="620"/>
        <v>FFDFD3C0</v>
      </c>
      <c r="D1128" t="s">
        <v>113</v>
      </c>
      <c r="E1128">
        <v>45</v>
      </c>
      <c r="H1128">
        <v>152</v>
      </c>
      <c r="I1128" t="s">
        <v>120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655"/>
        <v>21:41:01.141</v>
      </c>
      <c r="T1128" t="str">
        <f t="shared" si="656"/>
        <v>21:41:00.641</v>
      </c>
      <c r="U1128" t="str">
        <f t="shared" si="635"/>
        <v>A54CFF</v>
      </c>
      <c r="V1128">
        <v>0</v>
      </c>
      <c r="W1128">
        <v>0</v>
      </c>
      <c r="X1128">
        <v>2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1</v>
      </c>
      <c r="AI1128" t="s">
        <v>267</v>
      </c>
      <c r="AJ1128">
        <v>43.407691</v>
      </c>
      <c r="AK1128" t="s">
        <v>500</v>
      </c>
      <c r="AL1128">
        <v>-88.757042999999996</v>
      </c>
      <c r="AM1128">
        <v>25</v>
      </c>
      <c r="AN1128">
        <v>1925</v>
      </c>
      <c r="AO1128" t="s">
        <v>118</v>
      </c>
      <c r="AP1128">
        <v>-61</v>
      </c>
      <c r="AQ1128">
        <v>92</v>
      </c>
      <c r="AR1128">
        <v>-512</v>
      </c>
      <c r="AZ1128">
        <v>1200</v>
      </c>
      <c r="BA1128">
        <v>1</v>
      </c>
      <c r="BB1128" t="str">
        <f t="shared" si="623"/>
        <v xml:space="preserve">N4400K  </v>
      </c>
      <c r="BC1128">
        <v>1</v>
      </c>
      <c r="BE1128">
        <v>0</v>
      </c>
      <c r="BF1128">
        <v>0</v>
      </c>
      <c r="BG1128">
        <v>0</v>
      </c>
      <c r="BH1128">
        <v>1850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 t="shared" si="657"/>
        <v>21:41:01.142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168</v>
      </c>
      <c r="CR1128">
        <v>0</v>
      </c>
      <c r="CW1128">
        <v>4048017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"07/22/2022 21:41:01.335"</f>
        <v>07/22/2022 21:41:01.335</v>
      </c>
      <c r="C1129" t="str">
        <f t="shared" si="620"/>
        <v>FFDFD3C0</v>
      </c>
      <c r="D1129" t="s">
        <v>124</v>
      </c>
      <c r="E1129">
        <v>2</v>
      </c>
      <c r="H1129">
        <v>156</v>
      </c>
      <c r="I1129" t="s">
        <v>125</v>
      </c>
      <c r="J1129" t="s">
        <v>126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655"/>
        <v>21:41:01.141</v>
      </c>
      <c r="T1129" t="str">
        <f t="shared" si="656"/>
        <v>21:41:00.641</v>
      </c>
      <c r="U1129" t="str">
        <f t="shared" si="635"/>
        <v>A54CFF</v>
      </c>
      <c r="V1129">
        <v>0</v>
      </c>
      <c r="W1129">
        <v>0</v>
      </c>
      <c r="X1129">
        <v>2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1</v>
      </c>
      <c r="AI1129" t="s">
        <v>267</v>
      </c>
      <c r="AJ1129">
        <v>43.407691</v>
      </c>
      <c r="AK1129" t="s">
        <v>500</v>
      </c>
      <c r="AL1129">
        <v>-88.757042999999996</v>
      </c>
      <c r="AM1129">
        <v>25</v>
      </c>
      <c r="AN1129">
        <v>1925</v>
      </c>
      <c r="AO1129" t="s">
        <v>118</v>
      </c>
      <c r="AP1129">
        <v>-61</v>
      </c>
      <c r="AQ1129">
        <v>92</v>
      </c>
      <c r="AR1129">
        <v>-512</v>
      </c>
      <c r="AZ1129">
        <v>1200</v>
      </c>
      <c r="BA1129">
        <v>1</v>
      </c>
      <c r="BB1129" t="str">
        <f t="shared" si="623"/>
        <v xml:space="preserve">N4400K  </v>
      </c>
      <c r="BC1129">
        <v>1</v>
      </c>
      <c r="BE1129">
        <v>0</v>
      </c>
      <c r="BF1129">
        <v>0</v>
      </c>
      <c r="BG1129">
        <v>0</v>
      </c>
      <c r="BH1129">
        <v>1850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 t="shared" si="657"/>
        <v>21:41:01.142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168</v>
      </c>
      <c r="CR1129">
        <v>0</v>
      </c>
      <c r="CW1129">
        <v>4048017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"07/22/2022 21:41:01.335"</f>
        <v>07/22/2022 21:41:01.335</v>
      </c>
      <c r="C1130" t="str">
        <f t="shared" si="620"/>
        <v>FFDFD3C0</v>
      </c>
      <c r="D1130" t="s">
        <v>121</v>
      </c>
      <c r="E1130">
        <v>11</v>
      </c>
      <c r="F1130">
        <v>1011</v>
      </c>
      <c r="G1130" t="s">
        <v>125</v>
      </c>
      <c r="J1130" t="s">
        <v>123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655"/>
        <v>21:41:01.141</v>
      </c>
      <c r="T1130" t="str">
        <f t="shared" si="656"/>
        <v>21:41:00.641</v>
      </c>
      <c r="U1130" t="str">
        <f t="shared" si="635"/>
        <v>A54CFF</v>
      </c>
      <c r="V1130">
        <v>0</v>
      </c>
      <c r="W1130">
        <v>0</v>
      </c>
      <c r="X1130">
        <v>2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1</v>
      </c>
      <c r="AI1130" t="s">
        <v>267</v>
      </c>
      <c r="AJ1130">
        <v>43.407691</v>
      </c>
      <c r="AK1130" t="s">
        <v>500</v>
      </c>
      <c r="AL1130">
        <v>-88.757042999999996</v>
      </c>
      <c r="AM1130">
        <v>25</v>
      </c>
      <c r="AN1130">
        <v>1925</v>
      </c>
      <c r="AO1130" t="s">
        <v>118</v>
      </c>
      <c r="AP1130">
        <v>-61</v>
      </c>
      <c r="AQ1130">
        <v>92</v>
      </c>
      <c r="AR1130">
        <v>-512</v>
      </c>
      <c r="AZ1130">
        <v>1200</v>
      </c>
      <c r="BA1130">
        <v>1</v>
      </c>
      <c r="BB1130" t="str">
        <f t="shared" si="623"/>
        <v xml:space="preserve">N4400K  </v>
      </c>
      <c r="BC1130">
        <v>1</v>
      </c>
      <c r="BE1130">
        <v>0</v>
      </c>
      <c r="BF1130">
        <v>0</v>
      </c>
      <c r="BG1130">
        <v>0</v>
      </c>
      <c r="BH1130">
        <v>1850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 t="shared" si="657"/>
        <v>21:41:01.142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168</v>
      </c>
      <c r="CR1130">
        <v>0</v>
      </c>
      <c r="CW1130">
        <v>4048017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"07/22/2022 21:41:01.341"</f>
        <v>07/22/2022 21:41:01.341</v>
      </c>
      <c r="C1131" t="str">
        <f t="shared" ref="C1131:C1194" si="658">"FFDFD3C0"</f>
        <v>FFDFD3C0</v>
      </c>
      <c r="D1131" t="s">
        <v>127</v>
      </c>
      <c r="E1131">
        <v>8</v>
      </c>
      <c r="F1131">
        <v>2008</v>
      </c>
      <c r="G1131" t="s">
        <v>128</v>
      </c>
      <c r="J1131" t="s">
        <v>129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655"/>
        <v>21:41:01.141</v>
      </c>
      <c r="T1131" t="str">
        <f t="shared" si="656"/>
        <v>21:41:00.641</v>
      </c>
      <c r="U1131" t="str">
        <f t="shared" si="635"/>
        <v>A54CFF</v>
      </c>
      <c r="V1131">
        <v>0</v>
      </c>
      <c r="W1131">
        <v>0</v>
      </c>
      <c r="X1131">
        <v>2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1</v>
      </c>
      <c r="AI1131" t="s">
        <v>267</v>
      </c>
      <c r="AJ1131">
        <v>43.407691</v>
      </c>
      <c r="AK1131" t="s">
        <v>500</v>
      </c>
      <c r="AL1131">
        <v>-88.757042999999996</v>
      </c>
      <c r="AM1131">
        <v>25</v>
      </c>
      <c r="AN1131">
        <v>1925</v>
      </c>
      <c r="AO1131" t="s">
        <v>118</v>
      </c>
      <c r="AP1131">
        <v>-61</v>
      </c>
      <c r="AQ1131">
        <v>92</v>
      </c>
      <c r="AR1131">
        <v>-512</v>
      </c>
      <c r="AZ1131">
        <v>1200</v>
      </c>
      <c r="BA1131">
        <v>1</v>
      </c>
      <c r="BB1131" t="str">
        <f t="shared" ref="BB1131:BB1194" si="659">"N4400K  "</f>
        <v xml:space="preserve">N4400K  </v>
      </c>
      <c r="BC1131">
        <v>1</v>
      </c>
      <c r="BE1131">
        <v>0</v>
      </c>
      <c r="BF1131">
        <v>0</v>
      </c>
      <c r="BG1131">
        <v>0</v>
      </c>
      <c r="BH1131">
        <v>1850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 t="shared" si="657"/>
        <v>21:41:01.142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168</v>
      </c>
      <c r="CR1131">
        <v>0</v>
      </c>
      <c r="CW1131">
        <v>4048017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"07/22/2022 21:41:01.339"</f>
        <v>07/22/2022 21:41:01.339</v>
      </c>
      <c r="C1132" t="str">
        <f t="shared" si="658"/>
        <v>FFDFD3C0</v>
      </c>
      <c r="D1132" t="s">
        <v>121</v>
      </c>
      <c r="E1132">
        <v>12</v>
      </c>
      <c r="F1132">
        <v>1012</v>
      </c>
      <c r="G1132" t="s">
        <v>122</v>
      </c>
      <c r="J1132" t="s">
        <v>123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655"/>
        <v>21:41:01.141</v>
      </c>
      <c r="T1132" t="str">
        <f t="shared" si="656"/>
        <v>21:41:00.641</v>
      </c>
      <c r="U1132" t="str">
        <f t="shared" si="635"/>
        <v>A54CFF</v>
      </c>
      <c r="V1132">
        <v>0</v>
      </c>
      <c r="W1132">
        <v>0</v>
      </c>
      <c r="X1132">
        <v>2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1</v>
      </c>
      <c r="AI1132" t="s">
        <v>267</v>
      </c>
      <c r="AJ1132">
        <v>43.407691</v>
      </c>
      <c r="AK1132" t="s">
        <v>500</v>
      </c>
      <c r="AL1132">
        <v>-88.757042999999996</v>
      </c>
      <c r="AM1132">
        <v>25</v>
      </c>
      <c r="AN1132">
        <v>1925</v>
      </c>
      <c r="AO1132" t="s">
        <v>118</v>
      </c>
      <c r="AP1132">
        <v>-61</v>
      </c>
      <c r="AQ1132">
        <v>92</v>
      </c>
      <c r="AR1132">
        <v>-512</v>
      </c>
      <c r="AZ1132">
        <v>1200</v>
      </c>
      <c r="BA1132">
        <v>1</v>
      </c>
      <c r="BB1132" t="str">
        <f t="shared" si="659"/>
        <v xml:space="preserve">N4400K  </v>
      </c>
      <c r="BC1132">
        <v>1</v>
      </c>
      <c r="BE1132">
        <v>0</v>
      </c>
      <c r="BF1132">
        <v>0</v>
      </c>
      <c r="BG1132">
        <v>0</v>
      </c>
      <c r="BH1132">
        <v>1850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 t="shared" si="657"/>
        <v>21:41:01.142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168</v>
      </c>
      <c r="CR1132">
        <v>0</v>
      </c>
      <c r="CW1132">
        <v>4048017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 t="shared" ref="A1133:A1138" si="660">"07/22/2022 21:41:02.361"</f>
        <v>07/22/2022 21:41:02.361</v>
      </c>
      <c r="C1133" t="str">
        <f t="shared" si="658"/>
        <v>FFDFD3C0</v>
      </c>
      <c r="D1133" t="s">
        <v>113</v>
      </c>
      <c r="E1133">
        <v>45</v>
      </c>
      <c r="H1133">
        <v>152</v>
      </c>
      <c r="I1133" t="s">
        <v>120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ref="S1133:S1138" si="661">"21:41:02.141"</f>
        <v>21:41:02.141</v>
      </c>
      <c r="T1133" t="str">
        <f t="shared" ref="T1133:T1138" si="662">"21:41:01.741"</f>
        <v>21:41:01.741</v>
      </c>
      <c r="U1133" t="str">
        <f t="shared" si="635"/>
        <v>A54CFF</v>
      </c>
      <c r="V1133">
        <v>0</v>
      </c>
      <c r="W1133">
        <v>0</v>
      </c>
      <c r="X1133">
        <v>2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1</v>
      </c>
      <c r="AI1133" t="s">
        <v>501</v>
      </c>
      <c r="AJ1133">
        <v>43.408098000000003</v>
      </c>
      <c r="AK1133" t="s">
        <v>502</v>
      </c>
      <c r="AL1133">
        <v>-88.757429000000002</v>
      </c>
      <c r="AM1133">
        <v>25</v>
      </c>
      <c r="AN1133">
        <v>1900</v>
      </c>
      <c r="AO1133" t="s">
        <v>118</v>
      </c>
      <c r="AP1133">
        <v>-61</v>
      </c>
      <c r="AQ1133">
        <v>90</v>
      </c>
      <c r="AR1133">
        <v>-448</v>
      </c>
      <c r="AZ1133">
        <v>1200</v>
      </c>
      <c r="BA1133">
        <v>1</v>
      </c>
      <c r="BB1133" t="str">
        <f t="shared" si="659"/>
        <v xml:space="preserve">N4400K  </v>
      </c>
      <c r="BC1133">
        <v>1</v>
      </c>
      <c r="BE1133">
        <v>0</v>
      </c>
      <c r="BF1133">
        <v>0</v>
      </c>
      <c r="BG1133">
        <v>0</v>
      </c>
      <c r="BH1133">
        <v>1825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 t="shared" ref="BW1133:BW1138" si="663">"21:41:02.141"</f>
        <v>21:41:02.141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168</v>
      </c>
      <c r="CR1133">
        <v>0</v>
      </c>
      <c r="CW1133">
        <v>4049290</v>
      </c>
      <c r="CY1133">
        <v>1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 t="shared" si="660"/>
        <v>07/22/2022 21:41:02.361</v>
      </c>
      <c r="C1134" t="str">
        <f t="shared" si="658"/>
        <v>FFDFD3C0</v>
      </c>
      <c r="D1134" t="s">
        <v>113</v>
      </c>
      <c r="E1134">
        <v>44</v>
      </c>
      <c r="H1134">
        <v>151</v>
      </c>
      <c r="I1134" t="s">
        <v>114</v>
      </c>
      <c r="J1134" t="s">
        <v>115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661"/>
        <v>21:41:02.141</v>
      </c>
      <c r="T1134" t="str">
        <f t="shared" si="662"/>
        <v>21:41:01.741</v>
      </c>
      <c r="U1134" t="str">
        <f t="shared" si="635"/>
        <v>A54CFF</v>
      </c>
      <c r="V1134">
        <v>0</v>
      </c>
      <c r="W1134">
        <v>0</v>
      </c>
      <c r="X1134">
        <v>2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1</v>
      </c>
      <c r="AI1134" t="s">
        <v>501</v>
      </c>
      <c r="AJ1134">
        <v>43.408098000000003</v>
      </c>
      <c r="AK1134" t="s">
        <v>502</v>
      </c>
      <c r="AL1134">
        <v>-88.757429000000002</v>
      </c>
      <c r="AM1134">
        <v>25</v>
      </c>
      <c r="AN1134">
        <v>1900</v>
      </c>
      <c r="AO1134" t="s">
        <v>118</v>
      </c>
      <c r="AP1134">
        <v>-61</v>
      </c>
      <c r="AQ1134">
        <v>90</v>
      </c>
      <c r="AR1134">
        <v>-448</v>
      </c>
      <c r="AZ1134">
        <v>1200</v>
      </c>
      <c r="BA1134">
        <v>1</v>
      </c>
      <c r="BB1134" t="str">
        <f t="shared" si="659"/>
        <v xml:space="preserve">N4400K  </v>
      </c>
      <c r="BC1134">
        <v>1</v>
      </c>
      <c r="BE1134">
        <v>0</v>
      </c>
      <c r="BF1134">
        <v>0</v>
      </c>
      <c r="BG1134">
        <v>0</v>
      </c>
      <c r="BH1134">
        <v>1825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 t="shared" si="663"/>
        <v>21:41:02.141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168</v>
      </c>
      <c r="CR1134">
        <v>0</v>
      </c>
      <c r="CW1134">
        <v>4049290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 t="shared" si="660"/>
        <v>07/22/2022 21:41:02.361</v>
      </c>
      <c r="C1135" t="str">
        <f t="shared" si="658"/>
        <v>FFDFD3C0</v>
      </c>
      <c r="D1135" t="s">
        <v>121</v>
      </c>
      <c r="E1135">
        <v>11</v>
      </c>
      <c r="F1135">
        <v>1011</v>
      </c>
      <c r="G1135" t="s">
        <v>125</v>
      </c>
      <c r="J1135" t="s">
        <v>123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661"/>
        <v>21:41:02.141</v>
      </c>
      <c r="T1135" t="str">
        <f t="shared" si="662"/>
        <v>21:41:01.741</v>
      </c>
      <c r="U1135" t="str">
        <f t="shared" si="635"/>
        <v>A54CFF</v>
      </c>
      <c r="V1135">
        <v>0</v>
      </c>
      <c r="W1135">
        <v>0</v>
      </c>
      <c r="X1135">
        <v>2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1</v>
      </c>
      <c r="AI1135" t="s">
        <v>501</v>
      </c>
      <c r="AJ1135">
        <v>43.408098000000003</v>
      </c>
      <c r="AK1135" t="s">
        <v>502</v>
      </c>
      <c r="AL1135">
        <v>-88.757429000000002</v>
      </c>
      <c r="AM1135">
        <v>25</v>
      </c>
      <c r="AN1135">
        <v>1900</v>
      </c>
      <c r="AO1135" t="s">
        <v>118</v>
      </c>
      <c r="AP1135">
        <v>-61</v>
      </c>
      <c r="AQ1135">
        <v>90</v>
      </c>
      <c r="AR1135">
        <v>-448</v>
      </c>
      <c r="AZ1135">
        <v>1200</v>
      </c>
      <c r="BA1135">
        <v>1</v>
      </c>
      <c r="BB1135" t="str">
        <f t="shared" si="659"/>
        <v xml:space="preserve">N4400K  </v>
      </c>
      <c r="BC1135">
        <v>1</v>
      </c>
      <c r="BE1135">
        <v>0</v>
      </c>
      <c r="BF1135">
        <v>0</v>
      </c>
      <c r="BG1135">
        <v>0</v>
      </c>
      <c r="BH1135">
        <v>1825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 t="shared" si="663"/>
        <v>21:41:02.141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168</v>
      </c>
      <c r="CR1135">
        <v>0</v>
      </c>
      <c r="CW1135">
        <v>4049290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 t="shared" si="660"/>
        <v>07/22/2022 21:41:02.361</v>
      </c>
      <c r="C1136" t="str">
        <f t="shared" si="658"/>
        <v>FFDFD3C0</v>
      </c>
      <c r="D1136" t="s">
        <v>124</v>
      </c>
      <c r="E1136">
        <v>2</v>
      </c>
      <c r="H1136">
        <v>156</v>
      </c>
      <c r="I1136" t="s">
        <v>125</v>
      </c>
      <c r="J1136" t="s">
        <v>126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661"/>
        <v>21:41:02.141</v>
      </c>
      <c r="T1136" t="str">
        <f t="shared" si="662"/>
        <v>21:41:01.741</v>
      </c>
      <c r="U1136" t="str">
        <f t="shared" si="635"/>
        <v>A54CFF</v>
      </c>
      <c r="V1136">
        <v>0</v>
      </c>
      <c r="W1136">
        <v>0</v>
      </c>
      <c r="X1136">
        <v>2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1</v>
      </c>
      <c r="AI1136" t="s">
        <v>501</v>
      </c>
      <c r="AJ1136">
        <v>43.408098000000003</v>
      </c>
      <c r="AK1136" t="s">
        <v>502</v>
      </c>
      <c r="AL1136">
        <v>-88.757429000000002</v>
      </c>
      <c r="AM1136">
        <v>25</v>
      </c>
      <c r="AN1136">
        <v>1900</v>
      </c>
      <c r="AO1136" t="s">
        <v>118</v>
      </c>
      <c r="AP1136">
        <v>-61</v>
      </c>
      <c r="AQ1136">
        <v>90</v>
      </c>
      <c r="AR1136">
        <v>-448</v>
      </c>
      <c r="AZ1136">
        <v>1200</v>
      </c>
      <c r="BA1136">
        <v>1</v>
      </c>
      <c r="BB1136" t="str">
        <f t="shared" si="659"/>
        <v xml:space="preserve">N4400K  </v>
      </c>
      <c r="BC1136">
        <v>1</v>
      </c>
      <c r="BE1136">
        <v>0</v>
      </c>
      <c r="BF1136">
        <v>0</v>
      </c>
      <c r="BG1136">
        <v>0</v>
      </c>
      <c r="BH1136">
        <v>1825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 t="shared" si="663"/>
        <v>21:41:02.141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168</v>
      </c>
      <c r="CR1136">
        <v>0</v>
      </c>
      <c r="CW1136">
        <v>4049290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 t="shared" si="660"/>
        <v>07/22/2022 21:41:02.361</v>
      </c>
      <c r="C1137" t="str">
        <f t="shared" si="658"/>
        <v>FFDFD3C0</v>
      </c>
      <c r="D1137" t="s">
        <v>121</v>
      </c>
      <c r="E1137">
        <v>12</v>
      </c>
      <c r="F1137">
        <v>1012</v>
      </c>
      <c r="G1137" t="s">
        <v>122</v>
      </c>
      <c r="J1137" t="s">
        <v>123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661"/>
        <v>21:41:02.141</v>
      </c>
      <c r="T1137" t="str">
        <f t="shared" si="662"/>
        <v>21:41:01.741</v>
      </c>
      <c r="U1137" t="str">
        <f t="shared" si="635"/>
        <v>A54CFF</v>
      </c>
      <c r="V1137">
        <v>0</v>
      </c>
      <c r="W1137">
        <v>0</v>
      </c>
      <c r="X1137">
        <v>2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1</v>
      </c>
      <c r="AI1137" t="s">
        <v>501</v>
      </c>
      <c r="AJ1137">
        <v>43.408098000000003</v>
      </c>
      <c r="AK1137" t="s">
        <v>502</v>
      </c>
      <c r="AL1137">
        <v>-88.757429000000002</v>
      </c>
      <c r="AM1137">
        <v>25</v>
      </c>
      <c r="AN1137">
        <v>1900</v>
      </c>
      <c r="AO1137" t="s">
        <v>118</v>
      </c>
      <c r="AP1137">
        <v>-61</v>
      </c>
      <c r="AQ1137">
        <v>90</v>
      </c>
      <c r="AR1137">
        <v>-448</v>
      </c>
      <c r="AZ1137">
        <v>1200</v>
      </c>
      <c r="BA1137">
        <v>1</v>
      </c>
      <c r="BB1137" t="str">
        <f t="shared" si="659"/>
        <v xml:space="preserve">N4400K  </v>
      </c>
      <c r="BC1137">
        <v>1</v>
      </c>
      <c r="BE1137">
        <v>0</v>
      </c>
      <c r="BF1137">
        <v>0</v>
      </c>
      <c r="BG1137">
        <v>0</v>
      </c>
      <c r="BH1137">
        <v>1825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 t="shared" si="663"/>
        <v>21:41:02.141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168</v>
      </c>
      <c r="CR1137">
        <v>0</v>
      </c>
      <c r="CW1137">
        <v>4049290</v>
      </c>
      <c r="CY1137">
        <v>1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 t="shared" si="660"/>
        <v>07/22/2022 21:41:02.361</v>
      </c>
      <c r="C1138" t="str">
        <f t="shared" si="658"/>
        <v>FFDFD3C0</v>
      </c>
      <c r="D1138" t="s">
        <v>127</v>
      </c>
      <c r="E1138">
        <v>8</v>
      </c>
      <c r="F1138">
        <v>2008</v>
      </c>
      <c r="G1138" t="s">
        <v>128</v>
      </c>
      <c r="J1138" t="s">
        <v>129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661"/>
        <v>21:41:02.141</v>
      </c>
      <c r="T1138" t="str">
        <f t="shared" si="662"/>
        <v>21:41:01.741</v>
      </c>
      <c r="U1138" t="str">
        <f t="shared" si="635"/>
        <v>A54CFF</v>
      </c>
      <c r="V1138">
        <v>0</v>
      </c>
      <c r="W1138">
        <v>0</v>
      </c>
      <c r="X1138">
        <v>2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1</v>
      </c>
      <c r="AI1138" t="s">
        <v>501</v>
      </c>
      <c r="AJ1138">
        <v>43.408098000000003</v>
      </c>
      <c r="AK1138" t="s">
        <v>502</v>
      </c>
      <c r="AL1138">
        <v>-88.757429000000002</v>
      </c>
      <c r="AM1138">
        <v>25</v>
      </c>
      <c r="AN1138">
        <v>1900</v>
      </c>
      <c r="AO1138" t="s">
        <v>118</v>
      </c>
      <c r="AP1138">
        <v>-61</v>
      </c>
      <c r="AQ1138">
        <v>90</v>
      </c>
      <c r="AR1138">
        <v>-448</v>
      </c>
      <c r="AZ1138">
        <v>1200</v>
      </c>
      <c r="BA1138">
        <v>1</v>
      </c>
      <c r="BB1138" t="str">
        <f t="shared" si="659"/>
        <v xml:space="preserve">N4400K  </v>
      </c>
      <c r="BC1138">
        <v>1</v>
      </c>
      <c r="BE1138">
        <v>0</v>
      </c>
      <c r="BF1138">
        <v>0</v>
      </c>
      <c r="BG1138">
        <v>0</v>
      </c>
      <c r="BH1138">
        <v>1825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 t="shared" si="663"/>
        <v>21:41:02.141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168</v>
      </c>
      <c r="CR1138">
        <v>0</v>
      </c>
      <c r="CW1138">
        <v>4049290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"07/22/2022 21:41:03.361"</f>
        <v>07/22/2022 21:41:03.361</v>
      </c>
      <c r="C1139" t="str">
        <f t="shared" si="658"/>
        <v>FFDFD3C0</v>
      </c>
      <c r="D1139" t="s">
        <v>124</v>
      </c>
      <c r="E1139">
        <v>2</v>
      </c>
      <c r="H1139">
        <v>156</v>
      </c>
      <c r="I1139" t="s">
        <v>125</v>
      </c>
      <c r="J1139" t="s">
        <v>126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ref="S1139:S1144" si="664">"21:41:03.078"</f>
        <v>21:41:03.078</v>
      </c>
      <c r="T1139" t="str">
        <f t="shared" ref="T1139:T1144" si="665">"21:41:02.578"</f>
        <v>21:41:02.578</v>
      </c>
      <c r="U1139" t="str">
        <f t="shared" si="635"/>
        <v>A54CFF</v>
      </c>
      <c r="V1139">
        <v>0</v>
      </c>
      <c r="W1139">
        <v>0</v>
      </c>
      <c r="X1139">
        <v>2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1</v>
      </c>
      <c r="AI1139" t="s">
        <v>503</v>
      </c>
      <c r="AJ1139">
        <v>43.408442000000001</v>
      </c>
      <c r="AK1139" t="s">
        <v>504</v>
      </c>
      <c r="AL1139">
        <v>-88.757772000000003</v>
      </c>
      <c r="AM1139">
        <v>25</v>
      </c>
      <c r="AN1139">
        <v>1900</v>
      </c>
      <c r="AO1139" t="s">
        <v>118</v>
      </c>
      <c r="AP1139">
        <v>-61</v>
      </c>
      <c r="AQ1139">
        <v>88</v>
      </c>
      <c r="AR1139">
        <v>-512</v>
      </c>
      <c r="AZ1139">
        <v>1200</v>
      </c>
      <c r="BA1139">
        <v>1</v>
      </c>
      <c r="BB1139" t="str">
        <f t="shared" si="659"/>
        <v xml:space="preserve">N4400K  </v>
      </c>
      <c r="BC1139">
        <v>1</v>
      </c>
      <c r="BE1139">
        <v>0</v>
      </c>
      <c r="BF1139">
        <v>0</v>
      </c>
      <c r="BG1139">
        <v>0</v>
      </c>
      <c r="BH1139">
        <v>1825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 t="shared" ref="BW1139:BW1144" si="666">"21:41:03.080"</f>
        <v>21:41:03.080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168</v>
      </c>
      <c r="CR1139">
        <v>1</v>
      </c>
      <c r="CW1139">
        <v>13098071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"07/22/2022 21:41:03.361"</f>
        <v>07/22/2022 21:41:03.361</v>
      </c>
      <c r="C1140" t="str">
        <f t="shared" si="658"/>
        <v>FFDFD3C0</v>
      </c>
      <c r="D1140" t="s">
        <v>127</v>
      </c>
      <c r="E1140">
        <v>8</v>
      </c>
      <c r="F1140">
        <v>2008</v>
      </c>
      <c r="G1140" t="s">
        <v>128</v>
      </c>
      <c r="J1140" t="s">
        <v>129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664"/>
        <v>21:41:03.078</v>
      </c>
      <c r="T1140" t="str">
        <f t="shared" si="665"/>
        <v>21:41:02.578</v>
      </c>
      <c r="U1140" t="str">
        <f t="shared" si="635"/>
        <v>A54CFF</v>
      </c>
      <c r="V1140">
        <v>0</v>
      </c>
      <c r="W1140">
        <v>0</v>
      </c>
      <c r="X1140">
        <v>2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1</v>
      </c>
      <c r="AI1140" t="s">
        <v>503</v>
      </c>
      <c r="AJ1140">
        <v>43.408442000000001</v>
      </c>
      <c r="AK1140" t="s">
        <v>504</v>
      </c>
      <c r="AL1140">
        <v>-88.757772000000003</v>
      </c>
      <c r="AM1140">
        <v>25</v>
      </c>
      <c r="AN1140">
        <v>1900</v>
      </c>
      <c r="AO1140" t="s">
        <v>118</v>
      </c>
      <c r="AP1140">
        <v>-61</v>
      </c>
      <c r="AQ1140">
        <v>88</v>
      </c>
      <c r="AR1140">
        <v>-512</v>
      </c>
      <c r="AZ1140">
        <v>1200</v>
      </c>
      <c r="BA1140">
        <v>1</v>
      </c>
      <c r="BB1140" t="str">
        <f t="shared" si="659"/>
        <v xml:space="preserve">N4400K  </v>
      </c>
      <c r="BC1140">
        <v>1</v>
      </c>
      <c r="BE1140">
        <v>0</v>
      </c>
      <c r="BF1140">
        <v>0</v>
      </c>
      <c r="BG1140">
        <v>0</v>
      </c>
      <c r="BH1140">
        <v>1825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 t="shared" si="666"/>
        <v>21:41:03.080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168</v>
      </c>
      <c r="CR1140">
        <v>1</v>
      </c>
      <c r="CW1140">
        <v>13098071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"07/22/2022 21:41:03.361"</f>
        <v>07/22/2022 21:41:03.361</v>
      </c>
      <c r="C1141" t="str">
        <f t="shared" si="658"/>
        <v>FFDFD3C0</v>
      </c>
      <c r="D1141" t="s">
        <v>121</v>
      </c>
      <c r="E1141">
        <v>12</v>
      </c>
      <c r="F1141">
        <v>1012</v>
      </c>
      <c r="G1141" t="s">
        <v>122</v>
      </c>
      <c r="J1141" t="s">
        <v>123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664"/>
        <v>21:41:03.078</v>
      </c>
      <c r="T1141" t="str">
        <f t="shared" si="665"/>
        <v>21:41:02.578</v>
      </c>
      <c r="U1141" t="str">
        <f t="shared" si="635"/>
        <v>A54CFF</v>
      </c>
      <c r="V1141">
        <v>0</v>
      </c>
      <c r="W1141">
        <v>0</v>
      </c>
      <c r="X1141">
        <v>2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1</v>
      </c>
      <c r="AI1141" t="s">
        <v>503</v>
      </c>
      <c r="AJ1141">
        <v>43.408442000000001</v>
      </c>
      <c r="AK1141" t="s">
        <v>504</v>
      </c>
      <c r="AL1141">
        <v>-88.757772000000003</v>
      </c>
      <c r="AM1141">
        <v>25</v>
      </c>
      <c r="AN1141">
        <v>1900</v>
      </c>
      <c r="AO1141" t="s">
        <v>118</v>
      </c>
      <c r="AP1141">
        <v>-61</v>
      </c>
      <c r="AQ1141">
        <v>88</v>
      </c>
      <c r="AR1141">
        <v>-512</v>
      </c>
      <c r="AZ1141">
        <v>1200</v>
      </c>
      <c r="BA1141">
        <v>1</v>
      </c>
      <c r="BB1141" t="str">
        <f t="shared" si="659"/>
        <v xml:space="preserve">N4400K  </v>
      </c>
      <c r="BC1141">
        <v>1</v>
      </c>
      <c r="BE1141">
        <v>0</v>
      </c>
      <c r="BF1141">
        <v>0</v>
      </c>
      <c r="BG1141">
        <v>0</v>
      </c>
      <c r="BH1141">
        <v>1825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 t="shared" si="666"/>
        <v>21:41:03.080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168</v>
      </c>
      <c r="CR1141">
        <v>1</v>
      </c>
      <c r="CW1141">
        <v>13098071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"07/22/2022 21:41:03.361"</f>
        <v>07/22/2022 21:41:03.361</v>
      </c>
      <c r="C1142" t="str">
        <f t="shared" si="658"/>
        <v>FFDFD3C0</v>
      </c>
      <c r="D1142" t="s">
        <v>113</v>
      </c>
      <c r="E1142">
        <v>45</v>
      </c>
      <c r="H1142">
        <v>152</v>
      </c>
      <c r="I1142" t="s">
        <v>120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664"/>
        <v>21:41:03.078</v>
      </c>
      <c r="T1142" t="str">
        <f t="shared" si="665"/>
        <v>21:41:02.578</v>
      </c>
      <c r="U1142" t="str">
        <f t="shared" si="635"/>
        <v>A54CFF</v>
      </c>
      <c r="V1142">
        <v>0</v>
      </c>
      <c r="W1142">
        <v>0</v>
      </c>
      <c r="X1142">
        <v>2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1</v>
      </c>
      <c r="AI1142" t="s">
        <v>503</v>
      </c>
      <c r="AJ1142">
        <v>43.408442000000001</v>
      </c>
      <c r="AK1142" t="s">
        <v>504</v>
      </c>
      <c r="AL1142">
        <v>-88.757772000000003</v>
      </c>
      <c r="AM1142">
        <v>25</v>
      </c>
      <c r="AN1142">
        <v>1900</v>
      </c>
      <c r="AO1142" t="s">
        <v>118</v>
      </c>
      <c r="AP1142">
        <v>-61</v>
      </c>
      <c r="AQ1142">
        <v>88</v>
      </c>
      <c r="AR1142">
        <v>-512</v>
      </c>
      <c r="AZ1142">
        <v>1200</v>
      </c>
      <c r="BA1142">
        <v>1</v>
      </c>
      <c r="BB1142" t="str">
        <f t="shared" si="659"/>
        <v xml:space="preserve">N4400K  </v>
      </c>
      <c r="BC1142">
        <v>1</v>
      </c>
      <c r="BE1142">
        <v>0</v>
      </c>
      <c r="BF1142">
        <v>0</v>
      </c>
      <c r="BG1142">
        <v>0</v>
      </c>
      <c r="BH1142">
        <v>1825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 t="shared" si="666"/>
        <v>21:41:03.080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168</v>
      </c>
      <c r="CR1142">
        <v>1</v>
      </c>
      <c r="CW1142">
        <v>13098071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"07/22/2022 21:41:03.361"</f>
        <v>07/22/2022 21:41:03.361</v>
      </c>
      <c r="C1143" t="str">
        <f t="shared" si="658"/>
        <v>FFDFD3C0</v>
      </c>
      <c r="D1143" t="s">
        <v>113</v>
      </c>
      <c r="E1143">
        <v>44</v>
      </c>
      <c r="H1143">
        <v>151</v>
      </c>
      <c r="I1143" t="s">
        <v>114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664"/>
        <v>21:41:03.078</v>
      </c>
      <c r="T1143" t="str">
        <f t="shared" si="665"/>
        <v>21:41:02.578</v>
      </c>
      <c r="U1143" t="str">
        <f t="shared" si="635"/>
        <v>A54CFF</v>
      </c>
      <c r="V1143">
        <v>0</v>
      </c>
      <c r="W1143">
        <v>0</v>
      </c>
      <c r="X1143">
        <v>2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1</v>
      </c>
      <c r="AI1143" t="s">
        <v>503</v>
      </c>
      <c r="AJ1143">
        <v>43.408442000000001</v>
      </c>
      <c r="AK1143" t="s">
        <v>504</v>
      </c>
      <c r="AL1143">
        <v>-88.757772000000003</v>
      </c>
      <c r="AM1143">
        <v>25</v>
      </c>
      <c r="AN1143">
        <v>1900</v>
      </c>
      <c r="AO1143" t="s">
        <v>118</v>
      </c>
      <c r="AP1143">
        <v>-61</v>
      </c>
      <c r="AQ1143">
        <v>88</v>
      </c>
      <c r="AR1143">
        <v>-512</v>
      </c>
      <c r="AZ1143">
        <v>1200</v>
      </c>
      <c r="BA1143">
        <v>1</v>
      </c>
      <c r="BB1143" t="str">
        <f t="shared" si="659"/>
        <v xml:space="preserve">N4400K  </v>
      </c>
      <c r="BC1143">
        <v>1</v>
      </c>
      <c r="BE1143">
        <v>0</v>
      </c>
      <c r="BF1143">
        <v>0</v>
      </c>
      <c r="BG1143">
        <v>0</v>
      </c>
      <c r="BH1143">
        <v>1825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 t="shared" si="666"/>
        <v>21:41:03.080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168</v>
      </c>
      <c r="CR1143">
        <v>1</v>
      </c>
      <c r="CW1143">
        <v>13098071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"07/22/2022 21:41:03.455"</f>
        <v>07/22/2022 21:41:03.455</v>
      </c>
      <c r="C1144" t="str">
        <f t="shared" si="658"/>
        <v>FFDFD3C0</v>
      </c>
      <c r="D1144" t="s">
        <v>121</v>
      </c>
      <c r="E1144">
        <v>11</v>
      </c>
      <c r="F1144">
        <v>1011</v>
      </c>
      <c r="G1144" t="s">
        <v>125</v>
      </c>
      <c r="J1144" t="s">
        <v>123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664"/>
        <v>21:41:03.078</v>
      </c>
      <c r="T1144" t="str">
        <f t="shared" si="665"/>
        <v>21:41:02.578</v>
      </c>
      <c r="U1144" t="str">
        <f t="shared" si="635"/>
        <v>A54CFF</v>
      </c>
      <c r="V1144">
        <v>0</v>
      </c>
      <c r="W1144">
        <v>0</v>
      </c>
      <c r="X1144">
        <v>2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1</v>
      </c>
      <c r="AI1144" t="s">
        <v>503</v>
      </c>
      <c r="AJ1144">
        <v>43.408442000000001</v>
      </c>
      <c r="AK1144" t="s">
        <v>504</v>
      </c>
      <c r="AL1144">
        <v>-88.757772000000003</v>
      </c>
      <c r="AM1144">
        <v>25</v>
      </c>
      <c r="AN1144">
        <v>1900</v>
      </c>
      <c r="AO1144" t="s">
        <v>118</v>
      </c>
      <c r="AP1144">
        <v>-61</v>
      </c>
      <c r="AQ1144">
        <v>88</v>
      </c>
      <c r="AR1144">
        <v>-512</v>
      </c>
      <c r="AZ1144">
        <v>1200</v>
      </c>
      <c r="BA1144">
        <v>1</v>
      </c>
      <c r="BB1144" t="str">
        <f t="shared" si="659"/>
        <v xml:space="preserve">N4400K  </v>
      </c>
      <c r="BC1144">
        <v>1</v>
      </c>
      <c r="BE1144">
        <v>0</v>
      </c>
      <c r="BF1144">
        <v>0</v>
      </c>
      <c r="BG1144">
        <v>0</v>
      </c>
      <c r="BH1144">
        <v>1825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 t="shared" si="666"/>
        <v>21:41:03.080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168</v>
      </c>
      <c r="CR1144">
        <v>1</v>
      </c>
      <c r="CW1144">
        <v>13098071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 t="shared" ref="A1145:A1150" si="667">"07/22/2022 21:41:04.408"</f>
        <v>07/22/2022 21:41:04.408</v>
      </c>
      <c r="C1145" t="str">
        <f t="shared" si="658"/>
        <v>FFDFD3C0</v>
      </c>
      <c r="D1145" t="s">
        <v>127</v>
      </c>
      <c r="E1145">
        <v>8</v>
      </c>
      <c r="F1145">
        <v>2008</v>
      </c>
      <c r="G1145" t="s">
        <v>128</v>
      </c>
      <c r="J1145" t="s">
        <v>129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ref="S1145:S1150" si="668">"21:41:04.133"</f>
        <v>21:41:04.133</v>
      </c>
      <c r="T1145" t="str">
        <f t="shared" ref="T1145:T1150" si="669">"21:41:03.633"</f>
        <v>21:41:03.633</v>
      </c>
      <c r="U1145" t="str">
        <f t="shared" si="635"/>
        <v>A54CFF</v>
      </c>
      <c r="V1145">
        <v>0</v>
      </c>
      <c r="W1145">
        <v>0</v>
      </c>
      <c r="X1145">
        <v>2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1</v>
      </c>
      <c r="AI1145" t="s">
        <v>505</v>
      </c>
      <c r="AJ1145">
        <v>43.408848999999996</v>
      </c>
      <c r="AK1145" t="s">
        <v>506</v>
      </c>
      <c r="AL1145">
        <v>-88.758223000000001</v>
      </c>
      <c r="AM1145">
        <v>25</v>
      </c>
      <c r="AN1145">
        <v>1900</v>
      </c>
      <c r="AO1145" t="s">
        <v>118</v>
      </c>
      <c r="AP1145">
        <v>-61</v>
      </c>
      <c r="AQ1145">
        <v>85</v>
      </c>
      <c r="AR1145">
        <v>-576</v>
      </c>
      <c r="AZ1145">
        <v>1200</v>
      </c>
      <c r="BA1145">
        <v>1</v>
      </c>
      <c r="BB1145" t="str">
        <f t="shared" si="659"/>
        <v xml:space="preserve">N4400K  </v>
      </c>
      <c r="BC1145">
        <v>1</v>
      </c>
      <c r="BE1145">
        <v>0</v>
      </c>
      <c r="BF1145">
        <v>0</v>
      </c>
      <c r="BG1145">
        <v>0</v>
      </c>
      <c r="BH1145">
        <v>1825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 t="shared" ref="BW1145:BW1150" si="670">"21:41:04.134"</f>
        <v>21:41:04.134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6</v>
      </c>
      <c r="CP1145" t="s">
        <v>119</v>
      </c>
      <c r="CQ1145">
        <v>168</v>
      </c>
      <c r="CR1145">
        <v>1</v>
      </c>
      <c r="CW1145">
        <v>13099993</v>
      </c>
      <c r="CY1145">
        <v>1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 t="shared" si="667"/>
        <v>07/22/2022 21:41:04.408</v>
      </c>
      <c r="C1146" t="str">
        <f t="shared" si="658"/>
        <v>FFDFD3C0</v>
      </c>
      <c r="D1146" t="s">
        <v>121</v>
      </c>
      <c r="E1146">
        <v>12</v>
      </c>
      <c r="F1146">
        <v>1012</v>
      </c>
      <c r="G1146" t="s">
        <v>122</v>
      </c>
      <c r="J1146" t="s">
        <v>123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668"/>
        <v>21:41:04.133</v>
      </c>
      <c r="T1146" t="str">
        <f t="shared" si="669"/>
        <v>21:41:03.633</v>
      </c>
      <c r="U1146" t="str">
        <f t="shared" si="635"/>
        <v>A54CFF</v>
      </c>
      <c r="V1146">
        <v>0</v>
      </c>
      <c r="W1146">
        <v>0</v>
      </c>
      <c r="X1146">
        <v>2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1</v>
      </c>
      <c r="AI1146" t="s">
        <v>505</v>
      </c>
      <c r="AJ1146">
        <v>43.408848999999996</v>
      </c>
      <c r="AK1146" t="s">
        <v>506</v>
      </c>
      <c r="AL1146">
        <v>-88.758223000000001</v>
      </c>
      <c r="AM1146">
        <v>25</v>
      </c>
      <c r="AN1146">
        <v>1900</v>
      </c>
      <c r="AO1146" t="s">
        <v>118</v>
      </c>
      <c r="AP1146">
        <v>-61</v>
      </c>
      <c r="AQ1146">
        <v>85</v>
      </c>
      <c r="AR1146">
        <v>-576</v>
      </c>
      <c r="AZ1146">
        <v>1200</v>
      </c>
      <c r="BA1146">
        <v>1</v>
      </c>
      <c r="BB1146" t="str">
        <f t="shared" si="659"/>
        <v xml:space="preserve">N4400K  </v>
      </c>
      <c r="BC1146">
        <v>1</v>
      </c>
      <c r="BE1146">
        <v>0</v>
      </c>
      <c r="BF1146">
        <v>0</v>
      </c>
      <c r="BG1146">
        <v>0</v>
      </c>
      <c r="BH1146">
        <v>1825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 t="shared" si="670"/>
        <v>21:41:04.134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119</v>
      </c>
      <c r="CQ1146">
        <v>168</v>
      </c>
      <c r="CR1146">
        <v>1</v>
      </c>
      <c r="CW1146">
        <v>13099993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 t="shared" si="667"/>
        <v>07/22/2022 21:41:04.408</v>
      </c>
      <c r="C1147" t="str">
        <f t="shared" si="658"/>
        <v>FFDFD3C0</v>
      </c>
      <c r="D1147" t="s">
        <v>113</v>
      </c>
      <c r="E1147">
        <v>44</v>
      </c>
      <c r="H1147">
        <v>151</v>
      </c>
      <c r="I1147" t="s">
        <v>114</v>
      </c>
      <c r="J1147" t="s">
        <v>115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668"/>
        <v>21:41:04.133</v>
      </c>
      <c r="T1147" t="str">
        <f t="shared" si="669"/>
        <v>21:41:03.633</v>
      </c>
      <c r="U1147" t="str">
        <f t="shared" si="635"/>
        <v>A54CFF</v>
      </c>
      <c r="V1147">
        <v>0</v>
      </c>
      <c r="W1147">
        <v>0</v>
      </c>
      <c r="X1147">
        <v>2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1</v>
      </c>
      <c r="AI1147" t="s">
        <v>505</v>
      </c>
      <c r="AJ1147">
        <v>43.408848999999996</v>
      </c>
      <c r="AK1147" t="s">
        <v>506</v>
      </c>
      <c r="AL1147">
        <v>-88.758223000000001</v>
      </c>
      <c r="AM1147">
        <v>25</v>
      </c>
      <c r="AN1147">
        <v>1900</v>
      </c>
      <c r="AO1147" t="s">
        <v>118</v>
      </c>
      <c r="AP1147">
        <v>-61</v>
      </c>
      <c r="AQ1147">
        <v>85</v>
      </c>
      <c r="AR1147">
        <v>-576</v>
      </c>
      <c r="AZ1147">
        <v>1200</v>
      </c>
      <c r="BA1147">
        <v>1</v>
      </c>
      <c r="BB1147" t="str">
        <f t="shared" si="659"/>
        <v xml:space="preserve">N4400K  </v>
      </c>
      <c r="BC1147">
        <v>1</v>
      </c>
      <c r="BE1147">
        <v>0</v>
      </c>
      <c r="BF1147">
        <v>0</v>
      </c>
      <c r="BG1147">
        <v>0</v>
      </c>
      <c r="BH1147">
        <v>1825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 t="shared" si="670"/>
        <v>21:41:04.134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6</v>
      </c>
      <c r="CP1147" t="s">
        <v>119</v>
      </c>
      <c r="CQ1147">
        <v>168</v>
      </c>
      <c r="CR1147">
        <v>1</v>
      </c>
      <c r="CW1147">
        <v>13099993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 t="shared" si="667"/>
        <v>07/22/2022 21:41:04.408</v>
      </c>
      <c r="C1148" t="str">
        <f t="shared" si="658"/>
        <v>FFDFD3C0</v>
      </c>
      <c r="D1148" t="s">
        <v>113</v>
      </c>
      <c r="E1148">
        <v>45</v>
      </c>
      <c r="H1148">
        <v>152</v>
      </c>
      <c r="I1148" t="s">
        <v>120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668"/>
        <v>21:41:04.133</v>
      </c>
      <c r="T1148" t="str">
        <f t="shared" si="669"/>
        <v>21:41:03.633</v>
      </c>
      <c r="U1148" t="str">
        <f t="shared" si="635"/>
        <v>A54CFF</v>
      </c>
      <c r="V1148">
        <v>0</v>
      </c>
      <c r="W1148">
        <v>0</v>
      </c>
      <c r="X1148">
        <v>2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1</v>
      </c>
      <c r="AI1148" t="s">
        <v>505</v>
      </c>
      <c r="AJ1148">
        <v>43.408848999999996</v>
      </c>
      <c r="AK1148" t="s">
        <v>506</v>
      </c>
      <c r="AL1148">
        <v>-88.758223000000001</v>
      </c>
      <c r="AM1148">
        <v>25</v>
      </c>
      <c r="AN1148">
        <v>1900</v>
      </c>
      <c r="AO1148" t="s">
        <v>118</v>
      </c>
      <c r="AP1148">
        <v>-61</v>
      </c>
      <c r="AQ1148">
        <v>85</v>
      </c>
      <c r="AR1148">
        <v>-576</v>
      </c>
      <c r="AZ1148">
        <v>1200</v>
      </c>
      <c r="BA1148">
        <v>1</v>
      </c>
      <c r="BB1148" t="str">
        <f t="shared" si="659"/>
        <v xml:space="preserve">N4400K  </v>
      </c>
      <c r="BC1148">
        <v>1</v>
      </c>
      <c r="BE1148">
        <v>0</v>
      </c>
      <c r="BF1148">
        <v>0</v>
      </c>
      <c r="BG1148">
        <v>0</v>
      </c>
      <c r="BH1148">
        <v>1825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 t="shared" si="670"/>
        <v>21:41:04.134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119</v>
      </c>
      <c r="CQ1148">
        <v>168</v>
      </c>
      <c r="CR1148">
        <v>1</v>
      </c>
      <c r="CW1148">
        <v>13099993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 t="shared" si="667"/>
        <v>07/22/2022 21:41:04.408</v>
      </c>
      <c r="C1149" t="str">
        <f t="shared" si="658"/>
        <v>FFDFD3C0</v>
      </c>
      <c r="D1149" t="s">
        <v>121</v>
      </c>
      <c r="E1149">
        <v>11</v>
      </c>
      <c r="F1149">
        <v>1011</v>
      </c>
      <c r="G1149" t="s">
        <v>125</v>
      </c>
      <c r="J1149" t="s">
        <v>123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668"/>
        <v>21:41:04.133</v>
      </c>
      <c r="T1149" t="str">
        <f t="shared" si="669"/>
        <v>21:41:03.633</v>
      </c>
      <c r="U1149" t="str">
        <f t="shared" si="635"/>
        <v>A54CFF</v>
      </c>
      <c r="V1149">
        <v>0</v>
      </c>
      <c r="W1149">
        <v>0</v>
      </c>
      <c r="X1149">
        <v>2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1</v>
      </c>
      <c r="AI1149" t="s">
        <v>505</v>
      </c>
      <c r="AJ1149">
        <v>43.408848999999996</v>
      </c>
      <c r="AK1149" t="s">
        <v>506</v>
      </c>
      <c r="AL1149">
        <v>-88.758223000000001</v>
      </c>
      <c r="AM1149">
        <v>25</v>
      </c>
      <c r="AN1149">
        <v>1900</v>
      </c>
      <c r="AO1149" t="s">
        <v>118</v>
      </c>
      <c r="AP1149">
        <v>-61</v>
      </c>
      <c r="AQ1149">
        <v>85</v>
      </c>
      <c r="AR1149">
        <v>-576</v>
      </c>
      <c r="AZ1149">
        <v>1200</v>
      </c>
      <c r="BA1149">
        <v>1</v>
      </c>
      <c r="BB1149" t="str">
        <f t="shared" si="659"/>
        <v xml:space="preserve">N4400K  </v>
      </c>
      <c r="BC1149">
        <v>1</v>
      </c>
      <c r="BE1149">
        <v>0</v>
      </c>
      <c r="BF1149">
        <v>0</v>
      </c>
      <c r="BG1149">
        <v>0</v>
      </c>
      <c r="BH1149">
        <v>1825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 t="shared" si="670"/>
        <v>21:41:04.134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6</v>
      </c>
      <c r="CP1149" t="s">
        <v>119</v>
      </c>
      <c r="CQ1149">
        <v>168</v>
      </c>
      <c r="CR1149">
        <v>1</v>
      </c>
      <c r="CW1149">
        <v>13099993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 t="shared" si="667"/>
        <v>07/22/2022 21:41:04.408</v>
      </c>
      <c r="C1150" t="str">
        <f t="shared" si="658"/>
        <v>FFDFD3C0</v>
      </c>
      <c r="D1150" t="s">
        <v>124</v>
      </c>
      <c r="E1150">
        <v>2</v>
      </c>
      <c r="H1150">
        <v>156</v>
      </c>
      <c r="I1150" t="s">
        <v>125</v>
      </c>
      <c r="J1150" t="s">
        <v>126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668"/>
        <v>21:41:04.133</v>
      </c>
      <c r="T1150" t="str">
        <f t="shared" si="669"/>
        <v>21:41:03.633</v>
      </c>
      <c r="U1150" t="str">
        <f t="shared" si="635"/>
        <v>A54CFF</v>
      </c>
      <c r="V1150">
        <v>0</v>
      </c>
      <c r="W1150">
        <v>0</v>
      </c>
      <c r="X1150">
        <v>2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1</v>
      </c>
      <c r="AI1150" t="s">
        <v>505</v>
      </c>
      <c r="AJ1150">
        <v>43.408848999999996</v>
      </c>
      <c r="AK1150" t="s">
        <v>506</v>
      </c>
      <c r="AL1150">
        <v>-88.758223000000001</v>
      </c>
      <c r="AM1150">
        <v>25</v>
      </c>
      <c r="AN1150">
        <v>1900</v>
      </c>
      <c r="AO1150" t="s">
        <v>118</v>
      </c>
      <c r="AP1150">
        <v>-61</v>
      </c>
      <c r="AQ1150">
        <v>85</v>
      </c>
      <c r="AR1150">
        <v>-576</v>
      </c>
      <c r="AZ1150">
        <v>1200</v>
      </c>
      <c r="BA1150">
        <v>1</v>
      </c>
      <c r="BB1150" t="str">
        <f t="shared" si="659"/>
        <v xml:space="preserve">N4400K  </v>
      </c>
      <c r="BC1150">
        <v>1</v>
      </c>
      <c r="BE1150">
        <v>0</v>
      </c>
      <c r="BF1150">
        <v>0</v>
      </c>
      <c r="BG1150">
        <v>0</v>
      </c>
      <c r="BH1150">
        <v>1825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 t="shared" si="670"/>
        <v>21:41:04.134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6</v>
      </c>
      <c r="CP1150" t="s">
        <v>119</v>
      </c>
      <c r="CQ1150">
        <v>168</v>
      </c>
      <c r="CR1150">
        <v>1</v>
      </c>
      <c r="CW1150">
        <v>13099993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"07/22/2022 21:41:05.362"</f>
        <v>07/22/2022 21:41:05.362</v>
      </c>
      <c r="C1151" t="str">
        <f t="shared" si="658"/>
        <v>FFDFD3C0</v>
      </c>
      <c r="D1151" t="s">
        <v>127</v>
      </c>
      <c r="E1151">
        <v>8</v>
      </c>
      <c r="F1151">
        <v>2008</v>
      </c>
      <c r="G1151" t="s">
        <v>128</v>
      </c>
      <c r="J1151" t="s">
        <v>129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ref="S1151:S1156" si="671">"21:41:05.125"</f>
        <v>21:41:05.125</v>
      </c>
      <c r="T1151" t="str">
        <f t="shared" ref="T1151:T1156" si="672">"21:41:04.725"</f>
        <v>21:41:04.725</v>
      </c>
      <c r="U1151" t="str">
        <f t="shared" si="635"/>
        <v>A54CFF</v>
      </c>
      <c r="V1151">
        <v>0</v>
      </c>
      <c r="W1151">
        <v>0</v>
      </c>
      <c r="X1151">
        <v>2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1</v>
      </c>
      <c r="AI1151" t="s">
        <v>507</v>
      </c>
      <c r="AJ1151">
        <v>43.409235000000002</v>
      </c>
      <c r="AK1151" t="s">
        <v>508</v>
      </c>
      <c r="AL1151">
        <v>-88.758609000000007</v>
      </c>
      <c r="AM1151">
        <v>25</v>
      </c>
      <c r="AN1151">
        <v>1875</v>
      </c>
      <c r="AO1151" t="s">
        <v>118</v>
      </c>
      <c r="AP1151">
        <v>-61</v>
      </c>
      <c r="AQ1151">
        <v>83</v>
      </c>
      <c r="AR1151">
        <v>-576</v>
      </c>
      <c r="AZ1151">
        <v>1200</v>
      </c>
      <c r="BA1151">
        <v>1</v>
      </c>
      <c r="BB1151" t="str">
        <f t="shared" si="659"/>
        <v xml:space="preserve">N4400K  </v>
      </c>
      <c r="BC1151">
        <v>1</v>
      </c>
      <c r="BE1151">
        <v>0</v>
      </c>
      <c r="BF1151">
        <v>0</v>
      </c>
      <c r="BG1151">
        <v>0</v>
      </c>
      <c r="BH1151">
        <v>1825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 t="shared" ref="BW1151:BW1156" si="673">"21:41:05.125"</f>
        <v>21:41:05.125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6</v>
      </c>
      <c r="CP1151" t="s">
        <v>119</v>
      </c>
      <c r="CQ1151">
        <v>169</v>
      </c>
      <c r="CR1151">
        <v>3</v>
      </c>
      <c r="CW1151">
        <v>10486640</v>
      </c>
      <c r="CY1151">
        <v>1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"07/22/2022 21:41:05.362"</f>
        <v>07/22/2022 21:41:05.362</v>
      </c>
      <c r="C1152" t="str">
        <f t="shared" si="658"/>
        <v>FFDFD3C0</v>
      </c>
      <c r="D1152" t="s">
        <v>121</v>
      </c>
      <c r="E1152">
        <v>12</v>
      </c>
      <c r="F1152">
        <v>1012</v>
      </c>
      <c r="G1152" t="s">
        <v>122</v>
      </c>
      <c r="J1152" t="s">
        <v>123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671"/>
        <v>21:41:05.125</v>
      </c>
      <c r="T1152" t="str">
        <f t="shared" si="672"/>
        <v>21:41:04.725</v>
      </c>
      <c r="U1152" t="str">
        <f t="shared" si="635"/>
        <v>A54CFF</v>
      </c>
      <c r="V1152">
        <v>0</v>
      </c>
      <c r="W1152">
        <v>0</v>
      </c>
      <c r="X1152">
        <v>2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1</v>
      </c>
      <c r="AI1152" t="s">
        <v>507</v>
      </c>
      <c r="AJ1152">
        <v>43.409235000000002</v>
      </c>
      <c r="AK1152" t="s">
        <v>508</v>
      </c>
      <c r="AL1152">
        <v>-88.758609000000007</v>
      </c>
      <c r="AM1152">
        <v>25</v>
      </c>
      <c r="AN1152">
        <v>1875</v>
      </c>
      <c r="AO1152" t="s">
        <v>118</v>
      </c>
      <c r="AP1152">
        <v>-61</v>
      </c>
      <c r="AQ1152">
        <v>83</v>
      </c>
      <c r="AR1152">
        <v>-576</v>
      </c>
      <c r="AZ1152">
        <v>1200</v>
      </c>
      <c r="BA1152">
        <v>1</v>
      </c>
      <c r="BB1152" t="str">
        <f t="shared" si="659"/>
        <v xml:space="preserve">N4400K  </v>
      </c>
      <c r="BC1152">
        <v>1</v>
      </c>
      <c r="BE1152">
        <v>0</v>
      </c>
      <c r="BF1152">
        <v>0</v>
      </c>
      <c r="BG1152">
        <v>0</v>
      </c>
      <c r="BH1152">
        <v>1825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 t="shared" si="673"/>
        <v>21:41:05.125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6</v>
      </c>
      <c r="CP1152" t="s">
        <v>119</v>
      </c>
      <c r="CQ1152">
        <v>169</v>
      </c>
      <c r="CR1152">
        <v>3</v>
      </c>
      <c r="CW1152">
        <v>10486640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"07/22/2022 21:41:05.362"</f>
        <v>07/22/2022 21:41:05.362</v>
      </c>
      <c r="C1153" t="str">
        <f t="shared" si="658"/>
        <v>FFDFD3C0</v>
      </c>
      <c r="D1153" t="s">
        <v>113</v>
      </c>
      <c r="E1153">
        <v>44</v>
      </c>
      <c r="H1153">
        <v>151</v>
      </c>
      <c r="I1153" t="s">
        <v>114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671"/>
        <v>21:41:05.125</v>
      </c>
      <c r="T1153" t="str">
        <f t="shared" si="672"/>
        <v>21:41:04.725</v>
      </c>
      <c r="U1153" t="str">
        <f t="shared" si="635"/>
        <v>A54CFF</v>
      </c>
      <c r="V1153">
        <v>0</v>
      </c>
      <c r="W1153">
        <v>0</v>
      </c>
      <c r="X1153">
        <v>2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1</v>
      </c>
      <c r="AI1153" t="s">
        <v>507</v>
      </c>
      <c r="AJ1153">
        <v>43.409235000000002</v>
      </c>
      <c r="AK1153" t="s">
        <v>508</v>
      </c>
      <c r="AL1153">
        <v>-88.758609000000007</v>
      </c>
      <c r="AM1153">
        <v>25</v>
      </c>
      <c r="AN1153">
        <v>1875</v>
      </c>
      <c r="AO1153" t="s">
        <v>118</v>
      </c>
      <c r="AP1153">
        <v>-61</v>
      </c>
      <c r="AQ1153">
        <v>83</v>
      </c>
      <c r="AR1153">
        <v>-576</v>
      </c>
      <c r="AZ1153">
        <v>1200</v>
      </c>
      <c r="BA1153">
        <v>1</v>
      </c>
      <c r="BB1153" t="str">
        <f t="shared" si="659"/>
        <v xml:space="preserve">N4400K  </v>
      </c>
      <c r="BC1153">
        <v>1</v>
      </c>
      <c r="BE1153">
        <v>0</v>
      </c>
      <c r="BF1153">
        <v>0</v>
      </c>
      <c r="BG1153">
        <v>0</v>
      </c>
      <c r="BH1153">
        <v>1825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 t="shared" si="673"/>
        <v>21:41:05.125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6</v>
      </c>
      <c r="CP1153" t="s">
        <v>119</v>
      </c>
      <c r="CQ1153">
        <v>169</v>
      </c>
      <c r="CR1153">
        <v>3</v>
      </c>
      <c r="CW1153">
        <v>10486640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"07/22/2022 21:41:05.362"</f>
        <v>07/22/2022 21:41:05.362</v>
      </c>
      <c r="C1154" t="str">
        <f t="shared" si="658"/>
        <v>FFDFD3C0</v>
      </c>
      <c r="D1154" t="s">
        <v>121</v>
      </c>
      <c r="E1154">
        <v>11</v>
      </c>
      <c r="F1154">
        <v>1011</v>
      </c>
      <c r="G1154" t="s">
        <v>125</v>
      </c>
      <c r="J1154" t="s">
        <v>123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671"/>
        <v>21:41:05.125</v>
      </c>
      <c r="T1154" t="str">
        <f t="shared" si="672"/>
        <v>21:41:04.725</v>
      </c>
      <c r="U1154" t="str">
        <f t="shared" ref="U1154:U1217" si="674">"A54CFF"</f>
        <v>A54CFF</v>
      </c>
      <c r="V1154">
        <v>0</v>
      </c>
      <c r="W1154">
        <v>0</v>
      </c>
      <c r="X1154">
        <v>2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1</v>
      </c>
      <c r="AI1154" t="s">
        <v>507</v>
      </c>
      <c r="AJ1154">
        <v>43.409235000000002</v>
      </c>
      <c r="AK1154" t="s">
        <v>508</v>
      </c>
      <c r="AL1154">
        <v>-88.758609000000007</v>
      </c>
      <c r="AM1154">
        <v>25</v>
      </c>
      <c r="AN1154">
        <v>1875</v>
      </c>
      <c r="AO1154" t="s">
        <v>118</v>
      </c>
      <c r="AP1154">
        <v>-61</v>
      </c>
      <c r="AQ1154">
        <v>83</v>
      </c>
      <c r="AR1154">
        <v>-576</v>
      </c>
      <c r="AZ1154">
        <v>1200</v>
      </c>
      <c r="BA1154">
        <v>1</v>
      </c>
      <c r="BB1154" t="str">
        <f t="shared" si="659"/>
        <v xml:space="preserve">N4400K  </v>
      </c>
      <c r="BC1154">
        <v>1</v>
      </c>
      <c r="BE1154">
        <v>0</v>
      </c>
      <c r="BF1154">
        <v>0</v>
      </c>
      <c r="BG1154">
        <v>0</v>
      </c>
      <c r="BH1154">
        <v>1825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 t="shared" si="673"/>
        <v>21:41:05.125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6</v>
      </c>
      <c r="CP1154" t="s">
        <v>119</v>
      </c>
      <c r="CQ1154">
        <v>169</v>
      </c>
      <c r="CR1154">
        <v>3</v>
      </c>
      <c r="CW1154">
        <v>10486640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"07/22/2022 21:41:05.377"</f>
        <v>07/22/2022 21:41:05.377</v>
      </c>
      <c r="C1155" t="str">
        <f t="shared" si="658"/>
        <v>FFDFD3C0</v>
      </c>
      <c r="D1155" t="s">
        <v>124</v>
      </c>
      <c r="E1155">
        <v>2</v>
      </c>
      <c r="H1155">
        <v>156</v>
      </c>
      <c r="I1155" t="s">
        <v>125</v>
      </c>
      <c r="J1155" t="s">
        <v>126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671"/>
        <v>21:41:05.125</v>
      </c>
      <c r="T1155" t="str">
        <f t="shared" si="672"/>
        <v>21:41:04.725</v>
      </c>
      <c r="U1155" t="str">
        <f t="shared" si="674"/>
        <v>A54CFF</v>
      </c>
      <c r="V1155">
        <v>0</v>
      </c>
      <c r="W1155">
        <v>0</v>
      </c>
      <c r="X1155">
        <v>2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1</v>
      </c>
      <c r="AI1155" t="s">
        <v>507</v>
      </c>
      <c r="AJ1155">
        <v>43.409235000000002</v>
      </c>
      <c r="AK1155" t="s">
        <v>508</v>
      </c>
      <c r="AL1155">
        <v>-88.758609000000007</v>
      </c>
      <c r="AM1155">
        <v>25</v>
      </c>
      <c r="AN1155">
        <v>1875</v>
      </c>
      <c r="AO1155" t="s">
        <v>118</v>
      </c>
      <c r="AP1155">
        <v>-61</v>
      </c>
      <c r="AQ1155">
        <v>83</v>
      </c>
      <c r="AR1155">
        <v>-576</v>
      </c>
      <c r="AZ1155">
        <v>1200</v>
      </c>
      <c r="BA1155">
        <v>1</v>
      </c>
      <c r="BB1155" t="str">
        <f t="shared" si="659"/>
        <v xml:space="preserve">N4400K  </v>
      </c>
      <c r="BC1155">
        <v>1</v>
      </c>
      <c r="BE1155">
        <v>0</v>
      </c>
      <c r="BF1155">
        <v>0</v>
      </c>
      <c r="BG1155">
        <v>0</v>
      </c>
      <c r="BH1155">
        <v>1825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 t="shared" si="673"/>
        <v>21:41:05.125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6</v>
      </c>
      <c r="CP1155" t="s">
        <v>119</v>
      </c>
      <c r="CQ1155">
        <v>169</v>
      </c>
      <c r="CR1155">
        <v>3</v>
      </c>
      <c r="CW1155">
        <v>10486640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"07/22/2022 21:41:05.362"</f>
        <v>07/22/2022 21:41:05.362</v>
      </c>
      <c r="C1156" t="str">
        <f t="shared" si="658"/>
        <v>FFDFD3C0</v>
      </c>
      <c r="D1156" t="s">
        <v>113</v>
      </c>
      <c r="E1156">
        <v>45</v>
      </c>
      <c r="H1156">
        <v>152</v>
      </c>
      <c r="I1156" t="s">
        <v>120</v>
      </c>
      <c r="J1156" t="s">
        <v>115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671"/>
        <v>21:41:05.125</v>
      </c>
      <c r="T1156" t="str">
        <f t="shared" si="672"/>
        <v>21:41:04.725</v>
      </c>
      <c r="U1156" t="str">
        <f t="shared" si="674"/>
        <v>A54CFF</v>
      </c>
      <c r="V1156">
        <v>0</v>
      </c>
      <c r="W1156">
        <v>0</v>
      </c>
      <c r="X1156">
        <v>2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1</v>
      </c>
      <c r="AI1156" t="s">
        <v>507</v>
      </c>
      <c r="AJ1156">
        <v>43.409235000000002</v>
      </c>
      <c r="AK1156" t="s">
        <v>508</v>
      </c>
      <c r="AL1156">
        <v>-88.758609000000007</v>
      </c>
      <c r="AM1156">
        <v>25</v>
      </c>
      <c r="AN1156">
        <v>1875</v>
      </c>
      <c r="AO1156" t="s">
        <v>118</v>
      </c>
      <c r="AP1156">
        <v>-61</v>
      </c>
      <c r="AQ1156">
        <v>83</v>
      </c>
      <c r="AR1156">
        <v>-576</v>
      </c>
      <c r="AZ1156">
        <v>1200</v>
      </c>
      <c r="BA1156">
        <v>1</v>
      </c>
      <c r="BB1156" t="str">
        <f t="shared" si="659"/>
        <v xml:space="preserve">N4400K  </v>
      </c>
      <c r="BC1156">
        <v>1</v>
      </c>
      <c r="BE1156">
        <v>0</v>
      </c>
      <c r="BF1156">
        <v>0</v>
      </c>
      <c r="BG1156">
        <v>0</v>
      </c>
      <c r="BH1156">
        <v>1825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 t="shared" si="673"/>
        <v>21:41:05.125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6</v>
      </c>
      <c r="CP1156" t="s">
        <v>119</v>
      </c>
      <c r="CQ1156">
        <v>169</v>
      </c>
      <c r="CR1156">
        <v>3</v>
      </c>
      <c r="CW1156">
        <v>10486640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"07/22/2022 21:41:06.455"</f>
        <v>07/22/2022 21:41:06.455</v>
      </c>
      <c r="C1157" t="str">
        <f t="shared" si="658"/>
        <v>FFDFD3C0</v>
      </c>
      <c r="D1157" t="s">
        <v>121</v>
      </c>
      <c r="E1157">
        <v>12</v>
      </c>
      <c r="F1157">
        <v>1012</v>
      </c>
      <c r="G1157" t="s">
        <v>122</v>
      </c>
      <c r="J1157" t="s">
        <v>123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ref="S1157:S1162" si="675">"21:41:06.234"</f>
        <v>21:41:06.234</v>
      </c>
      <c r="T1157" t="str">
        <f t="shared" ref="T1157:T1162" si="676">"21:41:05.734"</f>
        <v>21:41:05.734</v>
      </c>
      <c r="U1157" t="str">
        <f t="shared" si="674"/>
        <v>A54CFF</v>
      </c>
      <c r="V1157">
        <v>0</v>
      </c>
      <c r="W1157">
        <v>0</v>
      </c>
      <c r="X1157">
        <v>2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1</v>
      </c>
      <c r="AI1157" t="s">
        <v>253</v>
      </c>
      <c r="AJ1157">
        <v>43.409686000000001</v>
      </c>
      <c r="AK1157" t="s">
        <v>509</v>
      </c>
      <c r="AL1157">
        <v>-88.759060000000005</v>
      </c>
      <c r="AM1157">
        <v>25</v>
      </c>
      <c r="AN1157">
        <v>1875</v>
      </c>
      <c r="AO1157" t="s">
        <v>118</v>
      </c>
      <c r="AP1157">
        <v>-61</v>
      </c>
      <c r="AQ1157">
        <v>81</v>
      </c>
      <c r="AR1157">
        <v>-576</v>
      </c>
      <c r="AZ1157">
        <v>1200</v>
      </c>
      <c r="BA1157">
        <v>1</v>
      </c>
      <c r="BB1157" t="str">
        <f t="shared" si="659"/>
        <v xml:space="preserve">N4400K  </v>
      </c>
      <c r="BC1157">
        <v>1</v>
      </c>
      <c r="BE1157">
        <v>0</v>
      </c>
      <c r="BF1157">
        <v>0</v>
      </c>
      <c r="BG1157">
        <v>0</v>
      </c>
      <c r="BH1157">
        <v>1825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 t="shared" ref="BW1157:BW1162" si="677">"21:41:06.236"</f>
        <v>21:41:06.236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168</v>
      </c>
      <c r="CR1157">
        <v>0</v>
      </c>
      <c r="CW1157">
        <v>4054421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"07/22/2022 21:41:06.455"</f>
        <v>07/22/2022 21:41:06.455</v>
      </c>
      <c r="C1158" t="str">
        <f t="shared" si="658"/>
        <v>FFDFD3C0</v>
      </c>
      <c r="D1158" t="s">
        <v>127</v>
      </c>
      <c r="E1158">
        <v>8</v>
      </c>
      <c r="F1158">
        <v>2008</v>
      </c>
      <c r="G1158" t="s">
        <v>128</v>
      </c>
      <c r="J1158" t="s">
        <v>129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675"/>
        <v>21:41:06.234</v>
      </c>
      <c r="T1158" t="str">
        <f t="shared" si="676"/>
        <v>21:41:05.734</v>
      </c>
      <c r="U1158" t="str">
        <f t="shared" si="674"/>
        <v>A54CFF</v>
      </c>
      <c r="V1158">
        <v>0</v>
      </c>
      <c r="W1158">
        <v>0</v>
      </c>
      <c r="X1158">
        <v>2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1</v>
      </c>
      <c r="AI1158" t="s">
        <v>253</v>
      </c>
      <c r="AJ1158">
        <v>43.409686000000001</v>
      </c>
      <c r="AK1158" t="s">
        <v>509</v>
      </c>
      <c r="AL1158">
        <v>-88.759060000000005</v>
      </c>
      <c r="AM1158">
        <v>25</v>
      </c>
      <c r="AN1158">
        <v>1875</v>
      </c>
      <c r="AO1158" t="s">
        <v>118</v>
      </c>
      <c r="AP1158">
        <v>-61</v>
      </c>
      <c r="AQ1158">
        <v>81</v>
      </c>
      <c r="AR1158">
        <v>-576</v>
      </c>
      <c r="AZ1158">
        <v>1200</v>
      </c>
      <c r="BA1158">
        <v>1</v>
      </c>
      <c r="BB1158" t="str">
        <f t="shared" si="659"/>
        <v xml:space="preserve">N4400K  </v>
      </c>
      <c r="BC1158">
        <v>1</v>
      </c>
      <c r="BE1158">
        <v>0</v>
      </c>
      <c r="BF1158">
        <v>0</v>
      </c>
      <c r="BG1158">
        <v>0</v>
      </c>
      <c r="BH1158">
        <v>1825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 t="shared" si="677"/>
        <v>21:41:06.236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168</v>
      </c>
      <c r="CR1158">
        <v>0</v>
      </c>
      <c r="CW1158">
        <v>4054421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"07/22/2022 21:41:06.518"</f>
        <v>07/22/2022 21:41:06.518</v>
      </c>
      <c r="C1159" t="str">
        <f t="shared" si="658"/>
        <v>FFDFD3C0</v>
      </c>
      <c r="D1159" t="s">
        <v>113</v>
      </c>
      <c r="E1159">
        <v>44</v>
      </c>
      <c r="H1159">
        <v>151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675"/>
        <v>21:41:06.234</v>
      </c>
      <c r="T1159" t="str">
        <f t="shared" si="676"/>
        <v>21:41:05.734</v>
      </c>
      <c r="U1159" t="str">
        <f t="shared" si="674"/>
        <v>A54CFF</v>
      </c>
      <c r="V1159">
        <v>0</v>
      </c>
      <c r="W1159">
        <v>0</v>
      </c>
      <c r="X1159">
        <v>2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1</v>
      </c>
      <c r="AI1159" t="s">
        <v>253</v>
      </c>
      <c r="AJ1159">
        <v>43.409686000000001</v>
      </c>
      <c r="AK1159" t="s">
        <v>509</v>
      </c>
      <c r="AL1159">
        <v>-88.759060000000005</v>
      </c>
      <c r="AM1159">
        <v>25</v>
      </c>
      <c r="AN1159">
        <v>1875</v>
      </c>
      <c r="AO1159" t="s">
        <v>118</v>
      </c>
      <c r="AP1159">
        <v>-61</v>
      </c>
      <c r="AQ1159">
        <v>81</v>
      </c>
      <c r="AR1159">
        <v>-576</v>
      </c>
      <c r="AZ1159">
        <v>1200</v>
      </c>
      <c r="BA1159">
        <v>1</v>
      </c>
      <c r="BB1159" t="str">
        <f t="shared" si="659"/>
        <v xml:space="preserve">N4400K  </v>
      </c>
      <c r="BC1159">
        <v>1</v>
      </c>
      <c r="BE1159">
        <v>0</v>
      </c>
      <c r="BF1159">
        <v>0</v>
      </c>
      <c r="BG1159">
        <v>0</v>
      </c>
      <c r="BH1159">
        <v>1825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 t="shared" si="677"/>
        <v>21:41:06.236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168</v>
      </c>
      <c r="CR1159">
        <v>0</v>
      </c>
      <c r="CW1159">
        <v>4054421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"07/22/2022 21:41:06.518"</f>
        <v>07/22/2022 21:41:06.518</v>
      </c>
      <c r="C1160" t="str">
        <f t="shared" si="658"/>
        <v>FFDFD3C0</v>
      </c>
      <c r="D1160" t="s">
        <v>121</v>
      </c>
      <c r="E1160">
        <v>11</v>
      </c>
      <c r="F1160">
        <v>1011</v>
      </c>
      <c r="G1160" t="s">
        <v>125</v>
      </c>
      <c r="J1160" t="s">
        <v>123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675"/>
        <v>21:41:06.234</v>
      </c>
      <c r="T1160" t="str">
        <f t="shared" si="676"/>
        <v>21:41:05.734</v>
      </c>
      <c r="U1160" t="str">
        <f t="shared" si="674"/>
        <v>A54CFF</v>
      </c>
      <c r="V1160">
        <v>0</v>
      </c>
      <c r="W1160">
        <v>0</v>
      </c>
      <c r="X1160">
        <v>2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1</v>
      </c>
      <c r="AI1160" t="s">
        <v>253</v>
      </c>
      <c r="AJ1160">
        <v>43.409686000000001</v>
      </c>
      <c r="AK1160" t="s">
        <v>509</v>
      </c>
      <c r="AL1160">
        <v>-88.759060000000005</v>
      </c>
      <c r="AM1160">
        <v>25</v>
      </c>
      <c r="AN1160">
        <v>1875</v>
      </c>
      <c r="AO1160" t="s">
        <v>118</v>
      </c>
      <c r="AP1160">
        <v>-61</v>
      </c>
      <c r="AQ1160">
        <v>81</v>
      </c>
      <c r="AR1160">
        <v>-576</v>
      </c>
      <c r="AZ1160">
        <v>1200</v>
      </c>
      <c r="BA1160">
        <v>1</v>
      </c>
      <c r="BB1160" t="str">
        <f t="shared" si="659"/>
        <v xml:space="preserve">N4400K  </v>
      </c>
      <c r="BC1160">
        <v>1</v>
      </c>
      <c r="BE1160">
        <v>0</v>
      </c>
      <c r="BF1160">
        <v>0</v>
      </c>
      <c r="BG1160">
        <v>0</v>
      </c>
      <c r="BH1160">
        <v>1825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 t="shared" si="677"/>
        <v>21:41:06.236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168</v>
      </c>
      <c r="CR1160">
        <v>0</v>
      </c>
      <c r="CW1160">
        <v>4054421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"07/22/2022 21:41:06.518"</f>
        <v>07/22/2022 21:41:06.518</v>
      </c>
      <c r="C1161" t="str">
        <f t="shared" si="658"/>
        <v>FFDFD3C0</v>
      </c>
      <c r="D1161" t="s">
        <v>113</v>
      </c>
      <c r="E1161">
        <v>45</v>
      </c>
      <c r="H1161">
        <v>152</v>
      </c>
      <c r="I1161" t="s">
        <v>120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675"/>
        <v>21:41:06.234</v>
      </c>
      <c r="T1161" t="str">
        <f t="shared" si="676"/>
        <v>21:41:05.734</v>
      </c>
      <c r="U1161" t="str">
        <f t="shared" si="674"/>
        <v>A54CFF</v>
      </c>
      <c r="V1161">
        <v>0</v>
      </c>
      <c r="W1161">
        <v>0</v>
      </c>
      <c r="X1161">
        <v>2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1</v>
      </c>
      <c r="AI1161" t="s">
        <v>253</v>
      </c>
      <c r="AJ1161">
        <v>43.409686000000001</v>
      </c>
      <c r="AK1161" t="s">
        <v>509</v>
      </c>
      <c r="AL1161">
        <v>-88.759060000000005</v>
      </c>
      <c r="AM1161">
        <v>25</v>
      </c>
      <c r="AN1161">
        <v>1875</v>
      </c>
      <c r="AO1161" t="s">
        <v>118</v>
      </c>
      <c r="AP1161">
        <v>-61</v>
      </c>
      <c r="AQ1161">
        <v>81</v>
      </c>
      <c r="AR1161">
        <v>-576</v>
      </c>
      <c r="AZ1161">
        <v>1200</v>
      </c>
      <c r="BA1161">
        <v>1</v>
      </c>
      <c r="BB1161" t="str">
        <f t="shared" si="659"/>
        <v xml:space="preserve">N4400K  </v>
      </c>
      <c r="BC1161">
        <v>1</v>
      </c>
      <c r="BE1161">
        <v>0</v>
      </c>
      <c r="BF1161">
        <v>0</v>
      </c>
      <c r="BG1161">
        <v>0</v>
      </c>
      <c r="BH1161">
        <v>1825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 t="shared" si="677"/>
        <v>21:41:06.236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168</v>
      </c>
      <c r="CR1161">
        <v>0</v>
      </c>
      <c r="CW1161">
        <v>4054421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"07/22/2022 21:41:06.518"</f>
        <v>07/22/2022 21:41:06.518</v>
      </c>
      <c r="C1162" t="str">
        <f t="shared" si="658"/>
        <v>FFDFD3C0</v>
      </c>
      <c r="D1162" t="s">
        <v>124</v>
      </c>
      <c r="E1162">
        <v>2</v>
      </c>
      <c r="H1162">
        <v>156</v>
      </c>
      <c r="I1162" t="s">
        <v>125</v>
      </c>
      <c r="J1162" t="s">
        <v>126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675"/>
        <v>21:41:06.234</v>
      </c>
      <c r="T1162" t="str">
        <f t="shared" si="676"/>
        <v>21:41:05.734</v>
      </c>
      <c r="U1162" t="str">
        <f t="shared" si="674"/>
        <v>A54CFF</v>
      </c>
      <c r="V1162">
        <v>0</v>
      </c>
      <c r="W1162">
        <v>0</v>
      </c>
      <c r="X1162">
        <v>2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1</v>
      </c>
      <c r="AI1162" t="s">
        <v>253</v>
      </c>
      <c r="AJ1162">
        <v>43.409686000000001</v>
      </c>
      <c r="AK1162" t="s">
        <v>509</v>
      </c>
      <c r="AL1162">
        <v>-88.759060000000005</v>
      </c>
      <c r="AM1162">
        <v>25</v>
      </c>
      <c r="AN1162">
        <v>1875</v>
      </c>
      <c r="AO1162" t="s">
        <v>118</v>
      </c>
      <c r="AP1162">
        <v>-61</v>
      </c>
      <c r="AQ1162">
        <v>81</v>
      </c>
      <c r="AR1162">
        <v>-576</v>
      </c>
      <c r="AZ1162">
        <v>1200</v>
      </c>
      <c r="BA1162">
        <v>1</v>
      </c>
      <c r="BB1162" t="str">
        <f t="shared" si="659"/>
        <v xml:space="preserve">N4400K  </v>
      </c>
      <c r="BC1162">
        <v>1</v>
      </c>
      <c r="BE1162">
        <v>0</v>
      </c>
      <c r="BF1162">
        <v>0</v>
      </c>
      <c r="BG1162">
        <v>0</v>
      </c>
      <c r="BH1162">
        <v>1825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 t="shared" si="677"/>
        <v>21:41:06.236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168</v>
      </c>
      <c r="CR1162">
        <v>0</v>
      </c>
      <c r="CW1162">
        <v>4054421</v>
      </c>
      <c r="CY1162">
        <v>1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 t="shared" ref="A1163:A1168" si="678">"07/22/2022 21:41:07.299"</f>
        <v>07/22/2022 21:41:07.299</v>
      </c>
      <c r="C1163" t="str">
        <f t="shared" si="658"/>
        <v>FFDFD3C0</v>
      </c>
      <c r="D1163" t="s">
        <v>124</v>
      </c>
      <c r="E1163">
        <v>2</v>
      </c>
      <c r="H1163">
        <v>156</v>
      </c>
      <c r="I1163" t="s">
        <v>125</v>
      </c>
      <c r="J1163" t="s">
        <v>126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ref="S1163:S1168" si="679">"21:41:07.063"</f>
        <v>21:41:07.063</v>
      </c>
      <c r="T1163" t="str">
        <f t="shared" ref="T1163:T1168" si="680">"21:41:06.663"</f>
        <v>21:41:06.663</v>
      </c>
      <c r="U1163" t="str">
        <f t="shared" si="674"/>
        <v>A54CFF</v>
      </c>
      <c r="V1163">
        <v>0</v>
      </c>
      <c r="W1163">
        <v>0</v>
      </c>
      <c r="X1163">
        <v>2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1</v>
      </c>
      <c r="AI1163" t="s">
        <v>251</v>
      </c>
      <c r="AJ1163">
        <v>43.409965</v>
      </c>
      <c r="AK1163" t="s">
        <v>510</v>
      </c>
      <c r="AL1163">
        <v>-88.759382000000002</v>
      </c>
      <c r="AM1163">
        <v>25</v>
      </c>
      <c r="AN1163">
        <v>1850</v>
      </c>
      <c r="AO1163" t="s">
        <v>118</v>
      </c>
      <c r="AP1163">
        <v>-62</v>
      </c>
      <c r="AQ1163">
        <v>79</v>
      </c>
      <c r="AR1163">
        <v>-576</v>
      </c>
      <c r="AZ1163">
        <v>1200</v>
      </c>
      <c r="BA1163">
        <v>1</v>
      </c>
      <c r="BB1163" t="str">
        <f t="shared" si="659"/>
        <v xml:space="preserve">N4400K  </v>
      </c>
      <c r="BC1163">
        <v>1</v>
      </c>
      <c r="BE1163">
        <v>0</v>
      </c>
      <c r="BF1163">
        <v>0</v>
      </c>
      <c r="BG1163">
        <v>0</v>
      </c>
      <c r="BH1163">
        <v>1775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 t="shared" ref="BW1163:BW1168" si="681">"21:41:07.068"</f>
        <v>21:41:07.068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168</v>
      </c>
      <c r="CR1163">
        <v>1</v>
      </c>
      <c r="CW1163">
        <v>13105453</v>
      </c>
      <c r="CY1163">
        <v>1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 t="shared" si="678"/>
        <v>07/22/2022 21:41:07.299</v>
      </c>
      <c r="C1164" t="str">
        <f t="shared" si="658"/>
        <v>FFDFD3C0</v>
      </c>
      <c r="D1164" t="s">
        <v>121</v>
      </c>
      <c r="E1164">
        <v>12</v>
      </c>
      <c r="F1164">
        <v>1012</v>
      </c>
      <c r="G1164" t="s">
        <v>122</v>
      </c>
      <c r="J1164" t="s">
        <v>123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679"/>
        <v>21:41:07.063</v>
      </c>
      <c r="T1164" t="str">
        <f t="shared" si="680"/>
        <v>21:41:06.663</v>
      </c>
      <c r="U1164" t="str">
        <f t="shared" si="674"/>
        <v>A54CFF</v>
      </c>
      <c r="V1164">
        <v>0</v>
      </c>
      <c r="W1164">
        <v>0</v>
      </c>
      <c r="X1164">
        <v>2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1</v>
      </c>
      <c r="AI1164" t="s">
        <v>251</v>
      </c>
      <c r="AJ1164">
        <v>43.409965</v>
      </c>
      <c r="AK1164" t="s">
        <v>510</v>
      </c>
      <c r="AL1164">
        <v>-88.759382000000002</v>
      </c>
      <c r="AM1164">
        <v>25</v>
      </c>
      <c r="AN1164">
        <v>1850</v>
      </c>
      <c r="AO1164" t="s">
        <v>118</v>
      </c>
      <c r="AP1164">
        <v>-62</v>
      </c>
      <c r="AQ1164">
        <v>79</v>
      </c>
      <c r="AR1164">
        <v>-576</v>
      </c>
      <c r="AZ1164">
        <v>1200</v>
      </c>
      <c r="BA1164">
        <v>1</v>
      </c>
      <c r="BB1164" t="str">
        <f t="shared" si="659"/>
        <v xml:space="preserve">N4400K  </v>
      </c>
      <c r="BC1164">
        <v>1</v>
      </c>
      <c r="BE1164">
        <v>0</v>
      </c>
      <c r="BF1164">
        <v>0</v>
      </c>
      <c r="BG1164">
        <v>0</v>
      </c>
      <c r="BH1164">
        <v>1775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 t="shared" si="681"/>
        <v>21:41:07.068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168</v>
      </c>
      <c r="CR1164">
        <v>1</v>
      </c>
      <c r="CW1164">
        <v>13105453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 t="shared" si="678"/>
        <v>07/22/2022 21:41:07.299</v>
      </c>
      <c r="C1165" t="str">
        <f t="shared" si="658"/>
        <v>FFDFD3C0</v>
      </c>
      <c r="D1165" t="s">
        <v>127</v>
      </c>
      <c r="E1165">
        <v>8</v>
      </c>
      <c r="F1165">
        <v>2008</v>
      </c>
      <c r="G1165" t="s">
        <v>128</v>
      </c>
      <c r="J1165" t="s">
        <v>129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679"/>
        <v>21:41:07.063</v>
      </c>
      <c r="T1165" t="str">
        <f t="shared" si="680"/>
        <v>21:41:06.663</v>
      </c>
      <c r="U1165" t="str">
        <f t="shared" si="674"/>
        <v>A54CFF</v>
      </c>
      <c r="V1165">
        <v>0</v>
      </c>
      <c r="W1165">
        <v>0</v>
      </c>
      <c r="X1165">
        <v>2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1</v>
      </c>
      <c r="AI1165" t="s">
        <v>251</v>
      </c>
      <c r="AJ1165">
        <v>43.409965</v>
      </c>
      <c r="AK1165" t="s">
        <v>510</v>
      </c>
      <c r="AL1165">
        <v>-88.759382000000002</v>
      </c>
      <c r="AM1165">
        <v>25</v>
      </c>
      <c r="AN1165">
        <v>1850</v>
      </c>
      <c r="AO1165" t="s">
        <v>118</v>
      </c>
      <c r="AP1165">
        <v>-62</v>
      </c>
      <c r="AQ1165">
        <v>79</v>
      </c>
      <c r="AR1165">
        <v>-576</v>
      </c>
      <c r="AZ1165">
        <v>1200</v>
      </c>
      <c r="BA1165">
        <v>1</v>
      </c>
      <c r="BB1165" t="str">
        <f t="shared" si="659"/>
        <v xml:space="preserve">N4400K  </v>
      </c>
      <c r="BC1165">
        <v>1</v>
      </c>
      <c r="BE1165">
        <v>0</v>
      </c>
      <c r="BF1165">
        <v>0</v>
      </c>
      <c r="BG1165">
        <v>0</v>
      </c>
      <c r="BH1165">
        <v>1775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 t="shared" si="681"/>
        <v>21:41:07.068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168</v>
      </c>
      <c r="CR1165">
        <v>1</v>
      </c>
      <c r="CW1165">
        <v>13105453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 t="shared" si="678"/>
        <v>07/22/2022 21:41:07.299</v>
      </c>
      <c r="C1166" t="str">
        <f t="shared" si="658"/>
        <v>FFDFD3C0</v>
      </c>
      <c r="D1166" t="s">
        <v>121</v>
      </c>
      <c r="E1166">
        <v>11</v>
      </c>
      <c r="F1166">
        <v>1011</v>
      </c>
      <c r="G1166" t="s">
        <v>125</v>
      </c>
      <c r="J1166" t="s">
        <v>123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679"/>
        <v>21:41:07.063</v>
      </c>
      <c r="T1166" t="str">
        <f t="shared" si="680"/>
        <v>21:41:06.663</v>
      </c>
      <c r="U1166" t="str">
        <f t="shared" si="674"/>
        <v>A54CFF</v>
      </c>
      <c r="V1166">
        <v>0</v>
      </c>
      <c r="W1166">
        <v>0</v>
      </c>
      <c r="X1166">
        <v>2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1</v>
      </c>
      <c r="AI1166" t="s">
        <v>251</v>
      </c>
      <c r="AJ1166">
        <v>43.409965</v>
      </c>
      <c r="AK1166" t="s">
        <v>510</v>
      </c>
      <c r="AL1166">
        <v>-88.759382000000002</v>
      </c>
      <c r="AM1166">
        <v>25</v>
      </c>
      <c r="AN1166">
        <v>1850</v>
      </c>
      <c r="AO1166" t="s">
        <v>118</v>
      </c>
      <c r="AP1166">
        <v>-62</v>
      </c>
      <c r="AQ1166">
        <v>79</v>
      </c>
      <c r="AR1166">
        <v>-576</v>
      </c>
      <c r="AZ1166">
        <v>1200</v>
      </c>
      <c r="BA1166">
        <v>1</v>
      </c>
      <c r="BB1166" t="str">
        <f t="shared" si="659"/>
        <v xml:space="preserve">N4400K  </v>
      </c>
      <c r="BC1166">
        <v>1</v>
      </c>
      <c r="BE1166">
        <v>0</v>
      </c>
      <c r="BF1166">
        <v>0</v>
      </c>
      <c r="BG1166">
        <v>0</v>
      </c>
      <c r="BH1166">
        <v>1775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 t="shared" si="681"/>
        <v>21:41:07.068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168</v>
      </c>
      <c r="CR1166">
        <v>1</v>
      </c>
      <c r="CW1166">
        <v>13105453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 t="shared" si="678"/>
        <v>07/22/2022 21:41:07.299</v>
      </c>
      <c r="C1167" t="str">
        <f t="shared" si="658"/>
        <v>FFDFD3C0</v>
      </c>
      <c r="D1167" t="s">
        <v>113</v>
      </c>
      <c r="E1167">
        <v>44</v>
      </c>
      <c r="H1167">
        <v>151</v>
      </c>
      <c r="I1167" t="s">
        <v>114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679"/>
        <v>21:41:07.063</v>
      </c>
      <c r="T1167" t="str">
        <f t="shared" si="680"/>
        <v>21:41:06.663</v>
      </c>
      <c r="U1167" t="str">
        <f t="shared" si="674"/>
        <v>A54CFF</v>
      </c>
      <c r="V1167">
        <v>0</v>
      </c>
      <c r="W1167">
        <v>0</v>
      </c>
      <c r="X1167">
        <v>2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1</v>
      </c>
      <c r="AI1167" t="s">
        <v>251</v>
      </c>
      <c r="AJ1167">
        <v>43.409965</v>
      </c>
      <c r="AK1167" t="s">
        <v>510</v>
      </c>
      <c r="AL1167">
        <v>-88.759382000000002</v>
      </c>
      <c r="AM1167">
        <v>25</v>
      </c>
      <c r="AN1167">
        <v>1850</v>
      </c>
      <c r="AO1167" t="s">
        <v>118</v>
      </c>
      <c r="AP1167">
        <v>-62</v>
      </c>
      <c r="AQ1167">
        <v>79</v>
      </c>
      <c r="AR1167">
        <v>-576</v>
      </c>
      <c r="AZ1167">
        <v>1200</v>
      </c>
      <c r="BA1167">
        <v>1</v>
      </c>
      <c r="BB1167" t="str">
        <f t="shared" si="659"/>
        <v xml:space="preserve">N4400K  </v>
      </c>
      <c r="BC1167">
        <v>1</v>
      </c>
      <c r="BE1167">
        <v>0</v>
      </c>
      <c r="BF1167">
        <v>0</v>
      </c>
      <c r="BG1167">
        <v>0</v>
      </c>
      <c r="BH1167">
        <v>1775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 t="shared" si="681"/>
        <v>21:41:07.068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168</v>
      </c>
      <c r="CR1167">
        <v>1</v>
      </c>
      <c r="CW1167">
        <v>13105453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 t="shared" si="678"/>
        <v>07/22/2022 21:41:07.299</v>
      </c>
      <c r="C1168" t="str">
        <f t="shared" si="658"/>
        <v>FFDFD3C0</v>
      </c>
      <c r="D1168" t="s">
        <v>113</v>
      </c>
      <c r="E1168">
        <v>45</v>
      </c>
      <c r="H1168">
        <v>152</v>
      </c>
      <c r="I1168" t="s">
        <v>120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679"/>
        <v>21:41:07.063</v>
      </c>
      <c r="T1168" t="str">
        <f t="shared" si="680"/>
        <v>21:41:06.663</v>
      </c>
      <c r="U1168" t="str">
        <f t="shared" si="674"/>
        <v>A54CFF</v>
      </c>
      <c r="V1168">
        <v>0</v>
      </c>
      <c r="W1168">
        <v>0</v>
      </c>
      <c r="X1168">
        <v>2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1</v>
      </c>
      <c r="AI1168" t="s">
        <v>251</v>
      </c>
      <c r="AJ1168">
        <v>43.409965</v>
      </c>
      <c r="AK1168" t="s">
        <v>510</v>
      </c>
      <c r="AL1168">
        <v>-88.759382000000002</v>
      </c>
      <c r="AM1168">
        <v>25</v>
      </c>
      <c r="AN1168">
        <v>1850</v>
      </c>
      <c r="AO1168" t="s">
        <v>118</v>
      </c>
      <c r="AP1168">
        <v>-62</v>
      </c>
      <c r="AQ1168">
        <v>79</v>
      </c>
      <c r="AR1168">
        <v>-576</v>
      </c>
      <c r="AZ1168">
        <v>1200</v>
      </c>
      <c r="BA1168">
        <v>1</v>
      </c>
      <c r="BB1168" t="str">
        <f t="shared" si="659"/>
        <v xml:space="preserve">N4400K  </v>
      </c>
      <c r="BC1168">
        <v>1</v>
      </c>
      <c r="BE1168">
        <v>0</v>
      </c>
      <c r="BF1168">
        <v>0</v>
      </c>
      <c r="BG1168">
        <v>0</v>
      </c>
      <c r="BH1168">
        <v>1775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 t="shared" si="681"/>
        <v>21:41:07.068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168</v>
      </c>
      <c r="CR1168">
        <v>1</v>
      </c>
      <c r="CW1168">
        <v>13105453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"07/22/2022 21:41:08.440"</f>
        <v>07/22/2022 21:41:08.440</v>
      </c>
      <c r="C1169" t="str">
        <f t="shared" si="658"/>
        <v>FFDFD3C0</v>
      </c>
      <c r="D1169" t="s">
        <v>127</v>
      </c>
      <c r="E1169">
        <v>8</v>
      </c>
      <c r="F1169">
        <v>2008</v>
      </c>
      <c r="G1169" t="s">
        <v>128</v>
      </c>
      <c r="J1169" t="s">
        <v>129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ref="S1169:S1174" si="682">"21:41:08.148"</f>
        <v>21:41:08.148</v>
      </c>
      <c r="T1169" t="str">
        <f t="shared" ref="T1169:T1174" si="683">"21:41:07.648"</f>
        <v>21:41:07.648</v>
      </c>
      <c r="U1169" t="str">
        <f t="shared" si="674"/>
        <v>A54CFF</v>
      </c>
      <c r="V1169">
        <v>0</v>
      </c>
      <c r="W1169">
        <v>0</v>
      </c>
      <c r="X1169">
        <v>2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1</v>
      </c>
      <c r="AI1169" t="s">
        <v>511</v>
      </c>
      <c r="AJ1169">
        <v>43.410373</v>
      </c>
      <c r="AK1169" t="s">
        <v>512</v>
      </c>
      <c r="AL1169">
        <v>-88.759788999999998</v>
      </c>
      <c r="AM1169">
        <v>25</v>
      </c>
      <c r="AN1169">
        <v>1850</v>
      </c>
      <c r="AO1169" t="s">
        <v>118</v>
      </c>
      <c r="AP1169">
        <v>-62</v>
      </c>
      <c r="AQ1169">
        <v>77</v>
      </c>
      <c r="AR1169">
        <v>-576</v>
      </c>
      <c r="AZ1169">
        <v>1200</v>
      </c>
      <c r="BA1169">
        <v>1</v>
      </c>
      <c r="BB1169" t="str">
        <f t="shared" si="659"/>
        <v xml:space="preserve">N4400K  </v>
      </c>
      <c r="BC1169">
        <v>1</v>
      </c>
      <c r="BE1169">
        <v>0</v>
      </c>
      <c r="BF1169">
        <v>0</v>
      </c>
      <c r="BG1169">
        <v>0</v>
      </c>
      <c r="BH1169">
        <v>1775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 t="shared" ref="BW1169:BW1174" si="684">"21:41:08.150"</f>
        <v>21:41:08.150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168</v>
      </c>
      <c r="CR1169">
        <v>0</v>
      </c>
      <c r="CW1169">
        <v>4056760</v>
      </c>
      <c r="CY1169">
        <v>1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"07/22/2022 21:41:08.440"</f>
        <v>07/22/2022 21:41:08.440</v>
      </c>
      <c r="C1170" t="str">
        <f t="shared" si="658"/>
        <v>FFDFD3C0</v>
      </c>
      <c r="D1170" t="s">
        <v>121</v>
      </c>
      <c r="E1170">
        <v>12</v>
      </c>
      <c r="F1170">
        <v>1012</v>
      </c>
      <c r="G1170" t="s">
        <v>122</v>
      </c>
      <c r="J1170" t="s">
        <v>123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682"/>
        <v>21:41:08.148</v>
      </c>
      <c r="T1170" t="str">
        <f t="shared" si="683"/>
        <v>21:41:07.648</v>
      </c>
      <c r="U1170" t="str">
        <f t="shared" si="674"/>
        <v>A54CFF</v>
      </c>
      <c r="V1170">
        <v>0</v>
      </c>
      <c r="W1170">
        <v>0</v>
      </c>
      <c r="X1170">
        <v>2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1</v>
      </c>
      <c r="AI1170" t="s">
        <v>511</v>
      </c>
      <c r="AJ1170">
        <v>43.410373</v>
      </c>
      <c r="AK1170" t="s">
        <v>512</v>
      </c>
      <c r="AL1170">
        <v>-88.759788999999998</v>
      </c>
      <c r="AM1170">
        <v>25</v>
      </c>
      <c r="AN1170">
        <v>1850</v>
      </c>
      <c r="AO1170" t="s">
        <v>118</v>
      </c>
      <c r="AP1170">
        <v>-62</v>
      </c>
      <c r="AQ1170">
        <v>77</v>
      </c>
      <c r="AR1170">
        <v>-576</v>
      </c>
      <c r="AZ1170">
        <v>1200</v>
      </c>
      <c r="BA1170">
        <v>1</v>
      </c>
      <c r="BB1170" t="str">
        <f t="shared" si="659"/>
        <v xml:space="preserve">N4400K  </v>
      </c>
      <c r="BC1170">
        <v>1</v>
      </c>
      <c r="BE1170">
        <v>0</v>
      </c>
      <c r="BF1170">
        <v>0</v>
      </c>
      <c r="BG1170">
        <v>0</v>
      </c>
      <c r="BH1170">
        <v>1775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 t="shared" si="684"/>
        <v>21:41:08.150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168</v>
      </c>
      <c r="CR1170">
        <v>0</v>
      </c>
      <c r="CW1170">
        <v>4056760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"07/22/2022 21:41:08.440"</f>
        <v>07/22/2022 21:41:08.440</v>
      </c>
      <c r="C1171" t="str">
        <f t="shared" si="658"/>
        <v>FFDFD3C0</v>
      </c>
      <c r="D1171" t="s">
        <v>121</v>
      </c>
      <c r="E1171">
        <v>11</v>
      </c>
      <c r="F1171">
        <v>1011</v>
      </c>
      <c r="G1171" t="s">
        <v>125</v>
      </c>
      <c r="J1171" t="s">
        <v>123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682"/>
        <v>21:41:08.148</v>
      </c>
      <c r="T1171" t="str">
        <f t="shared" si="683"/>
        <v>21:41:07.648</v>
      </c>
      <c r="U1171" t="str">
        <f t="shared" si="674"/>
        <v>A54CFF</v>
      </c>
      <c r="V1171">
        <v>0</v>
      </c>
      <c r="W1171">
        <v>0</v>
      </c>
      <c r="X1171">
        <v>2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1</v>
      </c>
      <c r="AI1171" t="s">
        <v>511</v>
      </c>
      <c r="AJ1171">
        <v>43.410373</v>
      </c>
      <c r="AK1171" t="s">
        <v>512</v>
      </c>
      <c r="AL1171">
        <v>-88.759788999999998</v>
      </c>
      <c r="AM1171">
        <v>25</v>
      </c>
      <c r="AN1171">
        <v>1850</v>
      </c>
      <c r="AO1171" t="s">
        <v>118</v>
      </c>
      <c r="AP1171">
        <v>-62</v>
      </c>
      <c r="AQ1171">
        <v>77</v>
      </c>
      <c r="AR1171">
        <v>-576</v>
      </c>
      <c r="AZ1171">
        <v>1200</v>
      </c>
      <c r="BA1171">
        <v>1</v>
      </c>
      <c r="BB1171" t="str">
        <f t="shared" si="659"/>
        <v xml:space="preserve">N4400K  </v>
      </c>
      <c r="BC1171">
        <v>1</v>
      </c>
      <c r="BE1171">
        <v>0</v>
      </c>
      <c r="BF1171">
        <v>0</v>
      </c>
      <c r="BG1171">
        <v>0</v>
      </c>
      <c r="BH1171">
        <v>1775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 t="shared" si="684"/>
        <v>21:41:08.150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168</v>
      </c>
      <c r="CR1171">
        <v>0</v>
      </c>
      <c r="CW1171">
        <v>4056760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"07/22/2022 21:41:08.440"</f>
        <v>07/22/2022 21:41:08.440</v>
      </c>
      <c r="C1172" t="str">
        <f t="shared" si="658"/>
        <v>FFDFD3C0</v>
      </c>
      <c r="D1172" t="s">
        <v>113</v>
      </c>
      <c r="E1172">
        <v>44</v>
      </c>
      <c r="H1172">
        <v>151</v>
      </c>
      <c r="I1172" t="s">
        <v>114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682"/>
        <v>21:41:08.148</v>
      </c>
      <c r="T1172" t="str">
        <f t="shared" si="683"/>
        <v>21:41:07.648</v>
      </c>
      <c r="U1172" t="str">
        <f t="shared" si="674"/>
        <v>A54CFF</v>
      </c>
      <c r="V1172">
        <v>0</v>
      </c>
      <c r="W1172">
        <v>0</v>
      </c>
      <c r="X1172">
        <v>2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1</v>
      </c>
      <c r="AI1172" t="s">
        <v>511</v>
      </c>
      <c r="AJ1172">
        <v>43.410373</v>
      </c>
      <c r="AK1172" t="s">
        <v>512</v>
      </c>
      <c r="AL1172">
        <v>-88.759788999999998</v>
      </c>
      <c r="AM1172">
        <v>25</v>
      </c>
      <c r="AN1172">
        <v>1850</v>
      </c>
      <c r="AO1172" t="s">
        <v>118</v>
      </c>
      <c r="AP1172">
        <v>-62</v>
      </c>
      <c r="AQ1172">
        <v>77</v>
      </c>
      <c r="AR1172">
        <v>-576</v>
      </c>
      <c r="AZ1172">
        <v>1200</v>
      </c>
      <c r="BA1172">
        <v>1</v>
      </c>
      <c r="BB1172" t="str">
        <f t="shared" si="659"/>
        <v xml:space="preserve">N4400K  </v>
      </c>
      <c r="BC1172">
        <v>1</v>
      </c>
      <c r="BE1172">
        <v>0</v>
      </c>
      <c r="BF1172">
        <v>0</v>
      </c>
      <c r="BG1172">
        <v>0</v>
      </c>
      <c r="BH1172">
        <v>1775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 t="shared" si="684"/>
        <v>21:41:08.150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168</v>
      </c>
      <c r="CR1172">
        <v>0</v>
      </c>
      <c r="CW1172">
        <v>4056760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"07/22/2022 21:41:08.440"</f>
        <v>07/22/2022 21:41:08.440</v>
      </c>
      <c r="C1173" t="str">
        <f t="shared" si="658"/>
        <v>FFDFD3C0</v>
      </c>
      <c r="D1173" t="s">
        <v>113</v>
      </c>
      <c r="E1173">
        <v>45</v>
      </c>
      <c r="H1173">
        <v>152</v>
      </c>
      <c r="I1173" t="s">
        <v>120</v>
      </c>
      <c r="J1173" t="s">
        <v>115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682"/>
        <v>21:41:08.148</v>
      </c>
      <c r="T1173" t="str">
        <f t="shared" si="683"/>
        <v>21:41:07.648</v>
      </c>
      <c r="U1173" t="str">
        <f t="shared" si="674"/>
        <v>A54CFF</v>
      </c>
      <c r="V1173">
        <v>0</v>
      </c>
      <c r="W1173">
        <v>0</v>
      </c>
      <c r="X1173">
        <v>2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1</v>
      </c>
      <c r="AI1173" t="s">
        <v>511</v>
      </c>
      <c r="AJ1173">
        <v>43.410373</v>
      </c>
      <c r="AK1173" t="s">
        <v>512</v>
      </c>
      <c r="AL1173">
        <v>-88.759788999999998</v>
      </c>
      <c r="AM1173">
        <v>25</v>
      </c>
      <c r="AN1173">
        <v>1850</v>
      </c>
      <c r="AO1173" t="s">
        <v>118</v>
      </c>
      <c r="AP1173">
        <v>-62</v>
      </c>
      <c r="AQ1173">
        <v>77</v>
      </c>
      <c r="AR1173">
        <v>-576</v>
      </c>
      <c r="AZ1173">
        <v>1200</v>
      </c>
      <c r="BA1173">
        <v>1</v>
      </c>
      <c r="BB1173" t="str">
        <f t="shared" si="659"/>
        <v xml:space="preserve">N4400K  </v>
      </c>
      <c r="BC1173">
        <v>1</v>
      </c>
      <c r="BE1173">
        <v>0</v>
      </c>
      <c r="BF1173">
        <v>0</v>
      </c>
      <c r="BG1173">
        <v>0</v>
      </c>
      <c r="BH1173">
        <v>1775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 t="shared" si="684"/>
        <v>21:41:08.150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168</v>
      </c>
      <c r="CR1173">
        <v>0</v>
      </c>
      <c r="CW1173">
        <v>4056760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"07/22/2022 21:41:08.455"</f>
        <v>07/22/2022 21:41:08.455</v>
      </c>
      <c r="C1174" t="str">
        <f t="shared" si="658"/>
        <v>FFDFD3C0</v>
      </c>
      <c r="D1174" t="s">
        <v>124</v>
      </c>
      <c r="E1174">
        <v>2</v>
      </c>
      <c r="H1174">
        <v>156</v>
      </c>
      <c r="I1174" t="s">
        <v>125</v>
      </c>
      <c r="J1174" t="s">
        <v>126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682"/>
        <v>21:41:08.148</v>
      </c>
      <c r="T1174" t="str">
        <f t="shared" si="683"/>
        <v>21:41:07.648</v>
      </c>
      <c r="U1174" t="str">
        <f t="shared" si="674"/>
        <v>A54CFF</v>
      </c>
      <c r="V1174">
        <v>0</v>
      </c>
      <c r="W1174">
        <v>0</v>
      </c>
      <c r="X1174">
        <v>2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1</v>
      </c>
      <c r="AI1174" t="s">
        <v>511</v>
      </c>
      <c r="AJ1174">
        <v>43.410373</v>
      </c>
      <c r="AK1174" t="s">
        <v>512</v>
      </c>
      <c r="AL1174">
        <v>-88.759788999999998</v>
      </c>
      <c r="AM1174">
        <v>25</v>
      </c>
      <c r="AN1174">
        <v>1850</v>
      </c>
      <c r="AO1174" t="s">
        <v>118</v>
      </c>
      <c r="AP1174">
        <v>-62</v>
      </c>
      <c r="AQ1174">
        <v>77</v>
      </c>
      <c r="AR1174">
        <v>-576</v>
      </c>
      <c r="AZ1174">
        <v>1200</v>
      </c>
      <c r="BA1174">
        <v>1</v>
      </c>
      <c r="BB1174" t="str">
        <f t="shared" si="659"/>
        <v xml:space="preserve">N4400K  </v>
      </c>
      <c r="BC1174">
        <v>1</v>
      </c>
      <c r="BE1174">
        <v>0</v>
      </c>
      <c r="BF1174">
        <v>0</v>
      </c>
      <c r="BG1174">
        <v>0</v>
      </c>
      <c r="BH1174">
        <v>1775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 t="shared" si="684"/>
        <v>21:41:08.150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168</v>
      </c>
      <c r="CR1174">
        <v>0</v>
      </c>
      <c r="CW1174">
        <v>4056760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"07/22/2022 21:41:09.752"</f>
        <v>07/22/2022 21:41:09.752</v>
      </c>
      <c r="C1175" t="str">
        <f t="shared" si="658"/>
        <v>FFDFD3C0</v>
      </c>
      <c r="D1175" t="s">
        <v>127</v>
      </c>
      <c r="E1175">
        <v>8</v>
      </c>
      <c r="F1175">
        <v>2008</v>
      </c>
      <c r="G1175" t="s">
        <v>128</v>
      </c>
      <c r="J1175" t="s">
        <v>129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ref="S1175:S1180" si="685">"21:41:09.563"</f>
        <v>21:41:09.563</v>
      </c>
      <c r="T1175" t="str">
        <f t="shared" ref="T1175:T1180" si="686">"21:41:09.063"</f>
        <v>21:41:09.063</v>
      </c>
      <c r="U1175" t="str">
        <f t="shared" si="674"/>
        <v>A54CFF</v>
      </c>
      <c r="V1175">
        <v>0</v>
      </c>
      <c r="W1175">
        <v>0</v>
      </c>
      <c r="X1175">
        <v>2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1</v>
      </c>
      <c r="AI1175" t="s">
        <v>513</v>
      </c>
      <c r="AJ1175">
        <v>43.410845000000002</v>
      </c>
      <c r="AK1175" t="s">
        <v>514</v>
      </c>
      <c r="AL1175">
        <v>-88.760368999999997</v>
      </c>
      <c r="AM1175">
        <v>25</v>
      </c>
      <c r="AN1175">
        <v>1850</v>
      </c>
      <c r="AO1175" t="s">
        <v>118</v>
      </c>
      <c r="AP1175">
        <v>-61</v>
      </c>
      <c r="AQ1175">
        <v>76</v>
      </c>
      <c r="AR1175">
        <v>-512</v>
      </c>
      <c r="AZ1175">
        <v>1200</v>
      </c>
      <c r="BA1175">
        <v>1</v>
      </c>
      <c r="BB1175" t="str">
        <f t="shared" si="659"/>
        <v xml:space="preserve">N4400K  </v>
      </c>
      <c r="BC1175">
        <v>1</v>
      </c>
      <c r="BE1175">
        <v>0</v>
      </c>
      <c r="BF1175">
        <v>0</v>
      </c>
      <c r="BG1175">
        <v>0</v>
      </c>
      <c r="BH1175">
        <v>1775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 t="shared" ref="BW1175:BW1180" si="687">"21:41:09.567"</f>
        <v>21:41:09.567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4</v>
      </c>
      <c r="CP1175" t="s">
        <v>119</v>
      </c>
      <c r="CQ1175">
        <v>169</v>
      </c>
      <c r="CR1175">
        <v>0</v>
      </c>
      <c r="CW1175">
        <v>596798</v>
      </c>
      <c r="CY1175">
        <v>1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"07/22/2022 21:41:09.752"</f>
        <v>07/22/2022 21:41:09.752</v>
      </c>
      <c r="C1176" t="str">
        <f t="shared" si="658"/>
        <v>FFDFD3C0</v>
      </c>
      <c r="D1176" t="s">
        <v>121</v>
      </c>
      <c r="E1176">
        <v>11</v>
      </c>
      <c r="F1176">
        <v>1011</v>
      </c>
      <c r="G1176" t="s">
        <v>125</v>
      </c>
      <c r="J1176" t="s">
        <v>123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685"/>
        <v>21:41:09.563</v>
      </c>
      <c r="T1176" t="str">
        <f t="shared" si="686"/>
        <v>21:41:09.063</v>
      </c>
      <c r="U1176" t="str">
        <f t="shared" si="674"/>
        <v>A54CFF</v>
      </c>
      <c r="V1176">
        <v>0</v>
      </c>
      <c r="W1176">
        <v>0</v>
      </c>
      <c r="X1176">
        <v>2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1</v>
      </c>
      <c r="AI1176" t="s">
        <v>513</v>
      </c>
      <c r="AJ1176">
        <v>43.410845000000002</v>
      </c>
      <c r="AK1176" t="s">
        <v>514</v>
      </c>
      <c r="AL1176">
        <v>-88.760368999999997</v>
      </c>
      <c r="AM1176">
        <v>25</v>
      </c>
      <c r="AN1176">
        <v>1850</v>
      </c>
      <c r="AO1176" t="s">
        <v>118</v>
      </c>
      <c r="AP1176">
        <v>-61</v>
      </c>
      <c r="AQ1176">
        <v>76</v>
      </c>
      <c r="AR1176">
        <v>-512</v>
      </c>
      <c r="AZ1176">
        <v>1200</v>
      </c>
      <c r="BA1176">
        <v>1</v>
      </c>
      <c r="BB1176" t="str">
        <f t="shared" si="659"/>
        <v xml:space="preserve">N4400K  </v>
      </c>
      <c r="BC1176">
        <v>1</v>
      </c>
      <c r="BE1176">
        <v>0</v>
      </c>
      <c r="BF1176">
        <v>0</v>
      </c>
      <c r="BG1176">
        <v>0</v>
      </c>
      <c r="BH1176">
        <v>1775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 t="shared" si="687"/>
        <v>21:41:09.567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4</v>
      </c>
      <c r="CP1176" t="s">
        <v>119</v>
      </c>
      <c r="CQ1176">
        <v>169</v>
      </c>
      <c r="CR1176">
        <v>0</v>
      </c>
      <c r="CW1176">
        <v>596798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"07/22/2022 21:41:09.752"</f>
        <v>07/22/2022 21:41:09.752</v>
      </c>
      <c r="C1177" t="str">
        <f t="shared" si="658"/>
        <v>FFDFD3C0</v>
      </c>
      <c r="D1177" t="s">
        <v>113</v>
      </c>
      <c r="E1177">
        <v>44</v>
      </c>
      <c r="H1177">
        <v>151</v>
      </c>
      <c r="I1177" t="s">
        <v>114</v>
      </c>
      <c r="J1177" t="s">
        <v>115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685"/>
        <v>21:41:09.563</v>
      </c>
      <c r="T1177" t="str">
        <f t="shared" si="686"/>
        <v>21:41:09.063</v>
      </c>
      <c r="U1177" t="str">
        <f t="shared" si="674"/>
        <v>A54CFF</v>
      </c>
      <c r="V1177">
        <v>0</v>
      </c>
      <c r="W1177">
        <v>0</v>
      </c>
      <c r="X1177">
        <v>2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1</v>
      </c>
      <c r="AI1177" t="s">
        <v>513</v>
      </c>
      <c r="AJ1177">
        <v>43.410845000000002</v>
      </c>
      <c r="AK1177" t="s">
        <v>514</v>
      </c>
      <c r="AL1177">
        <v>-88.760368999999997</v>
      </c>
      <c r="AM1177">
        <v>25</v>
      </c>
      <c r="AN1177">
        <v>1850</v>
      </c>
      <c r="AO1177" t="s">
        <v>118</v>
      </c>
      <c r="AP1177">
        <v>-61</v>
      </c>
      <c r="AQ1177">
        <v>76</v>
      </c>
      <c r="AR1177">
        <v>-512</v>
      </c>
      <c r="AZ1177">
        <v>1200</v>
      </c>
      <c r="BA1177">
        <v>1</v>
      </c>
      <c r="BB1177" t="str">
        <f t="shared" si="659"/>
        <v xml:space="preserve">N4400K  </v>
      </c>
      <c r="BC1177">
        <v>1</v>
      </c>
      <c r="BE1177">
        <v>0</v>
      </c>
      <c r="BF1177">
        <v>0</v>
      </c>
      <c r="BG1177">
        <v>0</v>
      </c>
      <c r="BH1177">
        <v>1775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 t="shared" si="687"/>
        <v>21:41:09.567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4</v>
      </c>
      <c r="CP1177" t="s">
        <v>119</v>
      </c>
      <c r="CQ1177">
        <v>169</v>
      </c>
      <c r="CR1177">
        <v>0</v>
      </c>
      <c r="CW1177">
        <v>596798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"07/22/2022 21:41:09.752"</f>
        <v>07/22/2022 21:41:09.752</v>
      </c>
      <c r="C1178" t="str">
        <f t="shared" si="658"/>
        <v>FFDFD3C0</v>
      </c>
      <c r="D1178" t="s">
        <v>113</v>
      </c>
      <c r="E1178">
        <v>45</v>
      </c>
      <c r="H1178">
        <v>152</v>
      </c>
      <c r="I1178" t="s">
        <v>120</v>
      </c>
      <c r="J1178" t="s">
        <v>115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685"/>
        <v>21:41:09.563</v>
      </c>
      <c r="T1178" t="str">
        <f t="shared" si="686"/>
        <v>21:41:09.063</v>
      </c>
      <c r="U1178" t="str">
        <f t="shared" si="674"/>
        <v>A54CFF</v>
      </c>
      <c r="V1178">
        <v>0</v>
      </c>
      <c r="W1178">
        <v>0</v>
      </c>
      <c r="X1178">
        <v>2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1</v>
      </c>
      <c r="AI1178" t="s">
        <v>513</v>
      </c>
      <c r="AJ1178">
        <v>43.410845000000002</v>
      </c>
      <c r="AK1178" t="s">
        <v>514</v>
      </c>
      <c r="AL1178">
        <v>-88.760368999999997</v>
      </c>
      <c r="AM1178">
        <v>25</v>
      </c>
      <c r="AN1178">
        <v>1850</v>
      </c>
      <c r="AO1178" t="s">
        <v>118</v>
      </c>
      <c r="AP1178">
        <v>-61</v>
      </c>
      <c r="AQ1178">
        <v>76</v>
      </c>
      <c r="AR1178">
        <v>-512</v>
      </c>
      <c r="AZ1178">
        <v>1200</v>
      </c>
      <c r="BA1178">
        <v>1</v>
      </c>
      <c r="BB1178" t="str">
        <f t="shared" si="659"/>
        <v xml:space="preserve">N4400K  </v>
      </c>
      <c r="BC1178">
        <v>1</v>
      </c>
      <c r="BE1178">
        <v>0</v>
      </c>
      <c r="BF1178">
        <v>0</v>
      </c>
      <c r="BG1178">
        <v>0</v>
      </c>
      <c r="BH1178">
        <v>1775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 t="shared" si="687"/>
        <v>21:41:09.567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4</v>
      </c>
      <c r="CP1178" t="s">
        <v>119</v>
      </c>
      <c r="CQ1178">
        <v>169</v>
      </c>
      <c r="CR1178">
        <v>0</v>
      </c>
      <c r="CW1178">
        <v>596798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"07/22/2022 21:41:09.815"</f>
        <v>07/22/2022 21:41:09.815</v>
      </c>
      <c r="C1179" t="str">
        <f t="shared" si="658"/>
        <v>FFDFD3C0</v>
      </c>
      <c r="D1179" t="s">
        <v>124</v>
      </c>
      <c r="E1179">
        <v>2</v>
      </c>
      <c r="H1179">
        <v>156</v>
      </c>
      <c r="I1179" t="s">
        <v>125</v>
      </c>
      <c r="J1179" t="s">
        <v>126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685"/>
        <v>21:41:09.563</v>
      </c>
      <c r="T1179" t="str">
        <f t="shared" si="686"/>
        <v>21:41:09.063</v>
      </c>
      <c r="U1179" t="str">
        <f t="shared" si="674"/>
        <v>A54CFF</v>
      </c>
      <c r="V1179">
        <v>0</v>
      </c>
      <c r="W1179">
        <v>0</v>
      </c>
      <c r="X1179">
        <v>2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1</v>
      </c>
      <c r="AI1179" t="s">
        <v>513</v>
      </c>
      <c r="AJ1179">
        <v>43.410845000000002</v>
      </c>
      <c r="AK1179" t="s">
        <v>514</v>
      </c>
      <c r="AL1179">
        <v>-88.760368999999997</v>
      </c>
      <c r="AM1179">
        <v>25</v>
      </c>
      <c r="AN1179">
        <v>1850</v>
      </c>
      <c r="AO1179" t="s">
        <v>118</v>
      </c>
      <c r="AP1179">
        <v>-61</v>
      </c>
      <c r="AQ1179">
        <v>76</v>
      </c>
      <c r="AR1179">
        <v>-512</v>
      </c>
      <c r="AZ1179">
        <v>1200</v>
      </c>
      <c r="BA1179">
        <v>1</v>
      </c>
      <c r="BB1179" t="str">
        <f t="shared" si="659"/>
        <v xml:space="preserve">N4400K  </v>
      </c>
      <c r="BC1179">
        <v>1</v>
      </c>
      <c r="BE1179">
        <v>0</v>
      </c>
      <c r="BF1179">
        <v>0</v>
      </c>
      <c r="BG1179">
        <v>0</v>
      </c>
      <c r="BH1179">
        <v>1775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 t="shared" si="687"/>
        <v>21:41:09.567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4</v>
      </c>
      <c r="CP1179" t="s">
        <v>119</v>
      </c>
      <c r="CQ1179">
        <v>169</v>
      </c>
      <c r="CR1179">
        <v>0</v>
      </c>
      <c r="CW1179">
        <v>596798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"07/22/2022 21:41:09.815"</f>
        <v>07/22/2022 21:41:09.815</v>
      </c>
      <c r="C1180" t="str">
        <f t="shared" si="658"/>
        <v>FFDFD3C0</v>
      </c>
      <c r="D1180" t="s">
        <v>121</v>
      </c>
      <c r="E1180">
        <v>12</v>
      </c>
      <c r="F1180">
        <v>1012</v>
      </c>
      <c r="G1180" t="s">
        <v>122</v>
      </c>
      <c r="J1180" t="s">
        <v>123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685"/>
        <v>21:41:09.563</v>
      </c>
      <c r="T1180" t="str">
        <f t="shared" si="686"/>
        <v>21:41:09.063</v>
      </c>
      <c r="U1180" t="str">
        <f t="shared" si="674"/>
        <v>A54CFF</v>
      </c>
      <c r="V1180">
        <v>0</v>
      </c>
      <c r="W1180">
        <v>0</v>
      </c>
      <c r="X1180">
        <v>2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1</v>
      </c>
      <c r="AI1180" t="s">
        <v>513</v>
      </c>
      <c r="AJ1180">
        <v>43.410845000000002</v>
      </c>
      <c r="AK1180" t="s">
        <v>514</v>
      </c>
      <c r="AL1180">
        <v>-88.760368999999997</v>
      </c>
      <c r="AM1180">
        <v>25</v>
      </c>
      <c r="AN1180">
        <v>1850</v>
      </c>
      <c r="AO1180" t="s">
        <v>118</v>
      </c>
      <c r="AP1180">
        <v>-61</v>
      </c>
      <c r="AQ1180">
        <v>76</v>
      </c>
      <c r="AR1180">
        <v>-512</v>
      </c>
      <c r="AZ1180">
        <v>1200</v>
      </c>
      <c r="BA1180">
        <v>1</v>
      </c>
      <c r="BB1180" t="str">
        <f t="shared" si="659"/>
        <v xml:space="preserve">N4400K  </v>
      </c>
      <c r="BC1180">
        <v>1</v>
      </c>
      <c r="BE1180">
        <v>0</v>
      </c>
      <c r="BF1180">
        <v>0</v>
      </c>
      <c r="BG1180">
        <v>0</v>
      </c>
      <c r="BH1180">
        <v>1775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 t="shared" si="687"/>
        <v>21:41:09.567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4</v>
      </c>
      <c r="CP1180" t="s">
        <v>119</v>
      </c>
      <c r="CQ1180">
        <v>169</v>
      </c>
      <c r="CR1180">
        <v>0</v>
      </c>
      <c r="CW1180">
        <v>596798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"07/22/2022 21:41:10.691"</f>
        <v>07/22/2022 21:41:10.691</v>
      </c>
      <c r="C1181" t="str">
        <f t="shared" si="658"/>
        <v>FFDFD3C0</v>
      </c>
      <c r="D1181" t="s">
        <v>113</v>
      </c>
      <c r="E1181">
        <v>45</v>
      </c>
      <c r="H1181">
        <v>152</v>
      </c>
      <c r="I1181" t="s">
        <v>120</v>
      </c>
      <c r="J1181" t="s">
        <v>115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ref="S1181:S1186" si="688">"21:41:10.477"</f>
        <v>21:41:10.477</v>
      </c>
      <c r="T1181" t="str">
        <f t="shared" ref="T1181:T1186" si="689">"21:41:10.077"</f>
        <v>21:41:10.077</v>
      </c>
      <c r="U1181" t="str">
        <f t="shared" si="674"/>
        <v>A54CFF</v>
      </c>
      <c r="V1181">
        <v>0</v>
      </c>
      <c r="W1181">
        <v>0</v>
      </c>
      <c r="X1181">
        <v>2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1</v>
      </c>
      <c r="AI1181" t="s">
        <v>515</v>
      </c>
      <c r="AJ1181">
        <v>43.411144999999998</v>
      </c>
      <c r="AK1181" t="s">
        <v>516</v>
      </c>
      <c r="AL1181">
        <v>-88.760711999999998</v>
      </c>
      <c r="AM1181">
        <v>25</v>
      </c>
      <c r="AN1181">
        <v>1825</v>
      </c>
      <c r="AO1181" t="s">
        <v>118</v>
      </c>
      <c r="AP1181">
        <v>-60</v>
      </c>
      <c r="AQ1181">
        <v>75</v>
      </c>
      <c r="AR1181">
        <v>-512</v>
      </c>
      <c r="AZ1181">
        <v>1200</v>
      </c>
      <c r="BA1181">
        <v>1</v>
      </c>
      <c r="BB1181" t="str">
        <f t="shared" si="659"/>
        <v xml:space="preserve">N4400K  </v>
      </c>
      <c r="BC1181">
        <v>1</v>
      </c>
      <c r="BE1181">
        <v>0</v>
      </c>
      <c r="BF1181">
        <v>0</v>
      </c>
      <c r="BG1181">
        <v>0</v>
      </c>
      <c r="BH1181">
        <v>1750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 t="shared" ref="BW1181:BW1186" si="690">"21:41:10.478"</f>
        <v>21:41:10.478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168</v>
      </c>
      <c r="CR1181">
        <v>1</v>
      </c>
      <c r="CW1181">
        <v>13111771</v>
      </c>
      <c r="CY1181">
        <v>1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"07/22/2022 21:41:10.722"</f>
        <v>07/22/2022 21:41:10.722</v>
      </c>
      <c r="C1182" t="str">
        <f t="shared" si="658"/>
        <v>FFDFD3C0</v>
      </c>
      <c r="D1182" t="s">
        <v>124</v>
      </c>
      <c r="E1182">
        <v>2</v>
      </c>
      <c r="H1182">
        <v>156</v>
      </c>
      <c r="I1182" t="s">
        <v>125</v>
      </c>
      <c r="J1182" t="s">
        <v>126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688"/>
        <v>21:41:10.477</v>
      </c>
      <c r="T1182" t="str">
        <f t="shared" si="689"/>
        <v>21:41:10.077</v>
      </c>
      <c r="U1182" t="str">
        <f t="shared" si="674"/>
        <v>A54CFF</v>
      </c>
      <c r="V1182">
        <v>0</v>
      </c>
      <c r="W1182">
        <v>0</v>
      </c>
      <c r="X1182">
        <v>2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1</v>
      </c>
      <c r="AI1182" t="s">
        <v>515</v>
      </c>
      <c r="AJ1182">
        <v>43.411144999999998</v>
      </c>
      <c r="AK1182" t="s">
        <v>516</v>
      </c>
      <c r="AL1182">
        <v>-88.760711999999998</v>
      </c>
      <c r="AM1182">
        <v>25</v>
      </c>
      <c r="AN1182">
        <v>1825</v>
      </c>
      <c r="AO1182" t="s">
        <v>118</v>
      </c>
      <c r="AP1182">
        <v>-60</v>
      </c>
      <c r="AQ1182">
        <v>75</v>
      </c>
      <c r="AR1182">
        <v>-512</v>
      </c>
      <c r="AZ1182">
        <v>1200</v>
      </c>
      <c r="BA1182">
        <v>1</v>
      </c>
      <c r="BB1182" t="str">
        <f t="shared" si="659"/>
        <v xml:space="preserve">N4400K  </v>
      </c>
      <c r="BC1182">
        <v>1</v>
      </c>
      <c r="BE1182">
        <v>0</v>
      </c>
      <c r="BF1182">
        <v>0</v>
      </c>
      <c r="BG1182">
        <v>0</v>
      </c>
      <c r="BH1182">
        <v>1750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 t="shared" si="690"/>
        <v>21:41:10.478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168</v>
      </c>
      <c r="CR1182">
        <v>1</v>
      </c>
      <c r="CW1182">
        <v>13111771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"07/22/2022 21:41:10.722"</f>
        <v>07/22/2022 21:41:10.722</v>
      </c>
      <c r="C1183" t="str">
        <f t="shared" si="658"/>
        <v>FFDFD3C0</v>
      </c>
      <c r="D1183" t="s">
        <v>121</v>
      </c>
      <c r="E1183">
        <v>12</v>
      </c>
      <c r="F1183">
        <v>1012</v>
      </c>
      <c r="G1183" t="s">
        <v>122</v>
      </c>
      <c r="J1183" t="s">
        <v>123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688"/>
        <v>21:41:10.477</v>
      </c>
      <c r="T1183" t="str">
        <f t="shared" si="689"/>
        <v>21:41:10.077</v>
      </c>
      <c r="U1183" t="str">
        <f t="shared" si="674"/>
        <v>A54CFF</v>
      </c>
      <c r="V1183">
        <v>0</v>
      </c>
      <c r="W1183">
        <v>0</v>
      </c>
      <c r="X1183">
        <v>2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1</v>
      </c>
      <c r="AI1183" t="s">
        <v>515</v>
      </c>
      <c r="AJ1183">
        <v>43.411144999999998</v>
      </c>
      <c r="AK1183" t="s">
        <v>516</v>
      </c>
      <c r="AL1183">
        <v>-88.760711999999998</v>
      </c>
      <c r="AM1183">
        <v>25</v>
      </c>
      <c r="AN1183">
        <v>1825</v>
      </c>
      <c r="AO1183" t="s">
        <v>118</v>
      </c>
      <c r="AP1183">
        <v>-60</v>
      </c>
      <c r="AQ1183">
        <v>75</v>
      </c>
      <c r="AR1183">
        <v>-512</v>
      </c>
      <c r="AZ1183">
        <v>1200</v>
      </c>
      <c r="BA1183">
        <v>1</v>
      </c>
      <c r="BB1183" t="str">
        <f t="shared" si="659"/>
        <v xml:space="preserve">N4400K  </v>
      </c>
      <c r="BC1183">
        <v>1</v>
      </c>
      <c r="BE1183">
        <v>0</v>
      </c>
      <c r="BF1183">
        <v>0</v>
      </c>
      <c r="BG1183">
        <v>0</v>
      </c>
      <c r="BH1183">
        <v>1750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 t="shared" si="690"/>
        <v>21:41:10.478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168</v>
      </c>
      <c r="CR1183">
        <v>1</v>
      </c>
      <c r="CW1183">
        <v>13111771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"07/22/2022 21:41:10.722"</f>
        <v>07/22/2022 21:41:10.722</v>
      </c>
      <c r="C1184" t="str">
        <f t="shared" si="658"/>
        <v>FFDFD3C0</v>
      </c>
      <c r="D1184" t="s">
        <v>127</v>
      </c>
      <c r="E1184">
        <v>8</v>
      </c>
      <c r="F1184">
        <v>2008</v>
      </c>
      <c r="G1184" t="s">
        <v>128</v>
      </c>
      <c r="J1184" t="s">
        <v>129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688"/>
        <v>21:41:10.477</v>
      </c>
      <c r="T1184" t="str">
        <f t="shared" si="689"/>
        <v>21:41:10.077</v>
      </c>
      <c r="U1184" t="str">
        <f t="shared" si="674"/>
        <v>A54CFF</v>
      </c>
      <c r="V1184">
        <v>0</v>
      </c>
      <c r="W1184">
        <v>0</v>
      </c>
      <c r="X1184">
        <v>2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1</v>
      </c>
      <c r="AI1184" t="s">
        <v>515</v>
      </c>
      <c r="AJ1184">
        <v>43.411144999999998</v>
      </c>
      <c r="AK1184" t="s">
        <v>516</v>
      </c>
      <c r="AL1184">
        <v>-88.760711999999998</v>
      </c>
      <c r="AM1184">
        <v>25</v>
      </c>
      <c r="AN1184">
        <v>1825</v>
      </c>
      <c r="AO1184" t="s">
        <v>118</v>
      </c>
      <c r="AP1184">
        <v>-60</v>
      </c>
      <c r="AQ1184">
        <v>75</v>
      </c>
      <c r="AR1184">
        <v>-512</v>
      </c>
      <c r="AZ1184">
        <v>1200</v>
      </c>
      <c r="BA1184">
        <v>1</v>
      </c>
      <c r="BB1184" t="str">
        <f t="shared" si="659"/>
        <v xml:space="preserve">N4400K  </v>
      </c>
      <c r="BC1184">
        <v>1</v>
      </c>
      <c r="BE1184">
        <v>0</v>
      </c>
      <c r="BF1184">
        <v>0</v>
      </c>
      <c r="BG1184">
        <v>0</v>
      </c>
      <c r="BH1184">
        <v>1750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 t="shared" si="690"/>
        <v>21:41:10.478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168</v>
      </c>
      <c r="CR1184">
        <v>1</v>
      </c>
      <c r="CW1184">
        <v>13111771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"07/22/2022 21:41:10.722"</f>
        <v>07/22/2022 21:41:10.722</v>
      </c>
      <c r="C1185" t="str">
        <f t="shared" si="658"/>
        <v>FFDFD3C0</v>
      </c>
      <c r="D1185" t="s">
        <v>121</v>
      </c>
      <c r="E1185">
        <v>11</v>
      </c>
      <c r="F1185">
        <v>1011</v>
      </c>
      <c r="G1185" t="s">
        <v>125</v>
      </c>
      <c r="J1185" t="s">
        <v>123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688"/>
        <v>21:41:10.477</v>
      </c>
      <c r="T1185" t="str">
        <f t="shared" si="689"/>
        <v>21:41:10.077</v>
      </c>
      <c r="U1185" t="str">
        <f t="shared" si="674"/>
        <v>A54CFF</v>
      </c>
      <c r="V1185">
        <v>0</v>
      </c>
      <c r="W1185">
        <v>0</v>
      </c>
      <c r="X1185">
        <v>2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1</v>
      </c>
      <c r="AI1185" t="s">
        <v>515</v>
      </c>
      <c r="AJ1185">
        <v>43.411144999999998</v>
      </c>
      <c r="AK1185" t="s">
        <v>516</v>
      </c>
      <c r="AL1185">
        <v>-88.760711999999998</v>
      </c>
      <c r="AM1185">
        <v>25</v>
      </c>
      <c r="AN1185">
        <v>1825</v>
      </c>
      <c r="AO1185" t="s">
        <v>118</v>
      </c>
      <c r="AP1185">
        <v>-60</v>
      </c>
      <c r="AQ1185">
        <v>75</v>
      </c>
      <c r="AR1185">
        <v>-512</v>
      </c>
      <c r="AZ1185">
        <v>1200</v>
      </c>
      <c r="BA1185">
        <v>1</v>
      </c>
      <c r="BB1185" t="str">
        <f t="shared" si="659"/>
        <v xml:space="preserve">N4400K  </v>
      </c>
      <c r="BC1185">
        <v>1</v>
      </c>
      <c r="BE1185">
        <v>0</v>
      </c>
      <c r="BF1185">
        <v>0</v>
      </c>
      <c r="BG1185">
        <v>0</v>
      </c>
      <c r="BH1185">
        <v>1750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 t="shared" si="690"/>
        <v>21:41:10.478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168</v>
      </c>
      <c r="CR1185">
        <v>1</v>
      </c>
      <c r="CW1185">
        <v>13111771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"07/22/2022 21:41:10.722"</f>
        <v>07/22/2022 21:41:10.722</v>
      </c>
      <c r="C1186" t="str">
        <f t="shared" si="658"/>
        <v>FFDFD3C0</v>
      </c>
      <c r="D1186" t="s">
        <v>113</v>
      </c>
      <c r="E1186">
        <v>44</v>
      </c>
      <c r="H1186">
        <v>151</v>
      </c>
      <c r="I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688"/>
        <v>21:41:10.477</v>
      </c>
      <c r="T1186" t="str">
        <f t="shared" si="689"/>
        <v>21:41:10.077</v>
      </c>
      <c r="U1186" t="str">
        <f t="shared" si="674"/>
        <v>A54CFF</v>
      </c>
      <c r="V1186">
        <v>0</v>
      </c>
      <c r="W1186">
        <v>0</v>
      </c>
      <c r="X1186">
        <v>2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1</v>
      </c>
      <c r="AI1186" t="s">
        <v>515</v>
      </c>
      <c r="AJ1186">
        <v>43.411144999999998</v>
      </c>
      <c r="AK1186" t="s">
        <v>516</v>
      </c>
      <c r="AL1186">
        <v>-88.760711999999998</v>
      </c>
      <c r="AM1186">
        <v>25</v>
      </c>
      <c r="AN1186">
        <v>1825</v>
      </c>
      <c r="AO1186" t="s">
        <v>118</v>
      </c>
      <c r="AP1186">
        <v>-60</v>
      </c>
      <c r="AQ1186">
        <v>75</v>
      </c>
      <c r="AR1186">
        <v>-512</v>
      </c>
      <c r="AZ1186">
        <v>1200</v>
      </c>
      <c r="BA1186">
        <v>1</v>
      </c>
      <c r="BB1186" t="str">
        <f t="shared" si="659"/>
        <v xml:space="preserve">N4400K  </v>
      </c>
      <c r="BC1186">
        <v>1</v>
      </c>
      <c r="BE1186">
        <v>0</v>
      </c>
      <c r="BF1186">
        <v>0</v>
      </c>
      <c r="BG1186">
        <v>0</v>
      </c>
      <c r="BH1186">
        <v>1750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 t="shared" si="690"/>
        <v>21:41:10.478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168</v>
      </c>
      <c r="CR1186">
        <v>1</v>
      </c>
      <c r="CW1186">
        <v>13111771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 t="shared" ref="A1187:A1192" si="691">"07/22/2022 21:41:11.908"</f>
        <v>07/22/2022 21:41:11.908</v>
      </c>
      <c r="C1187" t="str">
        <f t="shared" si="658"/>
        <v>FFDFD3C0</v>
      </c>
      <c r="D1187" t="s">
        <v>121</v>
      </c>
      <c r="E1187">
        <v>11</v>
      </c>
      <c r="F1187">
        <v>1011</v>
      </c>
      <c r="G1187" t="s">
        <v>125</v>
      </c>
      <c r="J1187" t="s">
        <v>123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ref="S1187:S1192" si="692">"21:41:11.594"</f>
        <v>21:41:11.594</v>
      </c>
      <c r="T1187" t="str">
        <f t="shared" ref="T1187:T1192" si="693">"21:41:10.494"</f>
        <v>21:41:10.494</v>
      </c>
      <c r="U1187" t="str">
        <f t="shared" si="674"/>
        <v>A54CFF</v>
      </c>
      <c r="V1187">
        <v>0</v>
      </c>
      <c r="W1187">
        <v>0</v>
      </c>
      <c r="X1187">
        <v>2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1</v>
      </c>
      <c r="AI1187" t="s">
        <v>517</v>
      </c>
      <c r="AJ1187">
        <v>43.411552999999998</v>
      </c>
      <c r="AK1187" t="s">
        <v>518</v>
      </c>
      <c r="AL1187">
        <v>-88.761098000000004</v>
      </c>
      <c r="AM1187">
        <v>25</v>
      </c>
      <c r="AN1187">
        <v>1825</v>
      </c>
      <c r="AO1187" t="s">
        <v>118</v>
      </c>
      <c r="AP1187">
        <v>-60</v>
      </c>
      <c r="AQ1187">
        <v>75</v>
      </c>
      <c r="AR1187">
        <v>-576</v>
      </c>
      <c r="AZ1187">
        <v>1200</v>
      </c>
      <c r="BA1187">
        <v>1</v>
      </c>
      <c r="BB1187" t="str">
        <f t="shared" si="659"/>
        <v xml:space="preserve">N4400K  </v>
      </c>
      <c r="BC1187">
        <v>1</v>
      </c>
      <c r="BE1187">
        <v>0</v>
      </c>
      <c r="BF1187">
        <v>0</v>
      </c>
      <c r="BG1187">
        <v>0</v>
      </c>
      <c r="BH1187">
        <v>1750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 t="shared" ref="BW1187:BW1192" si="694">"21:41:11.599"</f>
        <v>21:41:11.599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6</v>
      </c>
      <c r="CP1187" t="s">
        <v>119</v>
      </c>
      <c r="CQ1187">
        <v>169</v>
      </c>
      <c r="CR1187">
        <v>3</v>
      </c>
      <c r="CW1187">
        <v>10497041</v>
      </c>
      <c r="CY1187">
        <v>1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 t="shared" si="691"/>
        <v>07/22/2022 21:41:11.908</v>
      </c>
      <c r="C1188" t="str">
        <f t="shared" si="658"/>
        <v>FFDFD3C0</v>
      </c>
      <c r="D1188" t="s">
        <v>113</v>
      </c>
      <c r="E1188">
        <v>44</v>
      </c>
      <c r="H1188">
        <v>151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692"/>
        <v>21:41:11.594</v>
      </c>
      <c r="T1188" t="str">
        <f t="shared" si="693"/>
        <v>21:41:10.494</v>
      </c>
      <c r="U1188" t="str">
        <f t="shared" si="674"/>
        <v>A54CFF</v>
      </c>
      <c r="V1188">
        <v>0</v>
      </c>
      <c r="W1188">
        <v>0</v>
      </c>
      <c r="X1188">
        <v>2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1</v>
      </c>
      <c r="AI1188" t="s">
        <v>517</v>
      </c>
      <c r="AJ1188">
        <v>43.411552999999998</v>
      </c>
      <c r="AK1188" t="s">
        <v>518</v>
      </c>
      <c r="AL1188">
        <v>-88.761098000000004</v>
      </c>
      <c r="AM1188">
        <v>25</v>
      </c>
      <c r="AN1188">
        <v>1825</v>
      </c>
      <c r="AO1188" t="s">
        <v>118</v>
      </c>
      <c r="AP1188">
        <v>-60</v>
      </c>
      <c r="AQ1188">
        <v>75</v>
      </c>
      <c r="AR1188">
        <v>-576</v>
      </c>
      <c r="AZ1188">
        <v>1200</v>
      </c>
      <c r="BA1188">
        <v>1</v>
      </c>
      <c r="BB1188" t="str">
        <f t="shared" si="659"/>
        <v xml:space="preserve">N4400K  </v>
      </c>
      <c r="BC1188">
        <v>1</v>
      </c>
      <c r="BE1188">
        <v>0</v>
      </c>
      <c r="BF1188">
        <v>0</v>
      </c>
      <c r="BG1188">
        <v>0</v>
      </c>
      <c r="BH1188">
        <v>1750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 t="shared" si="694"/>
        <v>21:41:11.599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6</v>
      </c>
      <c r="CP1188" t="s">
        <v>119</v>
      </c>
      <c r="CQ1188">
        <v>169</v>
      </c>
      <c r="CR1188">
        <v>3</v>
      </c>
      <c r="CW1188">
        <v>10497041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 t="shared" si="691"/>
        <v>07/22/2022 21:41:11.908</v>
      </c>
      <c r="C1189" t="str">
        <f t="shared" si="658"/>
        <v>FFDFD3C0</v>
      </c>
      <c r="D1189" t="s">
        <v>127</v>
      </c>
      <c r="E1189">
        <v>8</v>
      </c>
      <c r="F1189">
        <v>2008</v>
      </c>
      <c r="G1189" t="s">
        <v>128</v>
      </c>
      <c r="J1189" t="s">
        <v>129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692"/>
        <v>21:41:11.594</v>
      </c>
      <c r="T1189" t="str">
        <f t="shared" si="693"/>
        <v>21:41:10.494</v>
      </c>
      <c r="U1189" t="str">
        <f t="shared" si="674"/>
        <v>A54CFF</v>
      </c>
      <c r="V1189">
        <v>0</v>
      </c>
      <c r="W1189">
        <v>0</v>
      </c>
      <c r="X1189">
        <v>2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1</v>
      </c>
      <c r="AI1189" t="s">
        <v>517</v>
      </c>
      <c r="AJ1189">
        <v>43.411552999999998</v>
      </c>
      <c r="AK1189" t="s">
        <v>518</v>
      </c>
      <c r="AL1189">
        <v>-88.761098000000004</v>
      </c>
      <c r="AM1189">
        <v>25</v>
      </c>
      <c r="AN1189">
        <v>1825</v>
      </c>
      <c r="AO1189" t="s">
        <v>118</v>
      </c>
      <c r="AP1189">
        <v>-60</v>
      </c>
      <c r="AQ1189">
        <v>75</v>
      </c>
      <c r="AR1189">
        <v>-576</v>
      </c>
      <c r="AZ1189">
        <v>1200</v>
      </c>
      <c r="BA1189">
        <v>1</v>
      </c>
      <c r="BB1189" t="str">
        <f t="shared" si="659"/>
        <v xml:space="preserve">N4400K  </v>
      </c>
      <c r="BC1189">
        <v>1</v>
      </c>
      <c r="BE1189">
        <v>0</v>
      </c>
      <c r="BF1189">
        <v>0</v>
      </c>
      <c r="BG1189">
        <v>0</v>
      </c>
      <c r="BH1189">
        <v>1750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 t="shared" si="694"/>
        <v>21:41:11.599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169</v>
      </c>
      <c r="CR1189">
        <v>3</v>
      </c>
      <c r="CW1189">
        <v>10497041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 t="shared" si="691"/>
        <v>07/22/2022 21:41:11.908</v>
      </c>
      <c r="C1190" t="str">
        <f t="shared" si="658"/>
        <v>FFDFD3C0</v>
      </c>
      <c r="D1190" t="s">
        <v>121</v>
      </c>
      <c r="E1190">
        <v>12</v>
      </c>
      <c r="F1190">
        <v>1012</v>
      </c>
      <c r="G1190" t="s">
        <v>122</v>
      </c>
      <c r="J1190" t="s">
        <v>123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692"/>
        <v>21:41:11.594</v>
      </c>
      <c r="T1190" t="str">
        <f t="shared" si="693"/>
        <v>21:41:10.494</v>
      </c>
      <c r="U1190" t="str">
        <f t="shared" si="674"/>
        <v>A54CFF</v>
      </c>
      <c r="V1190">
        <v>0</v>
      </c>
      <c r="W1190">
        <v>0</v>
      </c>
      <c r="X1190">
        <v>2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1</v>
      </c>
      <c r="AI1190" t="s">
        <v>517</v>
      </c>
      <c r="AJ1190">
        <v>43.411552999999998</v>
      </c>
      <c r="AK1190" t="s">
        <v>518</v>
      </c>
      <c r="AL1190">
        <v>-88.761098000000004</v>
      </c>
      <c r="AM1190">
        <v>25</v>
      </c>
      <c r="AN1190">
        <v>1825</v>
      </c>
      <c r="AO1190" t="s">
        <v>118</v>
      </c>
      <c r="AP1190">
        <v>-60</v>
      </c>
      <c r="AQ1190">
        <v>75</v>
      </c>
      <c r="AR1190">
        <v>-576</v>
      </c>
      <c r="AZ1190">
        <v>1200</v>
      </c>
      <c r="BA1190">
        <v>1</v>
      </c>
      <c r="BB1190" t="str">
        <f t="shared" si="659"/>
        <v xml:space="preserve">N4400K  </v>
      </c>
      <c r="BC1190">
        <v>1</v>
      </c>
      <c r="BE1190">
        <v>0</v>
      </c>
      <c r="BF1190">
        <v>0</v>
      </c>
      <c r="BG1190">
        <v>0</v>
      </c>
      <c r="BH1190">
        <v>1750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 t="shared" si="694"/>
        <v>21:41:11.599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6</v>
      </c>
      <c r="CP1190" t="s">
        <v>119</v>
      </c>
      <c r="CQ1190">
        <v>169</v>
      </c>
      <c r="CR1190">
        <v>3</v>
      </c>
      <c r="CW1190">
        <v>10497041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 t="shared" si="691"/>
        <v>07/22/2022 21:41:11.908</v>
      </c>
      <c r="C1191" t="str">
        <f t="shared" si="658"/>
        <v>FFDFD3C0</v>
      </c>
      <c r="D1191" t="s">
        <v>113</v>
      </c>
      <c r="E1191">
        <v>45</v>
      </c>
      <c r="H1191">
        <v>152</v>
      </c>
      <c r="I1191" t="s">
        <v>120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692"/>
        <v>21:41:11.594</v>
      </c>
      <c r="T1191" t="str">
        <f t="shared" si="693"/>
        <v>21:41:10.494</v>
      </c>
      <c r="U1191" t="str">
        <f t="shared" si="674"/>
        <v>A54CFF</v>
      </c>
      <c r="V1191">
        <v>0</v>
      </c>
      <c r="W1191">
        <v>0</v>
      </c>
      <c r="X1191">
        <v>2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1</v>
      </c>
      <c r="AI1191" t="s">
        <v>517</v>
      </c>
      <c r="AJ1191">
        <v>43.411552999999998</v>
      </c>
      <c r="AK1191" t="s">
        <v>518</v>
      </c>
      <c r="AL1191">
        <v>-88.761098000000004</v>
      </c>
      <c r="AM1191">
        <v>25</v>
      </c>
      <c r="AN1191">
        <v>1825</v>
      </c>
      <c r="AO1191" t="s">
        <v>118</v>
      </c>
      <c r="AP1191">
        <v>-60</v>
      </c>
      <c r="AQ1191">
        <v>75</v>
      </c>
      <c r="AR1191">
        <v>-576</v>
      </c>
      <c r="AZ1191">
        <v>1200</v>
      </c>
      <c r="BA1191">
        <v>1</v>
      </c>
      <c r="BB1191" t="str">
        <f t="shared" si="659"/>
        <v xml:space="preserve">N4400K  </v>
      </c>
      <c r="BC1191">
        <v>1</v>
      </c>
      <c r="BE1191">
        <v>0</v>
      </c>
      <c r="BF1191">
        <v>0</v>
      </c>
      <c r="BG1191">
        <v>0</v>
      </c>
      <c r="BH1191">
        <v>1750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 t="shared" si="694"/>
        <v>21:41:11.599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6</v>
      </c>
      <c r="CP1191" t="s">
        <v>119</v>
      </c>
      <c r="CQ1191">
        <v>169</v>
      </c>
      <c r="CR1191">
        <v>3</v>
      </c>
      <c r="CW1191">
        <v>10497041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 t="shared" si="691"/>
        <v>07/22/2022 21:41:11.908</v>
      </c>
      <c r="C1192" t="str">
        <f t="shared" si="658"/>
        <v>FFDFD3C0</v>
      </c>
      <c r="D1192" t="s">
        <v>124</v>
      </c>
      <c r="E1192">
        <v>2</v>
      </c>
      <c r="H1192">
        <v>156</v>
      </c>
      <c r="I1192" t="s">
        <v>125</v>
      </c>
      <c r="J1192" t="s">
        <v>126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692"/>
        <v>21:41:11.594</v>
      </c>
      <c r="T1192" t="str">
        <f t="shared" si="693"/>
        <v>21:41:10.494</v>
      </c>
      <c r="U1192" t="str">
        <f t="shared" si="674"/>
        <v>A54CFF</v>
      </c>
      <c r="V1192">
        <v>0</v>
      </c>
      <c r="W1192">
        <v>0</v>
      </c>
      <c r="X1192">
        <v>2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1</v>
      </c>
      <c r="AI1192" t="s">
        <v>517</v>
      </c>
      <c r="AJ1192">
        <v>43.411552999999998</v>
      </c>
      <c r="AK1192" t="s">
        <v>518</v>
      </c>
      <c r="AL1192">
        <v>-88.761098000000004</v>
      </c>
      <c r="AM1192">
        <v>25</v>
      </c>
      <c r="AN1192">
        <v>1825</v>
      </c>
      <c r="AO1192" t="s">
        <v>118</v>
      </c>
      <c r="AP1192">
        <v>-60</v>
      </c>
      <c r="AQ1192">
        <v>75</v>
      </c>
      <c r="AR1192">
        <v>-576</v>
      </c>
      <c r="AZ1192">
        <v>1200</v>
      </c>
      <c r="BA1192">
        <v>1</v>
      </c>
      <c r="BB1192" t="str">
        <f t="shared" si="659"/>
        <v xml:space="preserve">N4400K  </v>
      </c>
      <c r="BC1192">
        <v>1</v>
      </c>
      <c r="BE1192">
        <v>0</v>
      </c>
      <c r="BF1192">
        <v>0</v>
      </c>
      <c r="BG1192">
        <v>0</v>
      </c>
      <c r="BH1192">
        <v>1750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 t="shared" si="694"/>
        <v>21:41:11.599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6</v>
      </c>
      <c r="CP1192" t="s">
        <v>119</v>
      </c>
      <c r="CQ1192">
        <v>169</v>
      </c>
      <c r="CR1192">
        <v>3</v>
      </c>
      <c r="CW1192">
        <v>10497041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"07/22/2022 21:41:12.752"</f>
        <v>07/22/2022 21:41:12.752</v>
      </c>
      <c r="C1193" t="str">
        <f t="shared" si="658"/>
        <v>FFDFD3C0</v>
      </c>
      <c r="D1193" t="s">
        <v>121</v>
      </c>
      <c r="E1193">
        <v>11</v>
      </c>
      <c r="F1193">
        <v>1011</v>
      </c>
      <c r="G1193" t="s">
        <v>125</v>
      </c>
      <c r="J1193" t="s">
        <v>123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ref="S1193:S1198" si="695">"21:41:12.531"</f>
        <v>21:41:12.531</v>
      </c>
      <c r="T1193" t="str">
        <f t="shared" ref="T1193:T1198" si="696">"21:41:12.131"</f>
        <v>21:41:12.131</v>
      </c>
      <c r="U1193" t="str">
        <f t="shared" si="674"/>
        <v>A54CFF</v>
      </c>
      <c r="V1193">
        <v>0</v>
      </c>
      <c r="W1193">
        <v>0</v>
      </c>
      <c r="X1193">
        <v>2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1</v>
      </c>
      <c r="AI1193" t="s">
        <v>237</v>
      </c>
      <c r="AJ1193">
        <v>43.411875000000002</v>
      </c>
      <c r="AK1193" t="s">
        <v>519</v>
      </c>
      <c r="AL1193">
        <v>-88.761484999999993</v>
      </c>
      <c r="AM1193">
        <v>25</v>
      </c>
      <c r="AN1193">
        <v>1825</v>
      </c>
      <c r="AO1193" t="s">
        <v>118</v>
      </c>
      <c r="AP1193">
        <v>-60</v>
      </c>
      <c r="AQ1193">
        <v>73</v>
      </c>
      <c r="AR1193">
        <v>-448</v>
      </c>
      <c r="AZ1193">
        <v>1200</v>
      </c>
      <c r="BA1193">
        <v>1</v>
      </c>
      <c r="BB1193" t="str">
        <f t="shared" si="659"/>
        <v xml:space="preserve">N4400K  </v>
      </c>
      <c r="BC1193">
        <v>1</v>
      </c>
      <c r="BE1193">
        <v>0</v>
      </c>
      <c r="BF1193">
        <v>0</v>
      </c>
      <c r="BG1193">
        <v>0</v>
      </c>
      <c r="BH1193">
        <v>1750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 t="shared" ref="BW1193:BW1198" si="697">"21:41:12.537"</f>
        <v>21:41:12.537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6</v>
      </c>
      <c r="CP1193" t="s">
        <v>119</v>
      </c>
      <c r="CQ1193">
        <v>168</v>
      </c>
      <c r="CR1193">
        <v>1</v>
      </c>
      <c r="CW1193">
        <v>13115457</v>
      </c>
      <c r="CY1193">
        <v>1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"07/22/2022 21:41:12.767"</f>
        <v>07/22/2022 21:41:12.767</v>
      </c>
      <c r="C1194" t="str">
        <f t="shared" si="658"/>
        <v>FFDFD3C0</v>
      </c>
      <c r="D1194" t="s">
        <v>113</v>
      </c>
      <c r="E1194">
        <v>44</v>
      </c>
      <c r="H1194">
        <v>151</v>
      </c>
      <c r="I1194" t="s">
        <v>114</v>
      </c>
      <c r="J1194" t="s">
        <v>115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695"/>
        <v>21:41:12.531</v>
      </c>
      <c r="T1194" t="str">
        <f t="shared" si="696"/>
        <v>21:41:12.131</v>
      </c>
      <c r="U1194" t="str">
        <f t="shared" si="674"/>
        <v>A54CFF</v>
      </c>
      <c r="V1194">
        <v>0</v>
      </c>
      <c r="W1194">
        <v>0</v>
      </c>
      <c r="X1194">
        <v>2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1</v>
      </c>
      <c r="AI1194" t="s">
        <v>237</v>
      </c>
      <c r="AJ1194">
        <v>43.411875000000002</v>
      </c>
      <c r="AK1194" t="s">
        <v>519</v>
      </c>
      <c r="AL1194">
        <v>-88.761484999999993</v>
      </c>
      <c r="AM1194">
        <v>25</v>
      </c>
      <c r="AN1194">
        <v>1825</v>
      </c>
      <c r="AO1194" t="s">
        <v>118</v>
      </c>
      <c r="AP1194">
        <v>-60</v>
      </c>
      <c r="AQ1194">
        <v>73</v>
      </c>
      <c r="AR1194">
        <v>-448</v>
      </c>
      <c r="AZ1194">
        <v>1200</v>
      </c>
      <c r="BA1194">
        <v>1</v>
      </c>
      <c r="BB1194" t="str">
        <f t="shared" si="659"/>
        <v xml:space="preserve">N4400K  </v>
      </c>
      <c r="BC1194">
        <v>1</v>
      </c>
      <c r="BE1194">
        <v>0</v>
      </c>
      <c r="BF1194">
        <v>0</v>
      </c>
      <c r="BG1194">
        <v>0</v>
      </c>
      <c r="BH1194">
        <v>1750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 t="shared" si="697"/>
        <v>21:41:12.537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6</v>
      </c>
      <c r="CP1194" t="s">
        <v>119</v>
      </c>
      <c r="CQ1194">
        <v>168</v>
      </c>
      <c r="CR1194">
        <v>1</v>
      </c>
      <c r="CW1194">
        <v>13115457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"07/22/2022 21:41:12.767"</f>
        <v>07/22/2022 21:41:12.767</v>
      </c>
      <c r="C1195" t="str">
        <f t="shared" ref="C1195:C1258" si="698">"FFDFD3C0"</f>
        <v>FFDFD3C0</v>
      </c>
      <c r="D1195" t="s">
        <v>127</v>
      </c>
      <c r="E1195">
        <v>8</v>
      </c>
      <c r="F1195">
        <v>2008</v>
      </c>
      <c r="G1195" t="s">
        <v>128</v>
      </c>
      <c r="J1195" t="s">
        <v>129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695"/>
        <v>21:41:12.531</v>
      </c>
      <c r="T1195" t="str">
        <f t="shared" si="696"/>
        <v>21:41:12.131</v>
      </c>
      <c r="U1195" t="str">
        <f t="shared" si="674"/>
        <v>A54CFF</v>
      </c>
      <c r="V1195">
        <v>0</v>
      </c>
      <c r="W1195">
        <v>0</v>
      </c>
      <c r="X1195">
        <v>2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1</v>
      </c>
      <c r="AI1195" t="s">
        <v>237</v>
      </c>
      <c r="AJ1195">
        <v>43.411875000000002</v>
      </c>
      <c r="AK1195" t="s">
        <v>519</v>
      </c>
      <c r="AL1195">
        <v>-88.761484999999993</v>
      </c>
      <c r="AM1195">
        <v>25</v>
      </c>
      <c r="AN1195">
        <v>1825</v>
      </c>
      <c r="AO1195" t="s">
        <v>118</v>
      </c>
      <c r="AP1195">
        <v>-60</v>
      </c>
      <c r="AQ1195">
        <v>73</v>
      </c>
      <c r="AR1195">
        <v>-448</v>
      </c>
      <c r="AZ1195">
        <v>1200</v>
      </c>
      <c r="BA1195">
        <v>1</v>
      </c>
      <c r="BB1195" t="str">
        <f t="shared" ref="BB1195:BB1258" si="699">"N4400K  "</f>
        <v xml:space="preserve">N4400K  </v>
      </c>
      <c r="BC1195">
        <v>1</v>
      </c>
      <c r="BE1195">
        <v>0</v>
      </c>
      <c r="BF1195">
        <v>0</v>
      </c>
      <c r="BG1195">
        <v>0</v>
      </c>
      <c r="BH1195">
        <v>1750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 t="shared" si="697"/>
        <v>21:41:12.537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6</v>
      </c>
      <c r="CP1195" t="s">
        <v>119</v>
      </c>
      <c r="CQ1195">
        <v>168</v>
      </c>
      <c r="CR1195">
        <v>1</v>
      </c>
      <c r="CW1195">
        <v>13115457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"07/22/2022 21:41:12.767"</f>
        <v>07/22/2022 21:41:12.767</v>
      </c>
      <c r="C1196" t="str">
        <f t="shared" si="698"/>
        <v>FFDFD3C0</v>
      </c>
      <c r="D1196" t="s">
        <v>113</v>
      </c>
      <c r="E1196">
        <v>45</v>
      </c>
      <c r="H1196">
        <v>152</v>
      </c>
      <c r="I1196" t="s">
        <v>120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695"/>
        <v>21:41:12.531</v>
      </c>
      <c r="T1196" t="str">
        <f t="shared" si="696"/>
        <v>21:41:12.131</v>
      </c>
      <c r="U1196" t="str">
        <f t="shared" si="674"/>
        <v>A54CFF</v>
      </c>
      <c r="V1196">
        <v>0</v>
      </c>
      <c r="W1196">
        <v>0</v>
      </c>
      <c r="X1196">
        <v>2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1</v>
      </c>
      <c r="AI1196" t="s">
        <v>237</v>
      </c>
      <c r="AJ1196">
        <v>43.411875000000002</v>
      </c>
      <c r="AK1196" t="s">
        <v>519</v>
      </c>
      <c r="AL1196">
        <v>-88.761484999999993</v>
      </c>
      <c r="AM1196">
        <v>25</v>
      </c>
      <c r="AN1196">
        <v>1825</v>
      </c>
      <c r="AO1196" t="s">
        <v>118</v>
      </c>
      <c r="AP1196">
        <v>-60</v>
      </c>
      <c r="AQ1196">
        <v>73</v>
      </c>
      <c r="AR1196">
        <v>-448</v>
      </c>
      <c r="AZ1196">
        <v>1200</v>
      </c>
      <c r="BA1196">
        <v>1</v>
      </c>
      <c r="BB1196" t="str">
        <f t="shared" si="699"/>
        <v xml:space="preserve">N4400K  </v>
      </c>
      <c r="BC1196">
        <v>1</v>
      </c>
      <c r="BE1196">
        <v>0</v>
      </c>
      <c r="BF1196">
        <v>0</v>
      </c>
      <c r="BG1196">
        <v>0</v>
      </c>
      <c r="BH1196">
        <v>1750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 t="shared" si="697"/>
        <v>21:41:12.537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6</v>
      </c>
      <c r="CP1196" t="s">
        <v>119</v>
      </c>
      <c r="CQ1196">
        <v>168</v>
      </c>
      <c r="CR1196">
        <v>1</v>
      </c>
      <c r="CW1196">
        <v>13115457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"07/22/2022 21:41:12.798"</f>
        <v>07/22/2022 21:41:12.798</v>
      </c>
      <c r="C1197" t="str">
        <f t="shared" si="698"/>
        <v>FFDFD3C0</v>
      </c>
      <c r="D1197" t="s">
        <v>124</v>
      </c>
      <c r="E1197">
        <v>2</v>
      </c>
      <c r="H1197">
        <v>156</v>
      </c>
      <c r="I1197" t="s">
        <v>125</v>
      </c>
      <c r="J1197" t="s">
        <v>126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695"/>
        <v>21:41:12.531</v>
      </c>
      <c r="T1197" t="str">
        <f t="shared" si="696"/>
        <v>21:41:12.131</v>
      </c>
      <c r="U1197" t="str">
        <f t="shared" si="674"/>
        <v>A54CFF</v>
      </c>
      <c r="V1197">
        <v>0</v>
      </c>
      <c r="W1197">
        <v>0</v>
      </c>
      <c r="X1197">
        <v>2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1</v>
      </c>
      <c r="AI1197" t="s">
        <v>237</v>
      </c>
      <c r="AJ1197">
        <v>43.411875000000002</v>
      </c>
      <c r="AK1197" t="s">
        <v>519</v>
      </c>
      <c r="AL1197">
        <v>-88.761484999999993</v>
      </c>
      <c r="AM1197">
        <v>25</v>
      </c>
      <c r="AN1197">
        <v>1825</v>
      </c>
      <c r="AO1197" t="s">
        <v>118</v>
      </c>
      <c r="AP1197">
        <v>-60</v>
      </c>
      <c r="AQ1197">
        <v>73</v>
      </c>
      <c r="AR1197">
        <v>-448</v>
      </c>
      <c r="AZ1197">
        <v>1200</v>
      </c>
      <c r="BA1197">
        <v>1</v>
      </c>
      <c r="BB1197" t="str">
        <f t="shared" si="699"/>
        <v xml:space="preserve">N4400K  </v>
      </c>
      <c r="BC1197">
        <v>1</v>
      </c>
      <c r="BE1197">
        <v>0</v>
      </c>
      <c r="BF1197">
        <v>0</v>
      </c>
      <c r="BG1197">
        <v>0</v>
      </c>
      <c r="BH1197">
        <v>1750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 t="shared" si="697"/>
        <v>21:41:12.537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6</v>
      </c>
      <c r="CP1197" t="s">
        <v>119</v>
      </c>
      <c r="CQ1197">
        <v>168</v>
      </c>
      <c r="CR1197">
        <v>1</v>
      </c>
      <c r="CW1197">
        <v>13115457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"07/22/2022 21:41:12.798"</f>
        <v>07/22/2022 21:41:12.798</v>
      </c>
      <c r="C1198" t="str">
        <f t="shared" si="698"/>
        <v>FFDFD3C0</v>
      </c>
      <c r="D1198" t="s">
        <v>121</v>
      </c>
      <c r="E1198">
        <v>12</v>
      </c>
      <c r="F1198">
        <v>1012</v>
      </c>
      <c r="G1198" t="s">
        <v>122</v>
      </c>
      <c r="J1198" t="s">
        <v>123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695"/>
        <v>21:41:12.531</v>
      </c>
      <c r="T1198" t="str">
        <f t="shared" si="696"/>
        <v>21:41:12.131</v>
      </c>
      <c r="U1198" t="str">
        <f t="shared" si="674"/>
        <v>A54CFF</v>
      </c>
      <c r="V1198">
        <v>0</v>
      </c>
      <c r="W1198">
        <v>0</v>
      </c>
      <c r="X1198">
        <v>2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1</v>
      </c>
      <c r="AI1198" t="s">
        <v>237</v>
      </c>
      <c r="AJ1198">
        <v>43.411875000000002</v>
      </c>
      <c r="AK1198" t="s">
        <v>519</v>
      </c>
      <c r="AL1198">
        <v>-88.761484999999993</v>
      </c>
      <c r="AM1198">
        <v>25</v>
      </c>
      <c r="AN1198">
        <v>1825</v>
      </c>
      <c r="AO1198" t="s">
        <v>118</v>
      </c>
      <c r="AP1198">
        <v>-60</v>
      </c>
      <c r="AQ1198">
        <v>73</v>
      </c>
      <c r="AR1198">
        <v>-448</v>
      </c>
      <c r="AZ1198">
        <v>1200</v>
      </c>
      <c r="BA1198">
        <v>1</v>
      </c>
      <c r="BB1198" t="str">
        <f t="shared" si="699"/>
        <v xml:space="preserve">N4400K  </v>
      </c>
      <c r="BC1198">
        <v>1</v>
      </c>
      <c r="BE1198">
        <v>0</v>
      </c>
      <c r="BF1198">
        <v>0</v>
      </c>
      <c r="BG1198">
        <v>0</v>
      </c>
      <c r="BH1198">
        <v>1750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 t="shared" si="697"/>
        <v>21:41:12.537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6</v>
      </c>
      <c r="CP1198" t="s">
        <v>119</v>
      </c>
      <c r="CQ1198">
        <v>168</v>
      </c>
      <c r="CR1198">
        <v>1</v>
      </c>
      <c r="CW1198">
        <v>13115457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"07/22/2022 21:41:13.720"</f>
        <v>07/22/2022 21:41:13.720</v>
      </c>
      <c r="C1199" t="str">
        <f t="shared" si="698"/>
        <v>FFDFD3C0</v>
      </c>
      <c r="D1199" t="s">
        <v>124</v>
      </c>
      <c r="E1199">
        <v>2</v>
      </c>
      <c r="H1199">
        <v>156</v>
      </c>
      <c r="I1199" t="s">
        <v>125</v>
      </c>
      <c r="J1199" t="s">
        <v>126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ref="S1199:S1204" si="700">"21:41:13.547"</f>
        <v>21:41:13.547</v>
      </c>
      <c r="T1199" t="str">
        <f t="shared" ref="T1199:T1204" si="701">"21:41:13.047"</f>
        <v>21:41:13.047</v>
      </c>
      <c r="U1199" t="str">
        <f t="shared" si="674"/>
        <v>A54CFF</v>
      </c>
      <c r="V1199">
        <v>0</v>
      </c>
      <c r="W1199">
        <v>0</v>
      </c>
      <c r="X1199">
        <v>2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1</v>
      </c>
      <c r="AI1199" t="s">
        <v>520</v>
      </c>
      <c r="AJ1199">
        <v>43.412196999999999</v>
      </c>
      <c r="AK1199" t="s">
        <v>521</v>
      </c>
      <c r="AL1199">
        <v>-88.761870999999999</v>
      </c>
      <c r="AM1199">
        <v>25</v>
      </c>
      <c r="AN1199">
        <v>1800</v>
      </c>
      <c r="AO1199" t="s">
        <v>118</v>
      </c>
      <c r="AP1199">
        <v>-60</v>
      </c>
      <c r="AQ1199">
        <v>72</v>
      </c>
      <c r="AR1199">
        <v>-512</v>
      </c>
      <c r="AZ1199">
        <v>1200</v>
      </c>
      <c r="BA1199">
        <v>1</v>
      </c>
      <c r="BB1199" t="str">
        <f t="shared" si="699"/>
        <v xml:space="preserve">N4400K  </v>
      </c>
      <c r="BC1199">
        <v>1</v>
      </c>
      <c r="BE1199">
        <v>0</v>
      </c>
      <c r="BF1199">
        <v>0</v>
      </c>
      <c r="BG1199">
        <v>0</v>
      </c>
      <c r="BH1199">
        <v>1725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 t="shared" ref="BW1199:BW1204" si="702">"21:41:13.553"</f>
        <v>21:41:13.553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168</v>
      </c>
      <c r="CR1199">
        <v>0</v>
      </c>
      <c r="CW1199">
        <v>4063562</v>
      </c>
      <c r="CY1199">
        <v>1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"07/22/2022 21:41:13.736"</f>
        <v>07/22/2022 21:41:13.736</v>
      </c>
      <c r="C1200" t="str">
        <f t="shared" si="698"/>
        <v>FFDFD3C0</v>
      </c>
      <c r="D1200" t="s">
        <v>121</v>
      </c>
      <c r="E1200">
        <v>12</v>
      </c>
      <c r="F1200">
        <v>1012</v>
      </c>
      <c r="G1200" t="s">
        <v>122</v>
      </c>
      <c r="J1200" t="s">
        <v>123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700"/>
        <v>21:41:13.547</v>
      </c>
      <c r="T1200" t="str">
        <f t="shared" si="701"/>
        <v>21:41:13.047</v>
      </c>
      <c r="U1200" t="str">
        <f t="shared" si="674"/>
        <v>A54CFF</v>
      </c>
      <c r="V1200">
        <v>0</v>
      </c>
      <c r="W1200">
        <v>0</v>
      </c>
      <c r="X1200">
        <v>2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1</v>
      </c>
      <c r="AI1200" t="s">
        <v>520</v>
      </c>
      <c r="AJ1200">
        <v>43.412196999999999</v>
      </c>
      <c r="AK1200" t="s">
        <v>521</v>
      </c>
      <c r="AL1200">
        <v>-88.761870999999999</v>
      </c>
      <c r="AM1200">
        <v>25</v>
      </c>
      <c r="AN1200">
        <v>1800</v>
      </c>
      <c r="AO1200" t="s">
        <v>118</v>
      </c>
      <c r="AP1200">
        <v>-60</v>
      </c>
      <c r="AQ1200">
        <v>72</v>
      </c>
      <c r="AR1200">
        <v>-512</v>
      </c>
      <c r="AZ1200">
        <v>1200</v>
      </c>
      <c r="BA1200">
        <v>1</v>
      </c>
      <c r="BB1200" t="str">
        <f t="shared" si="699"/>
        <v xml:space="preserve">N4400K  </v>
      </c>
      <c r="BC1200">
        <v>1</v>
      </c>
      <c r="BE1200">
        <v>0</v>
      </c>
      <c r="BF1200">
        <v>0</v>
      </c>
      <c r="BG1200">
        <v>0</v>
      </c>
      <c r="BH1200">
        <v>1725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 t="shared" si="702"/>
        <v>21:41:13.553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168</v>
      </c>
      <c r="CR1200">
        <v>0</v>
      </c>
      <c r="CW1200">
        <v>4063562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"07/22/2022 21:41:13.736"</f>
        <v>07/22/2022 21:41:13.736</v>
      </c>
      <c r="C1201" t="str">
        <f t="shared" si="698"/>
        <v>FFDFD3C0</v>
      </c>
      <c r="D1201" t="s">
        <v>121</v>
      </c>
      <c r="E1201">
        <v>11</v>
      </c>
      <c r="F1201">
        <v>1011</v>
      </c>
      <c r="G1201" t="s">
        <v>125</v>
      </c>
      <c r="J1201" t="s">
        <v>123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700"/>
        <v>21:41:13.547</v>
      </c>
      <c r="T1201" t="str">
        <f t="shared" si="701"/>
        <v>21:41:13.047</v>
      </c>
      <c r="U1201" t="str">
        <f t="shared" si="674"/>
        <v>A54CFF</v>
      </c>
      <c r="V1201">
        <v>0</v>
      </c>
      <c r="W1201">
        <v>0</v>
      </c>
      <c r="X1201">
        <v>2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1</v>
      </c>
      <c r="AI1201" t="s">
        <v>520</v>
      </c>
      <c r="AJ1201">
        <v>43.412196999999999</v>
      </c>
      <c r="AK1201" t="s">
        <v>521</v>
      </c>
      <c r="AL1201">
        <v>-88.761870999999999</v>
      </c>
      <c r="AM1201">
        <v>25</v>
      </c>
      <c r="AN1201">
        <v>1800</v>
      </c>
      <c r="AO1201" t="s">
        <v>118</v>
      </c>
      <c r="AP1201">
        <v>-60</v>
      </c>
      <c r="AQ1201">
        <v>72</v>
      </c>
      <c r="AR1201">
        <v>-512</v>
      </c>
      <c r="AZ1201">
        <v>1200</v>
      </c>
      <c r="BA1201">
        <v>1</v>
      </c>
      <c r="BB1201" t="str">
        <f t="shared" si="699"/>
        <v xml:space="preserve">N4400K  </v>
      </c>
      <c r="BC1201">
        <v>1</v>
      </c>
      <c r="BE1201">
        <v>0</v>
      </c>
      <c r="BF1201">
        <v>0</v>
      </c>
      <c r="BG1201">
        <v>0</v>
      </c>
      <c r="BH1201">
        <v>1725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 t="shared" si="702"/>
        <v>21:41:13.553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119</v>
      </c>
      <c r="CQ1201">
        <v>168</v>
      </c>
      <c r="CR1201">
        <v>0</v>
      </c>
      <c r="CW1201">
        <v>4063562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"07/22/2022 21:41:13.752"</f>
        <v>07/22/2022 21:41:13.752</v>
      </c>
      <c r="C1202" t="str">
        <f t="shared" si="698"/>
        <v>FFDFD3C0</v>
      </c>
      <c r="D1202" t="s">
        <v>113</v>
      </c>
      <c r="E1202">
        <v>44</v>
      </c>
      <c r="H1202">
        <v>151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700"/>
        <v>21:41:13.547</v>
      </c>
      <c r="T1202" t="str">
        <f t="shared" si="701"/>
        <v>21:41:13.047</v>
      </c>
      <c r="U1202" t="str">
        <f t="shared" si="674"/>
        <v>A54CFF</v>
      </c>
      <c r="V1202">
        <v>0</v>
      </c>
      <c r="W1202">
        <v>0</v>
      </c>
      <c r="X1202">
        <v>2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1</v>
      </c>
      <c r="AI1202" t="s">
        <v>520</v>
      </c>
      <c r="AJ1202">
        <v>43.412196999999999</v>
      </c>
      <c r="AK1202" t="s">
        <v>521</v>
      </c>
      <c r="AL1202">
        <v>-88.761870999999999</v>
      </c>
      <c r="AM1202">
        <v>25</v>
      </c>
      <c r="AN1202">
        <v>1800</v>
      </c>
      <c r="AO1202" t="s">
        <v>118</v>
      </c>
      <c r="AP1202">
        <v>-60</v>
      </c>
      <c r="AQ1202">
        <v>72</v>
      </c>
      <c r="AR1202">
        <v>-512</v>
      </c>
      <c r="AZ1202">
        <v>1200</v>
      </c>
      <c r="BA1202">
        <v>1</v>
      </c>
      <c r="BB1202" t="str">
        <f t="shared" si="699"/>
        <v xml:space="preserve">N4400K  </v>
      </c>
      <c r="BC1202">
        <v>1</v>
      </c>
      <c r="BE1202">
        <v>0</v>
      </c>
      <c r="BF1202">
        <v>0</v>
      </c>
      <c r="BG1202">
        <v>0</v>
      </c>
      <c r="BH1202">
        <v>1725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 t="shared" si="702"/>
        <v>21:41:13.553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168</v>
      </c>
      <c r="CR1202">
        <v>0</v>
      </c>
      <c r="CW1202">
        <v>4063562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"07/22/2022 21:41:13.752"</f>
        <v>07/22/2022 21:41:13.752</v>
      </c>
      <c r="C1203" t="str">
        <f t="shared" si="698"/>
        <v>FFDFD3C0</v>
      </c>
      <c r="D1203" t="s">
        <v>127</v>
      </c>
      <c r="E1203">
        <v>8</v>
      </c>
      <c r="F1203">
        <v>2008</v>
      </c>
      <c r="G1203" t="s">
        <v>128</v>
      </c>
      <c r="J1203" t="s">
        <v>129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700"/>
        <v>21:41:13.547</v>
      </c>
      <c r="T1203" t="str">
        <f t="shared" si="701"/>
        <v>21:41:13.047</v>
      </c>
      <c r="U1203" t="str">
        <f t="shared" si="674"/>
        <v>A54CFF</v>
      </c>
      <c r="V1203">
        <v>0</v>
      </c>
      <c r="W1203">
        <v>0</v>
      </c>
      <c r="X1203">
        <v>2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1</v>
      </c>
      <c r="AI1203" t="s">
        <v>520</v>
      </c>
      <c r="AJ1203">
        <v>43.412196999999999</v>
      </c>
      <c r="AK1203" t="s">
        <v>521</v>
      </c>
      <c r="AL1203">
        <v>-88.761870999999999</v>
      </c>
      <c r="AM1203">
        <v>25</v>
      </c>
      <c r="AN1203">
        <v>1800</v>
      </c>
      <c r="AO1203" t="s">
        <v>118</v>
      </c>
      <c r="AP1203">
        <v>-60</v>
      </c>
      <c r="AQ1203">
        <v>72</v>
      </c>
      <c r="AR1203">
        <v>-512</v>
      </c>
      <c r="AZ1203">
        <v>1200</v>
      </c>
      <c r="BA1203">
        <v>1</v>
      </c>
      <c r="BB1203" t="str">
        <f t="shared" si="699"/>
        <v xml:space="preserve">N4400K  </v>
      </c>
      <c r="BC1203">
        <v>1</v>
      </c>
      <c r="BE1203">
        <v>0</v>
      </c>
      <c r="BF1203">
        <v>0</v>
      </c>
      <c r="BG1203">
        <v>0</v>
      </c>
      <c r="BH1203">
        <v>1725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 t="shared" si="702"/>
        <v>21:41:13.553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168</v>
      </c>
      <c r="CR1203">
        <v>0</v>
      </c>
      <c r="CW1203">
        <v>4063562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"07/22/2022 21:41:13.752"</f>
        <v>07/22/2022 21:41:13.752</v>
      </c>
      <c r="C1204" t="str">
        <f t="shared" si="698"/>
        <v>FFDFD3C0</v>
      </c>
      <c r="D1204" t="s">
        <v>113</v>
      </c>
      <c r="E1204">
        <v>45</v>
      </c>
      <c r="H1204">
        <v>152</v>
      </c>
      <c r="I1204" t="s">
        <v>120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700"/>
        <v>21:41:13.547</v>
      </c>
      <c r="T1204" t="str">
        <f t="shared" si="701"/>
        <v>21:41:13.047</v>
      </c>
      <c r="U1204" t="str">
        <f t="shared" si="674"/>
        <v>A54CFF</v>
      </c>
      <c r="V1204">
        <v>0</v>
      </c>
      <c r="W1204">
        <v>0</v>
      </c>
      <c r="X1204">
        <v>2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1</v>
      </c>
      <c r="AI1204" t="s">
        <v>520</v>
      </c>
      <c r="AJ1204">
        <v>43.412196999999999</v>
      </c>
      <c r="AK1204" t="s">
        <v>521</v>
      </c>
      <c r="AL1204">
        <v>-88.761870999999999</v>
      </c>
      <c r="AM1204">
        <v>25</v>
      </c>
      <c r="AN1204">
        <v>1800</v>
      </c>
      <c r="AO1204" t="s">
        <v>118</v>
      </c>
      <c r="AP1204">
        <v>-60</v>
      </c>
      <c r="AQ1204">
        <v>72</v>
      </c>
      <c r="AR1204">
        <v>-512</v>
      </c>
      <c r="AZ1204">
        <v>1200</v>
      </c>
      <c r="BA1204">
        <v>1</v>
      </c>
      <c r="BB1204" t="str">
        <f t="shared" si="699"/>
        <v xml:space="preserve">N4400K  </v>
      </c>
      <c r="BC1204">
        <v>1</v>
      </c>
      <c r="BE1204">
        <v>0</v>
      </c>
      <c r="BF1204">
        <v>0</v>
      </c>
      <c r="BG1204">
        <v>0</v>
      </c>
      <c r="BH1204">
        <v>1725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 t="shared" si="702"/>
        <v>21:41:13.553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6</v>
      </c>
      <c r="CP1204" t="s">
        <v>119</v>
      </c>
      <c r="CQ1204">
        <v>168</v>
      </c>
      <c r="CR1204">
        <v>0</v>
      </c>
      <c r="CW1204">
        <v>4063562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"07/22/2022 21:41:14.658"</f>
        <v>07/22/2022 21:41:14.658</v>
      </c>
      <c r="C1205" t="str">
        <f t="shared" si="698"/>
        <v>FFDFD3C0</v>
      </c>
      <c r="D1205" t="s">
        <v>124</v>
      </c>
      <c r="E1205">
        <v>2</v>
      </c>
      <c r="H1205">
        <v>156</v>
      </c>
      <c r="I1205" t="s">
        <v>125</v>
      </c>
      <c r="J1205" t="s">
        <v>126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ref="S1205:S1210" si="703">"21:41:14.453"</f>
        <v>21:41:14.453</v>
      </c>
      <c r="T1205" t="str">
        <f t="shared" ref="T1205:T1210" si="704">"21:41:14.053"</f>
        <v>21:41:14.053</v>
      </c>
      <c r="U1205" t="str">
        <f t="shared" si="674"/>
        <v>A54CFF</v>
      </c>
      <c r="V1205">
        <v>0</v>
      </c>
      <c r="W1205">
        <v>0</v>
      </c>
      <c r="X1205">
        <v>2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1</v>
      </c>
      <c r="AI1205" t="s">
        <v>522</v>
      </c>
      <c r="AJ1205">
        <v>43.412519000000003</v>
      </c>
      <c r="AK1205" t="s">
        <v>523</v>
      </c>
      <c r="AL1205">
        <v>-88.762192999999996</v>
      </c>
      <c r="AM1205">
        <v>25</v>
      </c>
      <c r="AN1205">
        <v>1800</v>
      </c>
      <c r="AO1205" t="s">
        <v>118</v>
      </c>
      <c r="AP1205">
        <v>-59</v>
      </c>
      <c r="AQ1205">
        <v>72</v>
      </c>
      <c r="AR1205">
        <v>-576</v>
      </c>
      <c r="AZ1205">
        <v>1200</v>
      </c>
      <c r="BA1205">
        <v>1</v>
      </c>
      <c r="BB1205" t="str">
        <f t="shared" si="699"/>
        <v xml:space="preserve">N4400K  </v>
      </c>
      <c r="BC1205">
        <v>1</v>
      </c>
      <c r="BE1205">
        <v>0</v>
      </c>
      <c r="BF1205">
        <v>0</v>
      </c>
      <c r="BG1205">
        <v>0</v>
      </c>
      <c r="BH1205">
        <v>1725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 t="shared" ref="BW1205:BW1210" si="705">"21:41:14.458"</f>
        <v>21:41:14.458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168</v>
      </c>
      <c r="CR1205">
        <v>1</v>
      </c>
      <c r="CW1205">
        <v>13118987</v>
      </c>
      <c r="CY1205">
        <v>1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"07/22/2022 21:41:14.674"</f>
        <v>07/22/2022 21:41:14.674</v>
      </c>
      <c r="C1206" t="str">
        <f t="shared" si="698"/>
        <v>FFDFD3C0</v>
      </c>
      <c r="D1206" t="s">
        <v>121</v>
      </c>
      <c r="E1206">
        <v>12</v>
      </c>
      <c r="F1206">
        <v>1012</v>
      </c>
      <c r="G1206" t="s">
        <v>122</v>
      </c>
      <c r="J1206" t="s">
        <v>123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703"/>
        <v>21:41:14.453</v>
      </c>
      <c r="T1206" t="str">
        <f t="shared" si="704"/>
        <v>21:41:14.053</v>
      </c>
      <c r="U1206" t="str">
        <f t="shared" si="674"/>
        <v>A54CFF</v>
      </c>
      <c r="V1206">
        <v>0</v>
      </c>
      <c r="W1206">
        <v>0</v>
      </c>
      <c r="X1206">
        <v>2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1</v>
      </c>
      <c r="AI1206" t="s">
        <v>522</v>
      </c>
      <c r="AJ1206">
        <v>43.412519000000003</v>
      </c>
      <c r="AK1206" t="s">
        <v>523</v>
      </c>
      <c r="AL1206">
        <v>-88.762192999999996</v>
      </c>
      <c r="AM1206">
        <v>25</v>
      </c>
      <c r="AN1206">
        <v>1800</v>
      </c>
      <c r="AO1206" t="s">
        <v>118</v>
      </c>
      <c r="AP1206">
        <v>-59</v>
      </c>
      <c r="AQ1206">
        <v>72</v>
      </c>
      <c r="AR1206">
        <v>-576</v>
      </c>
      <c r="AZ1206">
        <v>1200</v>
      </c>
      <c r="BA1206">
        <v>1</v>
      </c>
      <c r="BB1206" t="str">
        <f t="shared" si="699"/>
        <v xml:space="preserve">N4400K  </v>
      </c>
      <c r="BC1206">
        <v>1</v>
      </c>
      <c r="BE1206">
        <v>0</v>
      </c>
      <c r="BF1206">
        <v>0</v>
      </c>
      <c r="BG1206">
        <v>0</v>
      </c>
      <c r="BH1206">
        <v>1725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 t="shared" si="705"/>
        <v>21:41:14.458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168</v>
      </c>
      <c r="CR1206">
        <v>1</v>
      </c>
      <c r="CW1206">
        <v>13118987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"07/22/2022 21:41:14.674"</f>
        <v>07/22/2022 21:41:14.674</v>
      </c>
      <c r="C1207" t="str">
        <f t="shared" si="698"/>
        <v>FFDFD3C0</v>
      </c>
      <c r="D1207" t="s">
        <v>121</v>
      </c>
      <c r="E1207">
        <v>11</v>
      </c>
      <c r="F1207">
        <v>1011</v>
      </c>
      <c r="G1207" t="s">
        <v>125</v>
      </c>
      <c r="J1207" t="s">
        <v>123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703"/>
        <v>21:41:14.453</v>
      </c>
      <c r="T1207" t="str">
        <f t="shared" si="704"/>
        <v>21:41:14.053</v>
      </c>
      <c r="U1207" t="str">
        <f t="shared" si="674"/>
        <v>A54CFF</v>
      </c>
      <c r="V1207">
        <v>0</v>
      </c>
      <c r="W1207">
        <v>0</v>
      </c>
      <c r="X1207">
        <v>2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1</v>
      </c>
      <c r="AI1207" t="s">
        <v>522</v>
      </c>
      <c r="AJ1207">
        <v>43.412519000000003</v>
      </c>
      <c r="AK1207" t="s">
        <v>523</v>
      </c>
      <c r="AL1207">
        <v>-88.762192999999996</v>
      </c>
      <c r="AM1207">
        <v>25</v>
      </c>
      <c r="AN1207">
        <v>1800</v>
      </c>
      <c r="AO1207" t="s">
        <v>118</v>
      </c>
      <c r="AP1207">
        <v>-59</v>
      </c>
      <c r="AQ1207">
        <v>72</v>
      </c>
      <c r="AR1207">
        <v>-576</v>
      </c>
      <c r="AZ1207">
        <v>1200</v>
      </c>
      <c r="BA1207">
        <v>1</v>
      </c>
      <c r="BB1207" t="str">
        <f t="shared" si="699"/>
        <v xml:space="preserve">N4400K  </v>
      </c>
      <c r="BC1207">
        <v>1</v>
      </c>
      <c r="BE1207">
        <v>0</v>
      </c>
      <c r="BF1207">
        <v>0</v>
      </c>
      <c r="BG1207">
        <v>0</v>
      </c>
      <c r="BH1207">
        <v>1725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 t="shared" si="705"/>
        <v>21:41:14.458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168</v>
      </c>
      <c r="CR1207">
        <v>1</v>
      </c>
      <c r="CW1207">
        <v>13118987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"07/22/2022 21:41:14.674"</f>
        <v>07/22/2022 21:41:14.674</v>
      </c>
      <c r="C1208" t="str">
        <f t="shared" si="698"/>
        <v>FFDFD3C0</v>
      </c>
      <c r="D1208" t="s">
        <v>113</v>
      </c>
      <c r="E1208">
        <v>44</v>
      </c>
      <c r="H1208">
        <v>151</v>
      </c>
      <c r="I1208" t="s">
        <v>114</v>
      </c>
      <c r="J1208" t="s">
        <v>115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703"/>
        <v>21:41:14.453</v>
      </c>
      <c r="T1208" t="str">
        <f t="shared" si="704"/>
        <v>21:41:14.053</v>
      </c>
      <c r="U1208" t="str">
        <f t="shared" si="674"/>
        <v>A54CFF</v>
      </c>
      <c r="V1208">
        <v>0</v>
      </c>
      <c r="W1208">
        <v>0</v>
      </c>
      <c r="X1208">
        <v>2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1</v>
      </c>
      <c r="AI1208" t="s">
        <v>522</v>
      </c>
      <c r="AJ1208">
        <v>43.412519000000003</v>
      </c>
      <c r="AK1208" t="s">
        <v>523</v>
      </c>
      <c r="AL1208">
        <v>-88.762192999999996</v>
      </c>
      <c r="AM1208">
        <v>25</v>
      </c>
      <c r="AN1208">
        <v>1800</v>
      </c>
      <c r="AO1208" t="s">
        <v>118</v>
      </c>
      <c r="AP1208">
        <v>-59</v>
      </c>
      <c r="AQ1208">
        <v>72</v>
      </c>
      <c r="AR1208">
        <v>-576</v>
      </c>
      <c r="AZ1208">
        <v>1200</v>
      </c>
      <c r="BA1208">
        <v>1</v>
      </c>
      <c r="BB1208" t="str">
        <f t="shared" si="699"/>
        <v xml:space="preserve">N4400K  </v>
      </c>
      <c r="BC1208">
        <v>1</v>
      </c>
      <c r="BE1208">
        <v>0</v>
      </c>
      <c r="BF1208">
        <v>0</v>
      </c>
      <c r="BG1208">
        <v>0</v>
      </c>
      <c r="BH1208">
        <v>1725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 t="shared" si="705"/>
        <v>21:41:14.458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168</v>
      </c>
      <c r="CR1208">
        <v>1</v>
      </c>
      <c r="CW1208">
        <v>13118987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"07/22/2022 21:41:14.674"</f>
        <v>07/22/2022 21:41:14.674</v>
      </c>
      <c r="C1209" t="str">
        <f t="shared" si="698"/>
        <v>FFDFD3C0</v>
      </c>
      <c r="D1209" t="s">
        <v>113</v>
      </c>
      <c r="E1209">
        <v>45</v>
      </c>
      <c r="H1209">
        <v>152</v>
      </c>
      <c r="I1209" t="s">
        <v>120</v>
      </c>
      <c r="J1209" t="s">
        <v>115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703"/>
        <v>21:41:14.453</v>
      </c>
      <c r="T1209" t="str">
        <f t="shared" si="704"/>
        <v>21:41:14.053</v>
      </c>
      <c r="U1209" t="str">
        <f t="shared" si="674"/>
        <v>A54CFF</v>
      </c>
      <c r="V1209">
        <v>0</v>
      </c>
      <c r="W1209">
        <v>0</v>
      </c>
      <c r="X1209">
        <v>2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1</v>
      </c>
      <c r="AI1209" t="s">
        <v>522</v>
      </c>
      <c r="AJ1209">
        <v>43.412519000000003</v>
      </c>
      <c r="AK1209" t="s">
        <v>523</v>
      </c>
      <c r="AL1209">
        <v>-88.762192999999996</v>
      </c>
      <c r="AM1209">
        <v>25</v>
      </c>
      <c r="AN1209">
        <v>1800</v>
      </c>
      <c r="AO1209" t="s">
        <v>118</v>
      </c>
      <c r="AP1209">
        <v>-59</v>
      </c>
      <c r="AQ1209">
        <v>72</v>
      </c>
      <c r="AR1209">
        <v>-576</v>
      </c>
      <c r="AZ1209">
        <v>1200</v>
      </c>
      <c r="BA1209">
        <v>1</v>
      </c>
      <c r="BB1209" t="str">
        <f t="shared" si="699"/>
        <v xml:space="preserve">N4400K  </v>
      </c>
      <c r="BC1209">
        <v>1</v>
      </c>
      <c r="BE1209">
        <v>0</v>
      </c>
      <c r="BF1209">
        <v>0</v>
      </c>
      <c r="BG1209">
        <v>0</v>
      </c>
      <c r="BH1209">
        <v>1725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 t="shared" si="705"/>
        <v>21:41:14.458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168</v>
      </c>
      <c r="CR1209">
        <v>1</v>
      </c>
      <c r="CW1209">
        <v>13118987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"07/22/2022 21:41:14.674"</f>
        <v>07/22/2022 21:41:14.674</v>
      </c>
      <c r="C1210" t="str">
        <f t="shared" si="698"/>
        <v>FFDFD3C0</v>
      </c>
      <c r="D1210" t="s">
        <v>127</v>
      </c>
      <c r="E1210">
        <v>8</v>
      </c>
      <c r="F1210">
        <v>2008</v>
      </c>
      <c r="G1210" t="s">
        <v>128</v>
      </c>
      <c r="J1210" t="s">
        <v>129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703"/>
        <v>21:41:14.453</v>
      </c>
      <c r="T1210" t="str">
        <f t="shared" si="704"/>
        <v>21:41:14.053</v>
      </c>
      <c r="U1210" t="str">
        <f t="shared" si="674"/>
        <v>A54CFF</v>
      </c>
      <c r="V1210">
        <v>0</v>
      </c>
      <c r="W1210">
        <v>0</v>
      </c>
      <c r="X1210">
        <v>2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1</v>
      </c>
      <c r="AI1210" t="s">
        <v>522</v>
      </c>
      <c r="AJ1210">
        <v>43.412519000000003</v>
      </c>
      <c r="AK1210" t="s">
        <v>523</v>
      </c>
      <c r="AL1210">
        <v>-88.762192999999996</v>
      </c>
      <c r="AM1210">
        <v>25</v>
      </c>
      <c r="AN1210">
        <v>1800</v>
      </c>
      <c r="AO1210" t="s">
        <v>118</v>
      </c>
      <c r="AP1210">
        <v>-59</v>
      </c>
      <c r="AQ1210">
        <v>72</v>
      </c>
      <c r="AR1210">
        <v>-576</v>
      </c>
      <c r="AZ1210">
        <v>1200</v>
      </c>
      <c r="BA1210">
        <v>1</v>
      </c>
      <c r="BB1210" t="str">
        <f t="shared" si="699"/>
        <v xml:space="preserve">N4400K  </v>
      </c>
      <c r="BC1210">
        <v>1</v>
      </c>
      <c r="BE1210">
        <v>0</v>
      </c>
      <c r="BF1210">
        <v>0</v>
      </c>
      <c r="BG1210">
        <v>0</v>
      </c>
      <c r="BH1210">
        <v>1725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 t="shared" si="705"/>
        <v>21:41:14.458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168</v>
      </c>
      <c r="CR1210">
        <v>1</v>
      </c>
      <c r="CW1210">
        <v>13118987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"07/22/2022 21:41:15.533"</f>
        <v>07/22/2022 21:41:15.533</v>
      </c>
      <c r="C1211" t="str">
        <f t="shared" si="698"/>
        <v>FFDFD3C0</v>
      </c>
      <c r="D1211" t="s">
        <v>124</v>
      </c>
      <c r="E1211">
        <v>2</v>
      </c>
      <c r="H1211">
        <v>156</v>
      </c>
      <c r="I1211" t="s">
        <v>125</v>
      </c>
      <c r="J1211" t="s">
        <v>126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ref="S1211:S1216" si="706">"21:41:15.297"</f>
        <v>21:41:15.297</v>
      </c>
      <c r="T1211" t="str">
        <f t="shared" ref="T1211:T1216" si="707">"21:41:14.897"</f>
        <v>21:41:14.897</v>
      </c>
      <c r="U1211" t="str">
        <f t="shared" si="674"/>
        <v>A54CFF</v>
      </c>
      <c r="V1211">
        <v>0</v>
      </c>
      <c r="W1211">
        <v>0</v>
      </c>
      <c r="X1211">
        <v>2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1</v>
      </c>
      <c r="AI1211" t="s">
        <v>524</v>
      </c>
      <c r="AJ1211">
        <v>43.412796999999998</v>
      </c>
      <c r="AK1211" t="s">
        <v>525</v>
      </c>
      <c r="AL1211">
        <v>-88.762514999999993</v>
      </c>
      <c r="AM1211">
        <v>25</v>
      </c>
      <c r="AN1211">
        <v>1775</v>
      </c>
      <c r="AO1211" t="s">
        <v>118</v>
      </c>
      <c r="AP1211">
        <v>-58</v>
      </c>
      <c r="AQ1211">
        <v>71</v>
      </c>
      <c r="AR1211">
        <v>-576</v>
      </c>
      <c r="AZ1211">
        <v>1200</v>
      </c>
      <c r="BA1211">
        <v>1</v>
      </c>
      <c r="BB1211" t="str">
        <f t="shared" si="699"/>
        <v xml:space="preserve">N4400K  </v>
      </c>
      <c r="BC1211">
        <v>1</v>
      </c>
      <c r="BE1211">
        <v>0</v>
      </c>
      <c r="BF1211">
        <v>0</v>
      </c>
      <c r="BG1211">
        <v>0</v>
      </c>
      <c r="BH1211">
        <v>1725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 t="shared" ref="BW1211:BW1216" si="708">"21:41:15.301"</f>
        <v>21:41:15.301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6</v>
      </c>
      <c r="CP1211" t="s">
        <v>119</v>
      </c>
      <c r="CQ1211">
        <v>168</v>
      </c>
      <c r="CR1211">
        <v>0</v>
      </c>
      <c r="CW1211">
        <v>4065737</v>
      </c>
      <c r="CY1211">
        <v>1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"07/22/2022 21:41:15.533"</f>
        <v>07/22/2022 21:41:15.533</v>
      </c>
      <c r="C1212" t="str">
        <f t="shared" si="698"/>
        <v>FFDFD3C0</v>
      </c>
      <c r="D1212" t="s">
        <v>121</v>
      </c>
      <c r="E1212">
        <v>12</v>
      </c>
      <c r="F1212">
        <v>1012</v>
      </c>
      <c r="G1212" t="s">
        <v>122</v>
      </c>
      <c r="J1212" t="s">
        <v>123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706"/>
        <v>21:41:15.297</v>
      </c>
      <c r="T1212" t="str">
        <f t="shared" si="707"/>
        <v>21:41:14.897</v>
      </c>
      <c r="U1212" t="str">
        <f t="shared" si="674"/>
        <v>A54CFF</v>
      </c>
      <c r="V1212">
        <v>0</v>
      </c>
      <c r="W1212">
        <v>0</v>
      </c>
      <c r="X1212">
        <v>2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1</v>
      </c>
      <c r="AI1212" t="s">
        <v>524</v>
      </c>
      <c r="AJ1212">
        <v>43.412796999999998</v>
      </c>
      <c r="AK1212" t="s">
        <v>525</v>
      </c>
      <c r="AL1212">
        <v>-88.762514999999993</v>
      </c>
      <c r="AM1212">
        <v>25</v>
      </c>
      <c r="AN1212">
        <v>1775</v>
      </c>
      <c r="AO1212" t="s">
        <v>118</v>
      </c>
      <c r="AP1212">
        <v>-58</v>
      </c>
      <c r="AQ1212">
        <v>71</v>
      </c>
      <c r="AR1212">
        <v>-576</v>
      </c>
      <c r="AZ1212">
        <v>1200</v>
      </c>
      <c r="BA1212">
        <v>1</v>
      </c>
      <c r="BB1212" t="str">
        <f t="shared" si="699"/>
        <v xml:space="preserve">N4400K  </v>
      </c>
      <c r="BC1212">
        <v>1</v>
      </c>
      <c r="BE1212">
        <v>0</v>
      </c>
      <c r="BF1212">
        <v>0</v>
      </c>
      <c r="BG1212">
        <v>0</v>
      </c>
      <c r="BH1212">
        <v>1725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 t="shared" si="708"/>
        <v>21:41:15.301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6</v>
      </c>
      <c r="CP1212" t="s">
        <v>119</v>
      </c>
      <c r="CQ1212">
        <v>168</v>
      </c>
      <c r="CR1212">
        <v>0</v>
      </c>
      <c r="CW1212">
        <v>4065737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"07/22/2022 21:41:15.533"</f>
        <v>07/22/2022 21:41:15.533</v>
      </c>
      <c r="C1213" t="str">
        <f t="shared" si="698"/>
        <v>FFDFD3C0</v>
      </c>
      <c r="D1213" t="s">
        <v>121</v>
      </c>
      <c r="E1213">
        <v>11</v>
      </c>
      <c r="F1213">
        <v>1011</v>
      </c>
      <c r="G1213" t="s">
        <v>125</v>
      </c>
      <c r="J1213" t="s">
        <v>123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706"/>
        <v>21:41:15.297</v>
      </c>
      <c r="T1213" t="str">
        <f t="shared" si="707"/>
        <v>21:41:14.897</v>
      </c>
      <c r="U1213" t="str">
        <f t="shared" si="674"/>
        <v>A54CFF</v>
      </c>
      <c r="V1213">
        <v>0</v>
      </c>
      <c r="W1213">
        <v>0</v>
      </c>
      <c r="X1213">
        <v>2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1</v>
      </c>
      <c r="AI1213" t="s">
        <v>524</v>
      </c>
      <c r="AJ1213">
        <v>43.412796999999998</v>
      </c>
      <c r="AK1213" t="s">
        <v>525</v>
      </c>
      <c r="AL1213">
        <v>-88.762514999999993</v>
      </c>
      <c r="AM1213">
        <v>25</v>
      </c>
      <c r="AN1213">
        <v>1775</v>
      </c>
      <c r="AO1213" t="s">
        <v>118</v>
      </c>
      <c r="AP1213">
        <v>-58</v>
      </c>
      <c r="AQ1213">
        <v>71</v>
      </c>
      <c r="AR1213">
        <v>-576</v>
      </c>
      <c r="AZ1213">
        <v>1200</v>
      </c>
      <c r="BA1213">
        <v>1</v>
      </c>
      <c r="BB1213" t="str">
        <f t="shared" si="699"/>
        <v xml:space="preserve">N4400K  </v>
      </c>
      <c r="BC1213">
        <v>1</v>
      </c>
      <c r="BE1213">
        <v>0</v>
      </c>
      <c r="BF1213">
        <v>0</v>
      </c>
      <c r="BG1213">
        <v>0</v>
      </c>
      <c r="BH1213">
        <v>1725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 t="shared" si="708"/>
        <v>21:41:15.301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6</v>
      </c>
      <c r="CP1213" t="s">
        <v>119</v>
      </c>
      <c r="CQ1213">
        <v>168</v>
      </c>
      <c r="CR1213">
        <v>0</v>
      </c>
      <c r="CW1213">
        <v>4065737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"07/22/2022 21:41:15.549"</f>
        <v>07/22/2022 21:41:15.549</v>
      </c>
      <c r="C1214" t="str">
        <f t="shared" si="698"/>
        <v>FFDFD3C0</v>
      </c>
      <c r="D1214" t="s">
        <v>113</v>
      </c>
      <c r="E1214">
        <v>44</v>
      </c>
      <c r="H1214">
        <v>151</v>
      </c>
      <c r="I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706"/>
        <v>21:41:15.297</v>
      </c>
      <c r="T1214" t="str">
        <f t="shared" si="707"/>
        <v>21:41:14.897</v>
      </c>
      <c r="U1214" t="str">
        <f t="shared" si="674"/>
        <v>A54CFF</v>
      </c>
      <c r="V1214">
        <v>0</v>
      </c>
      <c r="W1214">
        <v>0</v>
      </c>
      <c r="X1214">
        <v>2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1</v>
      </c>
      <c r="AI1214" t="s">
        <v>524</v>
      </c>
      <c r="AJ1214">
        <v>43.412796999999998</v>
      </c>
      <c r="AK1214" t="s">
        <v>525</v>
      </c>
      <c r="AL1214">
        <v>-88.762514999999993</v>
      </c>
      <c r="AM1214">
        <v>25</v>
      </c>
      <c r="AN1214">
        <v>1775</v>
      </c>
      <c r="AO1214" t="s">
        <v>118</v>
      </c>
      <c r="AP1214">
        <v>-58</v>
      </c>
      <c r="AQ1214">
        <v>71</v>
      </c>
      <c r="AR1214">
        <v>-576</v>
      </c>
      <c r="AZ1214">
        <v>1200</v>
      </c>
      <c r="BA1214">
        <v>1</v>
      </c>
      <c r="BB1214" t="str">
        <f t="shared" si="699"/>
        <v xml:space="preserve">N4400K  </v>
      </c>
      <c r="BC1214">
        <v>1</v>
      </c>
      <c r="BE1214">
        <v>0</v>
      </c>
      <c r="BF1214">
        <v>0</v>
      </c>
      <c r="BG1214">
        <v>0</v>
      </c>
      <c r="BH1214">
        <v>1725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 t="shared" si="708"/>
        <v>21:41:15.301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6</v>
      </c>
      <c r="CP1214" t="s">
        <v>119</v>
      </c>
      <c r="CQ1214">
        <v>168</v>
      </c>
      <c r="CR1214">
        <v>0</v>
      </c>
      <c r="CW1214">
        <v>4065737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"07/22/2022 21:41:15.549"</f>
        <v>07/22/2022 21:41:15.549</v>
      </c>
      <c r="C1215" t="str">
        <f t="shared" si="698"/>
        <v>FFDFD3C0</v>
      </c>
      <c r="D1215" t="s">
        <v>113</v>
      </c>
      <c r="E1215">
        <v>45</v>
      </c>
      <c r="H1215">
        <v>152</v>
      </c>
      <c r="I1215" t="s">
        <v>120</v>
      </c>
      <c r="J1215" t="s">
        <v>115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706"/>
        <v>21:41:15.297</v>
      </c>
      <c r="T1215" t="str">
        <f t="shared" si="707"/>
        <v>21:41:14.897</v>
      </c>
      <c r="U1215" t="str">
        <f t="shared" si="674"/>
        <v>A54CFF</v>
      </c>
      <c r="V1215">
        <v>0</v>
      </c>
      <c r="W1215">
        <v>0</v>
      </c>
      <c r="X1215">
        <v>2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1</v>
      </c>
      <c r="AI1215" t="s">
        <v>524</v>
      </c>
      <c r="AJ1215">
        <v>43.412796999999998</v>
      </c>
      <c r="AK1215" t="s">
        <v>525</v>
      </c>
      <c r="AL1215">
        <v>-88.762514999999993</v>
      </c>
      <c r="AM1215">
        <v>25</v>
      </c>
      <c r="AN1215">
        <v>1775</v>
      </c>
      <c r="AO1215" t="s">
        <v>118</v>
      </c>
      <c r="AP1215">
        <v>-58</v>
      </c>
      <c r="AQ1215">
        <v>71</v>
      </c>
      <c r="AR1215">
        <v>-576</v>
      </c>
      <c r="AZ1215">
        <v>1200</v>
      </c>
      <c r="BA1215">
        <v>1</v>
      </c>
      <c r="BB1215" t="str">
        <f t="shared" si="699"/>
        <v xml:space="preserve">N4400K  </v>
      </c>
      <c r="BC1215">
        <v>1</v>
      </c>
      <c r="BE1215">
        <v>0</v>
      </c>
      <c r="BF1215">
        <v>0</v>
      </c>
      <c r="BG1215">
        <v>0</v>
      </c>
      <c r="BH1215">
        <v>1725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 t="shared" si="708"/>
        <v>21:41:15.301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6</v>
      </c>
      <c r="CP1215" t="s">
        <v>119</v>
      </c>
      <c r="CQ1215">
        <v>168</v>
      </c>
      <c r="CR1215">
        <v>0</v>
      </c>
      <c r="CW1215">
        <v>4065737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"07/22/2022 21:41:15.549"</f>
        <v>07/22/2022 21:41:15.549</v>
      </c>
      <c r="C1216" t="str">
        <f t="shared" si="698"/>
        <v>FFDFD3C0</v>
      </c>
      <c r="D1216" t="s">
        <v>127</v>
      </c>
      <c r="E1216">
        <v>8</v>
      </c>
      <c r="F1216">
        <v>2008</v>
      </c>
      <c r="G1216" t="s">
        <v>128</v>
      </c>
      <c r="J1216" t="s">
        <v>129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706"/>
        <v>21:41:15.297</v>
      </c>
      <c r="T1216" t="str">
        <f t="shared" si="707"/>
        <v>21:41:14.897</v>
      </c>
      <c r="U1216" t="str">
        <f t="shared" si="674"/>
        <v>A54CFF</v>
      </c>
      <c r="V1216">
        <v>0</v>
      </c>
      <c r="W1216">
        <v>0</v>
      </c>
      <c r="X1216">
        <v>2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1</v>
      </c>
      <c r="AI1216" t="s">
        <v>524</v>
      </c>
      <c r="AJ1216">
        <v>43.412796999999998</v>
      </c>
      <c r="AK1216" t="s">
        <v>525</v>
      </c>
      <c r="AL1216">
        <v>-88.762514999999993</v>
      </c>
      <c r="AM1216">
        <v>25</v>
      </c>
      <c r="AN1216">
        <v>1775</v>
      </c>
      <c r="AO1216" t="s">
        <v>118</v>
      </c>
      <c r="AP1216">
        <v>-58</v>
      </c>
      <c r="AQ1216">
        <v>71</v>
      </c>
      <c r="AR1216">
        <v>-576</v>
      </c>
      <c r="AZ1216">
        <v>1200</v>
      </c>
      <c r="BA1216">
        <v>1</v>
      </c>
      <c r="BB1216" t="str">
        <f t="shared" si="699"/>
        <v xml:space="preserve">N4400K  </v>
      </c>
      <c r="BC1216">
        <v>1</v>
      </c>
      <c r="BE1216">
        <v>0</v>
      </c>
      <c r="BF1216">
        <v>0</v>
      </c>
      <c r="BG1216">
        <v>0</v>
      </c>
      <c r="BH1216">
        <v>1725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 t="shared" si="708"/>
        <v>21:41:15.301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6</v>
      </c>
      <c r="CP1216" t="s">
        <v>119</v>
      </c>
      <c r="CQ1216">
        <v>168</v>
      </c>
      <c r="CR1216">
        <v>0</v>
      </c>
      <c r="CW1216">
        <v>4065737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"07/22/2022 21:41:16.564"</f>
        <v>07/22/2022 21:41:16.564</v>
      </c>
      <c r="C1217" t="str">
        <f t="shared" si="698"/>
        <v>FFDFD3C0</v>
      </c>
      <c r="D1217" t="s">
        <v>121</v>
      </c>
      <c r="E1217">
        <v>11</v>
      </c>
      <c r="F1217">
        <v>1011</v>
      </c>
      <c r="G1217" t="s">
        <v>125</v>
      </c>
      <c r="J1217" t="s">
        <v>123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ref="S1217:S1222" si="709">"21:41:16.375"</f>
        <v>21:41:16.375</v>
      </c>
      <c r="T1217" t="str">
        <f t="shared" ref="T1217:T1222" si="710">"21:41:15.975"</f>
        <v>21:41:15.975</v>
      </c>
      <c r="U1217" t="str">
        <f t="shared" si="674"/>
        <v>A54CFF</v>
      </c>
      <c r="V1217">
        <v>0</v>
      </c>
      <c r="W1217">
        <v>0</v>
      </c>
      <c r="X1217">
        <v>2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1</v>
      </c>
      <c r="AI1217" t="s">
        <v>526</v>
      </c>
      <c r="AJ1217">
        <v>43.413119000000002</v>
      </c>
      <c r="AK1217" t="s">
        <v>527</v>
      </c>
      <c r="AL1217">
        <v>-88.762922000000003</v>
      </c>
      <c r="AM1217">
        <v>25</v>
      </c>
      <c r="AN1217">
        <v>1775</v>
      </c>
      <c r="AO1217" t="s">
        <v>118</v>
      </c>
      <c r="AP1217">
        <v>-58</v>
      </c>
      <c r="AQ1217">
        <v>70</v>
      </c>
      <c r="AR1217">
        <v>-512</v>
      </c>
      <c r="AZ1217">
        <v>1200</v>
      </c>
      <c r="BA1217">
        <v>1</v>
      </c>
      <c r="BB1217" t="str">
        <f t="shared" si="699"/>
        <v xml:space="preserve">N4400K  </v>
      </c>
      <c r="BC1217">
        <v>1</v>
      </c>
      <c r="BE1217">
        <v>0</v>
      </c>
      <c r="BF1217">
        <v>0</v>
      </c>
      <c r="BG1217">
        <v>0</v>
      </c>
      <c r="BH1217">
        <v>1700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 t="shared" ref="BW1217:BW1222" si="711">"21:41:16.378"</f>
        <v>21:41:16.378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6</v>
      </c>
      <c r="CP1217" t="s">
        <v>119</v>
      </c>
      <c r="CQ1217">
        <v>168</v>
      </c>
      <c r="CR1217">
        <v>0</v>
      </c>
      <c r="CW1217">
        <v>4067060</v>
      </c>
      <c r="CY1217">
        <v>1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"07/22/2022 21:41:16.564"</f>
        <v>07/22/2022 21:41:16.564</v>
      </c>
      <c r="C1218" t="str">
        <f t="shared" si="698"/>
        <v>FFDFD3C0</v>
      </c>
      <c r="D1218" t="s">
        <v>124</v>
      </c>
      <c r="E1218">
        <v>2</v>
      </c>
      <c r="H1218">
        <v>156</v>
      </c>
      <c r="I1218" t="s">
        <v>125</v>
      </c>
      <c r="J1218" t="s">
        <v>126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709"/>
        <v>21:41:16.375</v>
      </c>
      <c r="T1218" t="str">
        <f t="shared" si="710"/>
        <v>21:41:15.975</v>
      </c>
      <c r="U1218" t="str">
        <f t="shared" ref="U1218:U1281" si="712">"A54CFF"</f>
        <v>A54CFF</v>
      </c>
      <c r="V1218">
        <v>0</v>
      </c>
      <c r="W1218">
        <v>0</v>
      </c>
      <c r="X1218">
        <v>2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1</v>
      </c>
      <c r="AI1218" t="s">
        <v>526</v>
      </c>
      <c r="AJ1218">
        <v>43.413119000000002</v>
      </c>
      <c r="AK1218" t="s">
        <v>527</v>
      </c>
      <c r="AL1218">
        <v>-88.762922000000003</v>
      </c>
      <c r="AM1218">
        <v>25</v>
      </c>
      <c r="AN1218">
        <v>1775</v>
      </c>
      <c r="AO1218" t="s">
        <v>118</v>
      </c>
      <c r="AP1218">
        <v>-58</v>
      </c>
      <c r="AQ1218">
        <v>70</v>
      </c>
      <c r="AR1218">
        <v>-512</v>
      </c>
      <c r="AZ1218">
        <v>1200</v>
      </c>
      <c r="BA1218">
        <v>1</v>
      </c>
      <c r="BB1218" t="str">
        <f t="shared" si="699"/>
        <v xml:space="preserve">N4400K  </v>
      </c>
      <c r="BC1218">
        <v>1</v>
      </c>
      <c r="BE1218">
        <v>0</v>
      </c>
      <c r="BF1218">
        <v>0</v>
      </c>
      <c r="BG1218">
        <v>0</v>
      </c>
      <c r="BH1218">
        <v>1700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 t="shared" si="711"/>
        <v>21:41:16.378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6</v>
      </c>
      <c r="CP1218" t="s">
        <v>119</v>
      </c>
      <c r="CQ1218">
        <v>168</v>
      </c>
      <c r="CR1218">
        <v>0</v>
      </c>
      <c r="CW1218">
        <v>4067060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"07/22/2022 21:41:16.595"</f>
        <v>07/22/2022 21:41:16.595</v>
      </c>
      <c r="C1219" t="str">
        <f t="shared" si="698"/>
        <v>FFDFD3C0</v>
      </c>
      <c r="D1219" t="s">
        <v>121</v>
      </c>
      <c r="E1219">
        <v>12</v>
      </c>
      <c r="F1219">
        <v>1012</v>
      </c>
      <c r="G1219" t="s">
        <v>122</v>
      </c>
      <c r="J1219" t="s">
        <v>123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709"/>
        <v>21:41:16.375</v>
      </c>
      <c r="T1219" t="str">
        <f t="shared" si="710"/>
        <v>21:41:15.975</v>
      </c>
      <c r="U1219" t="str">
        <f t="shared" si="712"/>
        <v>A54CFF</v>
      </c>
      <c r="V1219">
        <v>0</v>
      </c>
      <c r="W1219">
        <v>0</v>
      </c>
      <c r="X1219">
        <v>2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1</v>
      </c>
      <c r="AI1219" t="s">
        <v>526</v>
      </c>
      <c r="AJ1219">
        <v>43.413119000000002</v>
      </c>
      <c r="AK1219" t="s">
        <v>527</v>
      </c>
      <c r="AL1219">
        <v>-88.762922000000003</v>
      </c>
      <c r="AM1219">
        <v>25</v>
      </c>
      <c r="AN1219">
        <v>1775</v>
      </c>
      <c r="AO1219" t="s">
        <v>118</v>
      </c>
      <c r="AP1219">
        <v>-58</v>
      </c>
      <c r="AQ1219">
        <v>70</v>
      </c>
      <c r="AR1219">
        <v>-512</v>
      </c>
      <c r="AZ1219">
        <v>1200</v>
      </c>
      <c r="BA1219">
        <v>1</v>
      </c>
      <c r="BB1219" t="str">
        <f t="shared" si="699"/>
        <v xml:space="preserve">N4400K  </v>
      </c>
      <c r="BC1219">
        <v>1</v>
      </c>
      <c r="BE1219">
        <v>0</v>
      </c>
      <c r="BF1219">
        <v>0</v>
      </c>
      <c r="BG1219">
        <v>0</v>
      </c>
      <c r="BH1219">
        <v>1700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 t="shared" si="711"/>
        <v>21:41:16.378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6</v>
      </c>
      <c r="CP1219" t="s">
        <v>119</v>
      </c>
      <c r="CQ1219">
        <v>168</v>
      </c>
      <c r="CR1219">
        <v>0</v>
      </c>
      <c r="CW1219">
        <v>4067060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"07/22/2022 21:41:16.595"</f>
        <v>07/22/2022 21:41:16.595</v>
      </c>
      <c r="C1220" t="str">
        <f t="shared" si="698"/>
        <v>FFDFD3C0</v>
      </c>
      <c r="D1220" t="s">
        <v>113</v>
      </c>
      <c r="E1220">
        <v>44</v>
      </c>
      <c r="H1220">
        <v>151</v>
      </c>
      <c r="I1220" t="s">
        <v>114</v>
      </c>
      <c r="J1220" t="s">
        <v>115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709"/>
        <v>21:41:16.375</v>
      </c>
      <c r="T1220" t="str">
        <f t="shared" si="710"/>
        <v>21:41:15.975</v>
      </c>
      <c r="U1220" t="str">
        <f t="shared" si="712"/>
        <v>A54CFF</v>
      </c>
      <c r="V1220">
        <v>0</v>
      </c>
      <c r="W1220">
        <v>0</v>
      </c>
      <c r="X1220">
        <v>2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1</v>
      </c>
      <c r="AI1220" t="s">
        <v>526</v>
      </c>
      <c r="AJ1220">
        <v>43.413119000000002</v>
      </c>
      <c r="AK1220" t="s">
        <v>527</v>
      </c>
      <c r="AL1220">
        <v>-88.762922000000003</v>
      </c>
      <c r="AM1220">
        <v>25</v>
      </c>
      <c r="AN1220">
        <v>1775</v>
      </c>
      <c r="AO1220" t="s">
        <v>118</v>
      </c>
      <c r="AP1220">
        <v>-58</v>
      </c>
      <c r="AQ1220">
        <v>70</v>
      </c>
      <c r="AR1220">
        <v>-512</v>
      </c>
      <c r="AZ1220">
        <v>1200</v>
      </c>
      <c r="BA1220">
        <v>1</v>
      </c>
      <c r="BB1220" t="str">
        <f t="shared" si="699"/>
        <v xml:space="preserve">N4400K  </v>
      </c>
      <c r="BC1220">
        <v>1</v>
      </c>
      <c r="BE1220">
        <v>0</v>
      </c>
      <c r="BF1220">
        <v>0</v>
      </c>
      <c r="BG1220">
        <v>0</v>
      </c>
      <c r="BH1220">
        <v>1700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 t="shared" si="711"/>
        <v>21:41:16.378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6</v>
      </c>
      <c r="CP1220" t="s">
        <v>119</v>
      </c>
      <c r="CQ1220">
        <v>168</v>
      </c>
      <c r="CR1220">
        <v>0</v>
      </c>
      <c r="CW1220">
        <v>4067060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"07/22/2022 21:41:16.658"</f>
        <v>07/22/2022 21:41:16.658</v>
      </c>
      <c r="C1221" t="str">
        <f t="shared" si="698"/>
        <v>FFDFD3C0</v>
      </c>
      <c r="D1221" t="s">
        <v>113</v>
      </c>
      <c r="E1221">
        <v>45</v>
      </c>
      <c r="H1221">
        <v>152</v>
      </c>
      <c r="I1221" t="s">
        <v>120</v>
      </c>
      <c r="J1221" t="s">
        <v>115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709"/>
        <v>21:41:16.375</v>
      </c>
      <c r="T1221" t="str">
        <f t="shared" si="710"/>
        <v>21:41:15.975</v>
      </c>
      <c r="U1221" t="str">
        <f t="shared" si="712"/>
        <v>A54CFF</v>
      </c>
      <c r="V1221">
        <v>0</v>
      </c>
      <c r="W1221">
        <v>0</v>
      </c>
      <c r="X1221">
        <v>2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1</v>
      </c>
      <c r="AI1221" t="s">
        <v>526</v>
      </c>
      <c r="AJ1221">
        <v>43.413119000000002</v>
      </c>
      <c r="AK1221" t="s">
        <v>527</v>
      </c>
      <c r="AL1221">
        <v>-88.762922000000003</v>
      </c>
      <c r="AM1221">
        <v>25</v>
      </c>
      <c r="AN1221">
        <v>1775</v>
      </c>
      <c r="AO1221" t="s">
        <v>118</v>
      </c>
      <c r="AP1221">
        <v>-58</v>
      </c>
      <c r="AQ1221">
        <v>70</v>
      </c>
      <c r="AR1221">
        <v>-512</v>
      </c>
      <c r="AZ1221">
        <v>1200</v>
      </c>
      <c r="BA1221">
        <v>1</v>
      </c>
      <c r="BB1221" t="str">
        <f t="shared" si="699"/>
        <v xml:space="preserve">N4400K  </v>
      </c>
      <c r="BC1221">
        <v>1</v>
      </c>
      <c r="BE1221">
        <v>0</v>
      </c>
      <c r="BF1221">
        <v>0</v>
      </c>
      <c r="BG1221">
        <v>0</v>
      </c>
      <c r="BH1221">
        <v>1700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 t="shared" si="711"/>
        <v>21:41:16.378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6</v>
      </c>
      <c r="CP1221" t="s">
        <v>119</v>
      </c>
      <c r="CQ1221">
        <v>168</v>
      </c>
      <c r="CR1221">
        <v>0</v>
      </c>
      <c r="CW1221">
        <v>4067060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"07/22/2022 21:41:16.658"</f>
        <v>07/22/2022 21:41:16.658</v>
      </c>
      <c r="C1222" t="str">
        <f t="shared" si="698"/>
        <v>FFDFD3C0</v>
      </c>
      <c r="D1222" t="s">
        <v>127</v>
      </c>
      <c r="E1222">
        <v>8</v>
      </c>
      <c r="F1222">
        <v>2008</v>
      </c>
      <c r="G1222" t="s">
        <v>128</v>
      </c>
      <c r="J1222" t="s">
        <v>129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709"/>
        <v>21:41:16.375</v>
      </c>
      <c r="T1222" t="str">
        <f t="shared" si="710"/>
        <v>21:41:15.975</v>
      </c>
      <c r="U1222" t="str">
        <f t="shared" si="712"/>
        <v>A54CFF</v>
      </c>
      <c r="V1222">
        <v>0</v>
      </c>
      <c r="W1222">
        <v>0</v>
      </c>
      <c r="X1222">
        <v>2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1</v>
      </c>
      <c r="AI1222" t="s">
        <v>526</v>
      </c>
      <c r="AJ1222">
        <v>43.413119000000002</v>
      </c>
      <c r="AK1222" t="s">
        <v>527</v>
      </c>
      <c r="AL1222">
        <v>-88.762922000000003</v>
      </c>
      <c r="AM1222">
        <v>25</v>
      </c>
      <c r="AN1222">
        <v>1775</v>
      </c>
      <c r="AO1222" t="s">
        <v>118</v>
      </c>
      <c r="AP1222">
        <v>-58</v>
      </c>
      <c r="AQ1222">
        <v>70</v>
      </c>
      <c r="AR1222">
        <v>-512</v>
      </c>
      <c r="AZ1222">
        <v>1200</v>
      </c>
      <c r="BA1222">
        <v>1</v>
      </c>
      <c r="BB1222" t="str">
        <f t="shared" si="699"/>
        <v xml:space="preserve">N4400K  </v>
      </c>
      <c r="BC1222">
        <v>1</v>
      </c>
      <c r="BE1222">
        <v>0</v>
      </c>
      <c r="BF1222">
        <v>0</v>
      </c>
      <c r="BG1222">
        <v>0</v>
      </c>
      <c r="BH1222">
        <v>1700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 t="shared" si="711"/>
        <v>21:41:16.378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168</v>
      </c>
      <c r="CR1222">
        <v>0</v>
      </c>
      <c r="CW1222">
        <v>4067060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"07/22/2022 21:41:17.533"</f>
        <v>07/22/2022 21:41:17.533</v>
      </c>
      <c r="C1223" t="str">
        <f t="shared" si="698"/>
        <v>FFDFD3C0</v>
      </c>
      <c r="D1223" t="s">
        <v>124</v>
      </c>
      <c r="E1223">
        <v>2</v>
      </c>
      <c r="H1223">
        <v>156</v>
      </c>
      <c r="I1223" t="s">
        <v>125</v>
      </c>
      <c r="J1223" t="s">
        <v>126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ref="S1223:S1228" si="713">"21:41:17.320"</f>
        <v>21:41:17.320</v>
      </c>
      <c r="T1223" t="str">
        <f t="shared" ref="T1223:T1228" si="714">"21:41:16.920"</f>
        <v>21:41:16.920</v>
      </c>
      <c r="U1223" t="str">
        <f t="shared" si="712"/>
        <v>A54CFF</v>
      </c>
      <c r="V1223">
        <v>0</v>
      </c>
      <c r="W1223">
        <v>0</v>
      </c>
      <c r="X1223">
        <v>2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1</v>
      </c>
      <c r="AI1223" t="s">
        <v>528</v>
      </c>
      <c r="AJ1223">
        <v>43.413440999999999</v>
      </c>
      <c r="AK1223" t="s">
        <v>529</v>
      </c>
      <c r="AL1223">
        <v>-88.763266000000002</v>
      </c>
      <c r="AM1223">
        <v>25</v>
      </c>
      <c r="AN1223">
        <v>1775</v>
      </c>
      <c r="AO1223" t="s">
        <v>118</v>
      </c>
      <c r="AP1223">
        <v>-58</v>
      </c>
      <c r="AQ1223">
        <v>69</v>
      </c>
      <c r="AR1223">
        <v>-512</v>
      </c>
      <c r="AZ1223">
        <v>1200</v>
      </c>
      <c r="BA1223">
        <v>1</v>
      </c>
      <c r="BB1223" t="str">
        <f t="shared" si="699"/>
        <v xml:space="preserve">N4400K  </v>
      </c>
      <c r="BC1223">
        <v>1</v>
      </c>
      <c r="BE1223">
        <v>0</v>
      </c>
      <c r="BF1223">
        <v>0</v>
      </c>
      <c r="BG1223">
        <v>0</v>
      </c>
      <c r="BH1223">
        <v>1700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 t="shared" ref="BW1223:BW1228" si="715">"21:41:17.323"</f>
        <v>21:41:17.323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168</v>
      </c>
      <c r="CR1223">
        <v>0</v>
      </c>
      <c r="CW1223">
        <v>4068194</v>
      </c>
      <c r="CY1223">
        <v>1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"07/22/2022 21:41:17.533"</f>
        <v>07/22/2022 21:41:17.533</v>
      </c>
      <c r="C1224" t="str">
        <f t="shared" si="698"/>
        <v>FFDFD3C0</v>
      </c>
      <c r="D1224" t="s">
        <v>121</v>
      </c>
      <c r="E1224">
        <v>11</v>
      </c>
      <c r="F1224">
        <v>1011</v>
      </c>
      <c r="G1224" t="s">
        <v>125</v>
      </c>
      <c r="J1224" t="s">
        <v>123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713"/>
        <v>21:41:17.320</v>
      </c>
      <c r="T1224" t="str">
        <f t="shared" si="714"/>
        <v>21:41:16.920</v>
      </c>
      <c r="U1224" t="str">
        <f t="shared" si="712"/>
        <v>A54CFF</v>
      </c>
      <c r="V1224">
        <v>0</v>
      </c>
      <c r="W1224">
        <v>0</v>
      </c>
      <c r="X1224">
        <v>2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1</v>
      </c>
      <c r="AI1224" t="s">
        <v>528</v>
      </c>
      <c r="AJ1224">
        <v>43.413440999999999</v>
      </c>
      <c r="AK1224" t="s">
        <v>529</v>
      </c>
      <c r="AL1224">
        <v>-88.763266000000002</v>
      </c>
      <c r="AM1224">
        <v>25</v>
      </c>
      <c r="AN1224">
        <v>1775</v>
      </c>
      <c r="AO1224" t="s">
        <v>118</v>
      </c>
      <c r="AP1224">
        <v>-58</v>
      </c>
      <c r="AQ1224">
        <v>69</v>
      </c>
      <c r="AR1224">
        <v>-512</v>
      </c>
      <c r="AZ1224">
        <v>1200</v>
      </c>
      <c r="BA1224">
        <v>1</v>
      </c>
      <c r="BB1224" t="str">
        <f t="shared" si="699"/>
        <v xml:space="preserve">N4400K  </v>
      </c>
      <c r="BC1224">
        <v>1</v>
      </c>
      <c r="BE1224">
        <v>0</v>
      </c>
      <c r="BF1224">
        <v>0</v>
      </c>
      <c r="BG1224">
        <v>0</v>
      </c>
      <c r="BH1224">
        <v>1700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 t="shared" si="715"/>
        <v>21:41:17.323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168</v>
      </c>
      <c r="CR1224">
        <v>0</v>
      </c>
      <c r="CW1224">
        <v>4068194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"07/22/2022 21:41:17.533"</f>
        <v>07/22/2022 21:41:17.533</v>
      </c>
      <c r="C1225" t="str">
        <f t="shared" si="698"/>
        <v>FFDFD3C0</v>
      </c>
      <c r="D1225" t="s">
        <v>121</v>
      </c>
      <c r="E1225">
        <v>12</v>
      </c>
      <c r="F1225">
        <v>1012</v>
      </c>
      <c r="G1225" t="s">
        <v>122</v>
      </c>
      <c r="J1225" t="s">
        <v>123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713"/>
        <v>21:41:17.320</v>
      </c>
      <c r="T1225" t="str">
        <f t="shared" si="714"/>
        <v>21:41:16.920</v>
      </c>
      <c r="U1225" t="str">
        <f t="shared" si="712"/>
        <v>A54CFF</v>
      </c>
      <c r="V1225">
        <v>0</v>
      </c>
      <c r="W1225">
        <v>0</v>
      </c>
      <c r="X1225">
        <v>2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1</v>
      </c>
      <c r="AI1225" t="s">
        <v>528</v>
      </c>
      <c r="AJ1225">
        <v>43.413440999999999</v>
      </c>
      <c r="AK1225" t="s">
        <v>529</v>
      </c>
      <c r="AL1225">
        <v>-88.763266000000002</v>
      </c>
      <c r="AM1225">
        <v>25</v>
      </c>
      <c r="AN1225">
        <v>1775</v>
      </c>
      <c r="AO1225" t="s">
        <v>118</v>
      </c>
      <c r="AP1225">
        <v>-58</v>
      </c>
      <c r="AQ1225">
        <v>69</v>
      </c>
      <c r="AR1225">
        <v>-512</v>
      </c>
      <c r="AZ1225">
        <v>1200</v>
      </c>
      <c r="BA1225">
        <v>1</v>
      </c>
      <c r="BB1225" t="str">
        <f t="shared" si="699"/>
        <v xml:space="preserve">N4400K  </v>
      </c>
      <c r="BC1225">
        <v>1</v>
      </c>
      <c r="BE1225">
        <v>0</v>
      </c>
      <c r="BF1225">
        <v>0</v>
      </c>
      <c r="BG1225">
        <v>0</v>
      </c>
      <c r="BH1225">
        <v>1700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 t="shared" si="715"/>
        <v>21:41:17.323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168</v>
      </c>
      <c r="CR1225">
        <v>0</v>
      </c>
      <c r="CW1225">
        <v>4068194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"07/22/2022 21:41:17.533"</f>
        <v>07/22/2022 21:41:17.533</v>
      </c>
      <c r="C1226" t="str">
        <f t="shared" si="698"/>
        <v>FFDFD3C0</v>
      </c>
      <c r="D1226" t="s">
        <v>113</v>
      </c>
      <c r="E1226">
        <v>44</v>
      </c>
      <c r="H1226">
        <v>151</v>
      </c>
      <c r="I1226" t="s">
        <v>114</v>
      </c>
      <c r="J1226" t="s">
        <v>115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713"/>
        <v>21:41:17.320</v>
      </c>
      <c r="T1226" t="str">
        <f t="shared" si="714"/>
        <v>21:41:16.920</v>
      </c>
      <c r="U1226" t="str">
        <f t="shared" si="712"/>
        <v>A54CFF</v>
      </c>
      <c r="V1226">
        <v>0</v>
      </c>
      <c r="W1226">
        <v>0</v>
      </c>
      <c r="X1226">
        <v>2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1</v>
      </c>
      <c r="AI1226" t="s">
        <v>528</v>
      </c>
      <c r="AJ1226">
        <v>43.413440999999999</v>
      </c>
      <c r="AK1226" t="s">
        <v>529</v>
      </c>
      <c r="AL1226">
        <v>-88.763266000000002</v>
      </c>
      <c r="AM1226">
        <v>25</v>
      </c>
      <c r="AN1226">
        <v>1775</v>
      </c>
      <c r="AO1226" t="s">
        <v>118</v>
      </c>
      <c r="AP1226">
        <v>-58</v>
      </c>
      <c r="AQ1226">
        <v>69</v>
      </c>
      <c r="AR1226">
        <v>-512</v>
      </c>
      <c r="AZ1226">
        <v>1200</v>
      </c>
      <c r="BA1226">
        <v>1</v>
      </c>
      <c r="BB1226" t="str">
        <f t="shared" si="699"/>
        <v xml:space="preserve">N4400K  </v>
      </c>
      <c r="BC1226">
        <v>1</v>
      </c>
      <c r="BE1226">
        <v>0</v>
      </c>
      <c r="BF1226">
        <v>0</v>
      </c>
      <c r="BG1226">
        <v>0</v>
      </c>
      <c r="BH1226">
        <v>1700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 t="shared" si="715"/>
        <v>21:41:17.323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168</v>
      </c>
      <c r="CR1226">
        <v>0</v>
      </c>
      <c r="CW1226">
        <v>4068194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"07/22/2022 21:41:17.595"</f>
        <v>07/22/2022 21:41:17.595</v>
      </c>
      <c r="C1227" t="str">
        <f t="shared" si="698"/>
        <v>FFDFD3C0</v>
      </c>
      <c r="D1227" t="s">
        <v>113</v>
      </c>
      <c r="E1227">
        <v>45</v>
      </c>
      <c r="H1227">
        <v>152</v>
      </c>
      <c r="I1227" t="s">
        <v>120</v>
      </c>
      <c r="J1227" t="s">
        <v>115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713"/>
        <v>21:41:17.320</v>
      </c>
      <c r="T1227" t="str">
        <f t="shared" si="714"/>
        <v>21:41:16.920</v>
      </c>
      <c r="U1227" t="str">
        <f t="shared" si="712"/>
        <v>A54CFF</v>
      </c>
      <c r="V1227">
        <v>0</v>
      </c>
      <c r="W1227">
        <v>0</v>
      </c>
      <c r="X1227">
        <v>2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1</v>
      </c>
      <c r="AI1227" t="s">
        <v>528</v>
      </c>
      <c r="AJ1227">
        <v>43.413440999999999</v>
      </c>
      <c r="AK1227" t="s">
        <v>529</v>
      </c>
      <c r="AL1227">
        <v>-88.763266000000002</v>
      </c>
      <c r="AM1227">
        <v>25</v>
      </c>
      <c r="AN1227">
        <v>1775</v>
      </c>
      <c r="AO1227" t="s">
        <v>118</v>
      </c>
      <c r="AP1227">
        <v>-58</v>
      </c>
      <c r="AQ1227">
        <v>69</v>
      </c>
      <c r="AR1227">
        <v>-512</v>
      </c>
      <c r="AZ1227">
        <v>1200</v>
      </c>
      <c r="BA1227">
        <v>1</v>
      </c>
      <c r="BB1227" t="str">
        <f t="shared" si="699"/>
        <v xml:space="preserve">N4400K  </v>
      </c>
      <c r="BC1227">
        <v>1</v>
      </c>
      <c r="BE1227">
        <v>0</v>
      </c>
      <c r="BF1227">
        <v>0</v>
      </c>
      <c r="BG1227">
        <v>0</v>
      </c>
      <c r="BH1227">
        <v>1700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 t="shared" si="715"/>
        <v>21:41:17.323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168</v>
      </c>
      <c r="CR1227">
        <v>0</v>
      </c>
      <c r="CW1227">
        <v>4068194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"07/22/2022 21:41:17.595"</f>
        <v>07/22/2022 21:41:17.595</v>
      </c>
      <c r="C1228" t="str">
        <f t="shared" si="698"/>
        <v>FFDFD3C0</v>
      </c>
      <c r="D1228" t="s">
        <v>127</v>
      </c>
      <c r="E1228">
        <v>8</v>
      </c>
      <c r="F1228">
        <v>2008</v>
      </c>
      <c r="G1228" t="s">
        <v>128</v>
      </c>
      <c r="J1228" t="s">
        <v>129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713"/>
        <v>21:41:17.320</v>
      </c>
      <c r="T1228" t="str">
        <f t="shared" si="714"/>
        <v>21:41:16.920</v>
      </c>
      <c r="U1228" t="str">
        <f t="shared" si="712"/>
        <v>A54CFF</v>
      </c>
      <c r="V1228">
        <v>0</v>
      </c>
      <c r="W1228">
        <v>0</v>
      </c>
      <c r="X1228">
        <v>2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1</v>
      </c>
      <c r="AI1228" t="s">
        <v>528</v>
      </c>
      <c r="AJ1228">
        <v>43.413440999999999</v>
      </c>
      <c r="AK1228" t="s">
        <v>529</v>
      </c>
      <c r="AL1228">
        <v>-88.763266000000002</v>
      </c>
      <c r="AM1228">
        <v>25</v>
      </c>
      <c r="AN1228">
        <v>1775</v>
      </c>
      <c r="AO1228" t="s">
        <v>118</v>
      </c>
      <c r="AP1228">
        <v>-58</v>
      </c>
      <c r="AQ1228">
        <v>69</v>
      </c>
      <c r="AR1228">
        <v>-512</v>
      </c>
      <c r="AZ1228">
        <v>1200</v>
      </c>
      <c r="BA1228">
        <v>1</v>
      </c>
      <c r="BB1228" t="str">
        <f t="shared" si="699"/>
        <v xml:space="preserve">N4400K  </v>
      </c>
      <c r="BC1228">
        <v>1</v>
      </c>
      <c r="BE1228">
        <v>0</v>
      </c>
      <c r="BF1228">
        <v>0</v>
      </c>
      <c r="BG1228">
        <v>0</v>
      </c>
      <c r="BH1228">
        <v>1700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 t="shared" si="715"/>
        <v>21:41:17.323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168</v>
      </c>
      <c r="CR1228">
        <v>0</v>
      </c>
      <c r="CW1228">
        <v>4068194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"07/22/2022 21:41:18.377"</f>
        <v>07/22/2022 21:41:18.377</v>
      </c>
      <c r="C1229" t="str">
        <f t="shared" si="698"/>
        <v>FFDFD3C0</v>
      </c>
      <c r="D1229" t="s">
        <v>121</v>
      </c>
      <c r="E1229">
        <v>11</v>
      </c>
      <c r="F1229">
        <v>1011</v>
      </c>
      <c r="G1229" t="s">
        <v>125</v>
      </c>
      <c r="J1229" t="s">
        <v>123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ref="S1229:S1234" si="716">"21:41:18.203"</f>
        <v>21:41:18.203</v>
      </c>
      <c r="T1229" t="str">
        <f t="shared" ref="T1229:T1234" si="717">"21:41:17.803"</f>
        <v>21:41:17.803</v>
      </c>
      <c r="U1229" t="str">
        <f t="shared" si="712"/>
        <v>A54CFF</v>
      </c>
      <c r="V1229">
        <v>0</v>
      </c>
      <c r="W1229">
        <v>0</v>
      </c>
      <c r="X1229">
        <v>2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1</v>
      </c>
      <c r="AI1229" t="s">
        <v>530</v>
      </c>
      <c r="AJ1229">
        <v>43.413677</v>
      </c>
      <c r="AK1229" t="s">
        <v>531</v>
      </c>
      <c r="AL1229">
        <v>-88.763587000000001</v>
      </c>
      <c r="AM1229">
        <v>25</v>
      </c>
      <c r="AN1229">
        <v>1750</v>
      </c>
      <c r="AO1229" t="s">
        <v>118</v>
      </c>
      <c r="AP1229">
        <v>-57</v>
      </c>
      <c r="AQ1229">
        <v>69</v>
      </c>
      <c r="AR1229">
        <v>-576</v>
      </c>
      <c r="AZ1229">
        <v>1200</v>
      </c>
      <c r="BA1229">
        <v>1</v>
      </c>
      <c r="BB1229" t="str">
        <f t="shared" si="699"/>
        <v xml:space="preserve">N4400K  </v>
      </c>
      <c r="BC1229">
        <v>1</v>
      </c>
      <c r="BE1229">
        <v>0</v>
      </c>
      <c r="BF1229">
        <v>0</v>
      </c>
      <c r="BG1229">
        <v>0</v>
      </c>
      <c r="BH1229">
        <v>1700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 t="shared" ref="BW1229:BW1234" si="718">"21:41:18.210"</f>
        <v>21:41:18.210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168</v>
      </c>
      <c r="CR1229">
        <v>1</v>
      </c>
      <c r="CW1229">
        <v>13125595</v>
      </c>
      <c r="CY1229">
        <v>1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"07/22/2022 21:41:18.377"</f>
        <v>07/22/2022 21:41:18.377</v>
      </c>
      <c r="C1230" t="str">
        <f t="shared" si="698"/>
        <v>FFDFD3C0</v>
      </c>
      <c r="D1230" t="s">
        <v>124</v>
      </c>
      <c r="E1230">
        <v>2</v>
      </c>
      <c r="H1230">
        <v>156</v>
      </c>
      <c r="I1230" t="s">
        <v>125</v>
      </c>
      <c r="J1230" t="s">
        <v>126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716"/>
        <v>21:41:18.203</v>
      </c>
      <c r="T1230" t="str">
        <f t="shared" si="717"/>
        <v>21:41:17.803</v>
      </c>
      <c r="U1230" t="str">
        <f t="shared" si="712"/>
        <v>A54CFF</v>
      </c>
      <c r="V1230">
        <v>0</v>
      </c>
      <c r="W1230">
        <v>0</v>
      </c>
      <c r="X1230">
        <v>2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1</v>
      </c>
      <c r="AI1230" t="s">
        <v>530</v>
      </c>
      <c r="AJ1230">
        <v>43.413677</v>
      </c>
      <c r="AK1230" t="s">
        <v>531</v>
      </c>
      <c r="AL1230">
        <v>-88.763587000000001</v>
      </c>
      <c r="AM1230">
        <v>25</v>
      </c>
      <c r="AN1230">
        <v>1750</v>
      </c>
      <c r="AO1230" t="s">
        <v>118</v>
      </c>
      <c r="AP1230">
        <v>-57</v>
      </c>
      <c r="AQ1230">
        <v>69</v>
      </c>
      <c r="AR1230">
        <v>-576</v>
      </c>
      <c r="AZ1230">
        <v>1200</v>
      </c>
      <c r="BA1230">
        <v>1</v>
      </c>
      <c r="BB1230" t="str">
        <f t="shared" si="699"/>
        <v xml:space="preserve">N4400K  </v>
      </c>
      <c r="BC1230">
        <v>1</v>
      </c>
      <c r="BE1230">
        <v>0</v>
      </c>
      <c r="BF1230">
        <v>0</v>
      </c>
      <c r="BG1230">
        <v>0</v>
      </c>
      <c r="BH1230">
        <v>1700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 t="shared" si="718"/>
        <v>21:41:18.210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168</v>
      </c>
      <c r="CR1230">
        <v>1</v>
      </c>
      <c r="CW1230">
        <v>13125595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"07/22/2022 21:41:18.377"</f>
        <v>07/22/2022 21:41:18.377</v>
      </c>
      <c r="C1231" t="str">
        <f t="shared" si="698"/>
        <v>FFDFD3C0</v>
      </c>
      <c r="D1231" t="s">
        <v>121</v>
      </c>
      <c r="E1231">
        <v>12</v>
      </c>
      <c r="F1231">
        <v>1012</v>
      </c>
      <c r="G1231" t="s">
        <v>122</v>
      </c>
      <c r="J1231" t="s">
        <v>123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716"/>
        <v>21:41:18.203</v>
      </c>
      <c r="T1231" t="str">
        <f t="shared" si="717"/>
        <v>21:41:17.803</v>
      </c>
      <c r="U1231" t="str">
        <f t="shared" si="712"/>
        <v>A54CFF</v>
      </c>
      <c r="V1231">
        <v>0</v>
      </c>
      <c r="W1231">
        <v>0</v>
      </c>
      <c r="X1231">
        <v>2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1</v>
      </c>
      <c r="AI1231" t="s">
        <v>530</v>
      </c>
      <c r="AJ1231">
        <v>43.413677</v>
      </c>
      <c r="AK1231" t="s">
        <v>531</v>
      </c>
      <c r="AL1231">
        <v>-88.763587000000001</v>
      </c>
      <c r="AM1231">
        <v>25</v>
      </c>
      <c r="AN1231">
        <v>1750</v>
      </c>
      <c r="AO1231" t="s">
        <v>118</v>
      </c>
      <c r="AP1231">
        <v>-57</v>
      </c>
      <c r="AQ1231">
        <v>69</v>
      </c>
      <c r="AR1231">
        <v>-576</v>
      </c>
      <c r="AZ1231">
        <v>1200</v>
      </c>
      <c r="BA1231">
        <v>1</v>
      </c>
      <c r="BB1231" t="str">
        <f t="shared" si="699"/>
        <v xml:space="preserve">N4400K  </v>
      </c>
      <c r="BC1231">
        <v>1</v>
      </c>
      <c r="BE1231">
        <v>0</v>
      </c>
      <c r="BF1231">
        <v>0</v>
      </c>
      <c r="BG1231">
        <v>0</v>
      </c>
      <c r="BH1231">
        <v>1700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 t="shared" si="718"/>
        <v>21:41:18.210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168</v>
      </c>
      <c r="CR1231">
        <v>1</v>
      </c>
      <c r="CW1231">
        <v>13125595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"07/22/2022 21:41:18.392"</f>
        <v>07/22/2022 21:41:18.392</v>
      </c>
      <c r="C1232" t="str">
        <f t="shared" si="698"/>
        <v>FFDFD3C0</v>
      </c>
      <c r="D1232" t="s">
        <v>113</v>
      </c>
      <c r="E1232">
        <v>44</v>
      </c>
      <c r="H1232">
        <v>151</v>
      </c>
      <c r="I1232" t="s">
        <v>114</v>
      </c>
      <c r="J1232" t="s">
        <v>115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716"/>
        <v>21:41:18.203</v>
      </c>
      <c r="T1232" t="str">
        <f t="shared" si="717"/>
        <v>21:41:17.803</v>
      </c>
      <c r="U1232" t="str">
        <f t="shared" si="712"/>
        <v>A54CFF</v>
      </c>
      <c r="V1232">
        <v>0</v>
      </c>
      <c r="W1232">
        <v>0</v>
      </c>
      <c r="X1232">
        <v>2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1</v>
      </c>
      <c r="AI1232" t="s">
        <v>530</v>
      </c>
      <c r="AJ1232">
        <v>43.413677</v>
      </c>
      <c r="AK1232" t="s">
        <v>531</v>
      </c>
      <c r="AL1232">
        <v>-88.763587000000001</v>
      </c>
      <c r="AM1232">
        <v>25</v>
      </c>
      <c r="AN1232">
        <v>1750</v>
      </c>
      <c r="AO1232" t="s">
        <v>118</v>
      </c>
      <c r="AP1232">
        <v>-57</v>
      </c>
      <c r="AQ1232">
        <v>69</v>
      </c>
      <c r="AR1232">
        <v>-576</v>
      </c>
      <c r="AZ1232">
        <v>1200</v>
      </c>
      <c r="BA1232">
        <v>1</v>
      </c>
      <c r="BB1232" t="str">
        <f t="shared" si="699"/>
        <v xml:space="preserve">N4400K  </v>
      </c>
      <c r="BC1232">
        <v>1</v>
      </c>
      <c r="BE1232">
        <v>0</v>
      </c>
      <c r="BF1232">
        <v>0</v>
      </c>
      <c r="BG1232">
        <v>0</v>
      </c>
      <c r="BH1232">
        <v>1700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 t="shared" si="718"/>
        <v>21:41:18.210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168</v>
      </c>
      <c r="CR1232">
        <v>1</v>
      </c>
      <c r="CW1232">
        <v>13125595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"07/22/2022 21:41:18.424"</f>
        <v>07/22/2022 21:41:18.424</v>
      </c>
      <c r="C1233" t="str">
        <f t="shared" si="698"/>
        <v>FFDFD3C0</v>
      </c>
      <c r="D1233" t="s">
        <v>113</v>
      </c>
      <c r="E1233">
        <v>45</v>
      </c>
      <c r="H1233">
        <v>152</v>
      </c>
      <c r="I1233" t="s">
        <v>120</v>
      </c>
      <c r="J1233" t="s">
        <v>115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716"/>
        <v>21:41:18.203</v>
      </c>
      <c r="T1233" t="str">
        <f t="shared" si="717"/>
        <v>21:41:17.803</v>
      </c>
      <c r="U1233" t="str">
        <f t="shared" si="712"/>
        <v>A54CFF</v>
      </c>
      <c r="V1233">
        <v>0</v>
      </c>
      <c r="W1233">
        <v>0</v>
      </c>
      <c r="X1233">
        <v>2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1</v>
      </c>
      <c r="AI1233" t="s">
        <v>530</v>
      </c>
      <c r="AJ1233">
        <v>43.413677</v>
      </c>
      <c r="AK1233" t="s">
        <v>531</v>
      </c>
      <c r="AL1233">
        <v>-88.763587000000001</v>
      </c>
      <c r="AM1233">
        <v>25</v>
      </c>
      <c r="AN1233">
        <v>1750</v>
      </c>
      <c r="AO1233" t="s">
        <v>118</v>
      </c>
      <c r="AP1233">
        <v>-57</v>
      </c>
      <c r="AQ1233">
        <v>69</v>
      </c>
      <c r="AR1233">
        <v>-576</v>
      </c>
      <c r="AZ1233">
        <v>1200</v>
      </c>
      <c r="BA1233">
        <v>1</v>
      </c>
      <c r="BB1233" t="str">
        <f t="shared" si="699"/>
        <v xml:space="preserve">N4400K  </v>
      </c>
      <c r="BC1233">
        <v>1</v>
      </c>
      <c r="BE1233">
        <v>0</v>
      </c>
      <c r="BF1233">
        <v>0</v>
      </c>
      <c r="BG1233">
        <v>0</v>
      </c>
      <c r="BH1233">
        <v>1700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 t="shared" si="718"/>
        <v>21:41:18.210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168</v>
      </c>
      <c r="CR1233">
        <v>1</v>
      </c>
      <c r="CW1233">
        <v>13125595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"07/22/2022 21:41:18.455"</f>
        <v>07/22/2022 21:41:18.455</v>
      </c>
      <c r="C1234" t="str">
        <f t="shared" si="698"/>
        <v>FFDFD3C0</v>
      </c>
      <c r="D1234" t="s">
        <v>127</v>
      </c>
      <c r="E1234">
        <v>8</v>
      </c>
      <c r="F1234">
        <v>2008</v>
      </c>
      <c r="G1234" t="s">
        <v>128</v>
      </c>
      <c r="J1234" t="s">
        <v>129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716"/>
        <v>21:41:18.203</v>
      </c>
      <c r="T1234" t="str">
        <f t="shared" si="717"/>
        <v>21:41:17.803</v>
      </c>
      <c r="U1234" t="str">
        <f t="shared" si="712"/>
        <v>A54CFF</v>
      </c>
      <c r="V1234">
        <v>0</v>
      </c>
      <c r="W1234">
        <v>0</v>
      </c>
      <c r="X1234">
        <v>2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1</v>
      </c>
      <c r="AI1234" t="s">
        <v>530</v>
      </c>
      <c r="AJ1234">
        <v>43.413677</v>
      </c>
      <c r="AK1234" t="s">
        <v>531</v>
      </c>
      <c r="AL1234">
        <v>-88.763587000000001</v>
      </c>
      <c r="AM1234">
        <v>25</v>
      </c>
      <c r="AN1234">
        <v>1750</v>
      </c>
      <c r="AO1234" t="s">
        <v>118</v>
      </c>
      <c r="AP1234">
        <v>-57</v>
      </c>
      <c r="AQ1234">
        <v>69</v>
      </c>
      <c r="AR1234">
        <v>-576</v>
      </c>
      <c r="AZ1234">
        <v>1200</v>
      </c>
      <c r="BA1234">
        <v>1</v>
      </c>
      <c r="BB1234" t="str">
        <f t="shared" si="699"/>
        <v xml:space="preserve">N4400K  </v>
      </c>
      <c r="BC1234">
        <v>1</v>
      </c>
      <c r="BE1234">
        <v>0</v>
      </c>
      <c r="BF1234">
        <v>0</v>
      </c>
      <c r="BG1234">
        <v>0</v>
      </c>
      <c r="BH1234">
        <v>1700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 t="shared" si="718"/>
        <v>21:41:18.210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168</v>
      </c>
      <c r="CR1234">
        <v>1</v>
      </c>
      <c r="CW1234">
        <v>13125595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"07/22/2022 21:41:19.299"</f>
        <v>07/22/2022 21:41:19.299</v>
      </c>
      <c r="C1235" t="str">
        <f t="shared" si="698"/>
        <v>FFDFD3C0</v>
      </c>
      <c r="D1235" t="s">
        <v>127</v>
      </c>
      <c r="E1235">
        <v>8</v>
      </c>
      <c r="F1235">
        <v>2008</v>
      </c>
      <c r="G1235" t="s">
        <v>128</v>
      </c>
      <c r="J1235" t="s">
        <v>129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ref="S1235:S1240" si="719">"21:41:19.070"</f>
        <v>21:41:19.070</v>
      </c>
      <c r="T1235" t="str">
        <f t="shared" ref="T1235:T1240" si="720">"21:41:18.670"</f>
        <v>21:41:18.670</v>
      </c>
      <c r="U1235" t="str">
        <f t="shared" si="712"/>
        <v>A54CFF</v>
      </c>
      <c r="V1235">
        <v>0</v>
      </c>
      <c r="W1235">
        <v>0</v>
      </c>
      <c r="X1235">
        <v>2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1</v>
      </c>
      <c r="AI1235" t="s">
        <v>532</v>
      </c>
      <c r="AJ1235">
        <v>43.413978</v>
      </c>
      <c r="AK1235" t="s">
        <v>533</v>
      </c>
      <c r="AL1235">
        <v>-88.763908999999998</v>
      </c>
      <c r="AM1235">
        <v>25</v>
      </c>
      <c r="AN1235">
        <v>1750</v>
      </c>
      <c r="AO1235" t="s">
        <v>118</v>
      </c>
      <c r="AP1235">
        <v>-57</v>
      </c>
      <c r="AQ1235">
        <v>69</v>
      </c>
      <c r="AR1235">
        <v>-576</v>
      </c>
      <c r="AZ1235">
        <v>1200</v>
      </c>
      <c r="BA1235">
        <v>1</v>
      </c>
      <c r="BB1235" t="str">
        <f t="shared" si="699"/>
        <v xml:space="preserve">N4400K  </v>
      </c>
      <c r="BC1235">
        <v>1</v>
      </c>
      <c r="BE1235">
        <v>0</v>
      </c>
      <c r="BF1235">
        <v>0</v>
      </c>
      <c r="BG1235">
        <v>0</v>
      </c>
      <c r="BH1235">
        <v>1675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 t="shared" ref="BW1235:BW1240" si="721">"21:41:19.073"</f>
        <v>21:41:19.073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168</v>
      </c>
      <c r="CR1235">
        <v>1</v>
      </c>
      <c r="CW1235">
        <v>13127251</v>
      </c>
      <c r="CY1235">
        <v>1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"07/22/2022 21:41:19.330"</f>
        <v>07/22/2022 21:41:19.330</v>
      </c>
      <c r="C1236" t="str">
        <f t="shared" si="698"/>
        <v>FFDFD3C0</v>
      </c>
      <c r="D1236" t="s">
        <v>121</v>
      </c>
      <c r="E1236">
        <v>11</v>
      </c>
      <c r="F1236">
        <v>1011</v>
      </c>
      <c r="G1236" t="s">
        <v>125</v>
      </c>
      <c r="J1236" t="s">
        <v>123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719"/>
        <v>21:41:19.070</v>
      </c>
      <c r="T1236" t="str">
        <f t="shared" si="720"/>
        <v>21:41:18.670</v>
      </c>
      <c r="U1236" t="str">
        <f t="shared" si="712"/>
        <v>A54CFF</v>
      </c>
      <c r="V1236">
        <v>0</v>
      </c>
      <c r="W1236">
        <v>0</v>
      </c>
      <c r="X1236">
        <v>2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1</v>
      </c>
      <c r="AI1236" t="s">
        <v>532</v>
      </c>
      <c r="AJ1236">
        <v>43.413978</v>
      </c>
      <c r="AK1236" t="s">
        <v>533</v>
      </c>
      <c r="AL1236">
        <v>-88.763908999999998</v>
      </c>
      <c r="AM1236">
        <v>25</v>
      </c>
      <c r="AN1236">
        <v>1750</v>
      </c>
      <c r="AO1236" t="s">
        <v>118</v>
      </c>
      <c r="AP1236">
        <v>-57</v>
      </c>
      <c r="AQ1236">
        <v>69</v>
      </c>
      <c r="AR1236">
        <v>-576</v>
      </c>
      <c r="AZ1236">
        <v>1200</v>
      </c>
      <c r="BA1236">
        <v>1</v>
      </c>
      <c r="BB1236" t="str">
        <f t="shared" si="699"/>
        <v xml:space="preserve">N4400K  </v>
      </c>
      <c r="BC1236">
        <v>1</v>
      </c>
      <c r="BE1236">
        <v>0</v>
      </c>
      <c r="BF1236">
        <v>0</v>
      </c>
      <c r="BG1236">
        <v>0</v>
      </c>
      <c r="BH1236">
        <v>1675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 t="shared" si="721"/>
        <v>21:41:19.073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168</v>
      </c>
      <c r="CR1236">
        <v>1</v>
      </c>
      <c r="CW1236">
        <v>13127251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"07/22/2022 21:41:19.330"</f>
        <v>07/22/2022 21:41:19.330</v>
      </c>
      <c r="C1237" t="str">
        <f t="shared" si="698"/>
        <v>FFDFD3C0</v>
      </c>
      <c r="D1237" t="s">
        <v>124</v>
      </c>
      <c r="E1237">
        <v>2</v>
      </c>
      <c r="H1237">
        <v>156</v>
      </c>
      <c r="I1237" t="s">
        <v>125</v>
      </c>
      <c r="J1237" t="s">
        <v>126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719"/>
        <v>21:41:19.070</v>
      </c>
      <c r="T1237" t="str">
        <f t="shared" si="720"/>
        <v>21:41:18.670</v>
      </c>
      <c r="U1237" t="str">
        <f t="shared" si="712"/>
        <v>A54CFF</v>
      </c>
      <c r="V1237">
        <v>0</v>
      </c>
      <c r="W1237">
        <v>0</v>
      </c>
      <c r="X1237">
        <v>2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1</v>
      </c>
      <c r="AI1237" t="s">
        <v>532</v>
      </c>
      <c r="AJ1237">
        <v>43.413978</v>
      </c>
      <c r="AK1237" t="s">
        <v>533</v>
      </c>
      <c r="AL1237">
        <v>-88.763908999999998</v>
      </c>
      <c r="AM1237">
        <v>25</v>
      </c>
      <c r="AN1237">
        <v>1750</v>
      </c>
      <c r="AO1237" t="s">
        <v>118</v>
      </c>
      <c r="AP1237">
        <v>-57</v>
      </c>
      <c r="AQ1237">
        <v>69</v>
      </c>
      <c r="AR1237">
        <v>-576</v>
      </c>
      <c r="AZ1237">
        <v>1200</v>
      </c>
      <c r="BA1237">
        <v>1</v>
      </c>
      <c r="BB1237" t="str">
        <f t="shared" si="699"/>
        <v xml:space="preserve">N4400K  </v>
      </c>
      <c r="BC1237">
        <v>1</v>
      </c>
      <c r="BE1237">
        <v>0</v>
      </c>
      <c r="BF1237">
        <v>0</v>
      </c>
      <c r="BG1237">
        <v>0</v>
      </c>
      <c r="BH1237">
        <v>1675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 t="shared" si="721"/>
        <v>21:41:19.073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168</v>
      </c>
      <c r="CR1237">
        <v>1</v>
      </c>
      <c r="CW1237">
        <v>13127251</v>
      </c>
      <c r="CY1237">
        <v>1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"07/22/2022 21:41:19.330"</f>
        <v>07/22/2022 21:41:19.330</v>
      </c>
      <c r="C1238" t="str">
        <f t="shared" si="698"/>
        <v>FFDFD3C0</v>
      </c>
      <c r="D1238" t="s">
        <v>121</v>
      </c>
      <c r="E1238">
        <v>12</v>
      </c>
      <c r="F1238">
        <v>1012</v>
      </c>
      <c r="G1238" t="s">
        <v>122</v>
      </c>
      <c r="J1238" t="s">
        <v>123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719"/>
        <v>21:41:19.070</v>
      </c>
      <c r="T1238" t="str">
        <f t="shared" si="720"/>
        <v>21:41:18.670</v>
      </c>
      <c r="U1238" t="str">
        <f t="shared" si="712"/>
        <v>A54CFF</v>
      </c>
      <c r="V1238">
        <v>0</v>
      </c>
      <c r="W1238">
        <v>0</v>
      </c>
      <c r="X1238">
        <v>2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1</v>
      </c>
      <c r="AI1238" t="s">
        <v>532</v>
      </c>
      <c r="AJ1238">
        <v>43.413978</v>
      </c>
      <c r="AK1238" t="s">
        <v>533</v>
      </c>
      <c r="AL1238">
        <v>-88.763908999999998</v>
      </c>
      <c r="AM1238">
        <v>25</v>
      </c>
      <c r="AN1238">
        <v>1750</v>
      </c>
      <c r="AO1238" t="s">
        <v>118</v>
      </c>
      <c r="AP1238">
        <v>-57</v>
      </c>
      <c r="AQ1238">
        <v>69</v>
      </c>
      <c r="AR1238">
        <v>-576</v>
      </c>
      <c r="AZ1238">
        <v>1200</v>
      </c>
      <c r="BA1238">
        <v>1</v>
      </c>
      <c r="BB1238" t="str">
        <f t="shared" si="699"/>
        <v xml:space="preserve">N4400K  </v>
      </c>
      <c r="BC1238">
        <v>1</v>
      </c>
      <c r="BE1238">
        <v>0</v>
      </c>
      <c r="BF1238">
        <v>0</v>
      </c>
      <c r="BG1238">
        <v>0</v>
      </c>
      <c r="BH1238">
        <v>1675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 t="shared" si="721"/>
        <v>21:41:19.073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168</v>
      </c>
      <c r="CR1238">
        <v>1</v>
      </c>
      <c r="CW1238">
        <v>13127251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"07/22/2022 21:41:19.330"</f>
        <v>07/22/2022 21:41:19.330</v>
      </c>
      <c r="C1239" t="str">
        <f t="shared" si="698"/>
        <v>FFDFD3C0</v>
      </c>
      <c r="D1239" t="s">
        <v>113</v>
      </c>
      <c r="E1239">
        <v>44</v>
      </c>
      <c r="H1239">
        <v>151</v>
      </c>
      <c r="I1239" t="s">
        <v>114</v>
      </c>
      <c r="J1239" t="s">
        <v>115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719"/>
        <v>21:41:19.070</v>
      </c>
      <c r="T1239" t="str">
        <f t="shared" si="720"/>
        <v>21:41:18.670</v>
      </c>
      <c r="U1239" t="str">
        <f t="shared" si="712"/>
        <v>A54CFF</v>
      </c>
      <c r="V1239">
        <v>0</v>
      </c>
      <c r="W1239">
        <v>0</v>
      </c>
      <c r="X1239">
        <v>2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1</v>
      </c>
      <c r="AI1239" t="s">
        <v>532</v>
      </c>
      <c r="AJ1239">
        <v>43.413978</v>
      </c>
      <c r="AK1239" t="s">
        <v>533</v>
      </c>
      <c r="AL1239">
        <v>-88.763908999999998</v>
      </c>
      <c r="AM1239">
        <v>25</v>
      </c>
      <c r="AN1239">
        <v>1750</v>
      </c>
      <c r="AO1239" t="s">
        <v>118</v>
      </c>
      <c r="AP1239">
        <v>-57</v>
      </c>
      <c r="AQ1239">
        <v>69</v>
      </c>
      <c r="AR1239">
        <v>-576</v>
      </c>
      <c r="AZ1239">
        <v>1200</v>
      </c>
      <c r="BA1239">
        <v>1</v>
      </c>
      <c r="BB1239" t="str">
        <f t="shared" si="699"/>
        <v xml:space="preserve">N4400K  </v>
      </c>
      <c r="BC1239">
        <v>1</v>
      </c>
      <c r="BE1239">
        <v>0</v>
      </c>
      <c r="BF1239">
        <v>0</v>
      </c>
      <c r="BG1239">
        <v>0</v>
      </c>
      <c r="BH1239">
        <v>1675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 t="shared" si="721"/>
        <v>21:41:19.073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168</v>
      </c>
      <c r="CR1239">
        <v>1</v>
      </c>
      <c r="CW1239">
        <v>13127251</v>
      </c>
      <c r="CY1239">
        <v>1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"07/22/2022 21:41:19.330"</f>
        <v>07/22/2022 21:41:19.330</v>
      </c>
      <c r="C1240" t="str">
        <f t="shared" si="698"/>
        <v>FFDFD3C0</v>
      </c>
      <c r="D1240" t="s">
        <v>113</v>
      </c>
      <c r="E1240">
        <v>45</v>
      </c>
      <c r="H1240">
        <v>152</v>
      </c>
      <c r="I1240" t="s">
        <v>120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719"/>
        <v>21:41:19.070</v>
      </c>
      <c r="T1240" t="str">
        <f t="shared" si="720"/>
        <v>21:41:18.670</v>
      </c>
      <c r="U1240" t="str">
        <f t="shared" si="712"/>
        <v>A54CFF</v>
      </c>
      <c r="V1240">
        <v>0</v>
      </c>
      <c r="W1240">
        <v>0</v>
      </c>
      <c r="X1240">
        <v>2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1</v>
      </c>
      <c r="AI1240" t="s">
        <v>532</v>
      </c>
      <c r="AJ1240">
        <v>43.413978</v>
      </c>
      <c r="AK1240" t="s">
        <v>533</v>
      </c>
      <c r="AL1240">
        <v>-88.763908999999998</v>
      </c>
      <c r="AM1240">
        <v>25</v>
      </c>
      <c r="AN1240">
        <v>1750</v>
      </c>
      <c r="AO1240" t="s">
        <v>118</v>
      </c>
      <c r="AP1240">
        <v>-57</v>
      </c>
      <c r="AQ1240">
        <v>69</v>
      </c>
      <c r="AR1240">
        <v>-576</v>
      </c>
      <c r="AZ1240">
        <v>1200</v>
      </c>
      <c r="BA1240">
        <v>1</v>
      </c>
      <c r="BB1240" t="str">
        <f t="shared" si="699"/>
        <v xml:space="preserve">N4400K  </v>
      </c>
      <c r="BC1240">
        <v>1</v>
      </c>
      <c r="BE1240">
        <v>0</v>
      </c>
      <c r="BF1240">
        <v>0</v>
      </c>
      <c r="BG1240">
        <v>0</v>
      </c>
      <c r="BH1240">
        <v>1675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 t="shared" si="721"/>
        <v>21:41:19.073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168</v>
      </c>
      <c r="CR1240">
        <v>1</v>
      </c>
      <c r="CW1240">
        <v>13127251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"07/22/2022 21:41:20.174"</f>
        <v>07/22/2022 21:41:20.174</v>
      </c>
      <c r="C1241" t="str">
        <f t="shared" si="698"/>
        <v>FFDFD3C0</v>
      </c>
      <c r="D1241" t="s">
        <v>124</v>
      </c>
      <c r="E1241">
        <v>2</v>
      </c>
      <c r="H1241">
        <v>156</v>
      </c>
      <c r="I1241" t="s">
        <v>125</v>
      </c>
      <c r="J1241" t="s">
        <v>126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ref="S1241:S1246" si="722">"21:41:19.961"</f>
        <v>21:41:19.961</v>
      </c>
      <c r="T1241" t="str">
        <f t="shared" ref="T1241:T1246" si="723">"21:41:19.561"</f>
        <v>21:41:19.561</v>
      </c>
      <c r="U1241" t="str">
        <f t="shared" si="712"/>
        <v>A54CFF</v>
      </c>
      <c r="V1241">
        <v>0</v>
      </c>
      <c r="W1241">
        <v>0</v>
      </c>
      <c r="X1241">
        <v>2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1</v>
      </c>
      <c r="AI1241" t="s">
        <v>534</v>
      </c>
      <c r="AJ1241">
        <v>43.414299</v>
      </c>
      <c r="AK1241" t="s">
        <v>535</v>
      </c>
      <c r="AL1241">
        <v>-88.764230999999995</v>
      </c>
      <c r="AM1241">
        <v>25</v>
      </c>
      <c r="AN1241">
        <v>1750</v>
      </c>
      <c r="AO1241" t="s">
        <v>118</v>
      </c>
      <c r="AP1241">
        <v>-56</v>
      </c>
      <c r="AQ1241">
        <v>68</v>
      </c>
      <c r="AR1241">
        <v>-512</v>
      </c>
      <c r="AZ1241">
        <v>1200</v>
      </c>
      <c r="BA1241">
        <v>1</v>
      </c>
      <c r="BB1241" t="str">
        <f t="shared" si="699"/>
        <v xml:space="preserve">N4400K  </v>
      </c>
      <c r="BC1241">
        <v>1</v>
      </c>
      <c r="BE1241">
        <v>0</v>
      </c>
      <c r="BF1241">
        <v>0</v>
      </c>
      <c r="BG1241">
        <v>0</v>
      </c>
      <c r="BH1241">
        <v>1675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 t="shared" ref="BW1241:BW1246" si="724">"21:41:19.961"</f>
        <v>21:41:19.961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168</v>
      </c>
      <c r="CR1241">
        <v>0</v>
      </c>
      <c r="CW1241">
        <v>4071533</v>
      </c>
      <c r="CY1241">
        <v>1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"07/22/2022 21:41:20.174"</f>
        <v>07/22/2022 21:41:20.174</v>
      </c>
      <c r="C1242" t="str">
        <f t="shared" si="698"/>
        <v>FFDFD3C0</v>
      </c>
      <c r="D1242" t="s">
        <v>121</v>
      </c>
      <c r="E1242">
        <v>12</v>
      </c>
      <c r="F1242">
        <v>1012</v>
      </c>
      <c r="G1242" t="s">
        <v>122</v>
      </c>
      <c r="J1242" t="s">
        <v>123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722"/>
        <v>21:41:19.961</v>
      </c>
      <c r="T1242" t="str">
        <f t="shared" si="723"/>
        <v>21:41:19.561</v>
      </c>
      <c r="U1242" t="str">
        <f t="shared" si="712"/>
        <v>A54CFF</v>
      </c>
      <c r="V1242">
        <v>0</v>
      </c>
      <c r="W1242">
        <v>0</v>
      </c>
      <c r="X1242">
        <v>2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1</v>
      </c>
      <c r="AI1242" t="s">
        <v>534</v>
      </c>
      <c r="AJ1242">
        <v>43.414299</v>
      </c>
      <c r="AK1242" t="s">
        <v>535</v>
      </c>
      <c r="AL1242">
        <v>-88.764230999999995</v>
      </c>
      <c r="AM1242">
        <v>25</v>
      </c>
      <c r="AN1242">
        <v>1750</v>
      </c>
      <c r="AO1242" t="s">
        <v>118</v>
      </c>
      <c r="AP1242">
        <v>-56</v>
      </c>
      <c r="AQ1242">
        <v>68</v>
      </c>
      <c r="AR1242">
        <v>-512</v>
      </c>
      <c r="AZ1242">
        <v>1200</v>
      </c>
      <c r="BA1242">
        <v>1</v>
      </c>
      <c r="BB1242" t="str">
        <f t="shared" si="699"/>
        <v xml:space="preserve">N4400K  </v>
      </c>
      <c r="BC1242">
        <v>1</v>
      </c>
      <c r="BE1242">
        <v>0</v>
      </c>
      <c r="BF1242">
        <v>0</v>
      </c>
      <c r="BG1242">
        <v>0</v>
      </c>
      <c r="BH1242">
        <v>1675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 t="shared" si="724"/>
        <v>21:41:19.961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168</v>
      </c>
      <c r="CR1242">
        <v>0</v>
      </c>
      <c r="CW1242">
        <v>4071533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"07/22/2022 21:41:20.174"</f>
        <v>07/22/2022 21:41:20.174</v>
      </c>
      <c r="C1243" t="str">
        <f t="shared" si="698"/>
        <v>FFDFD3C0</v>
      </c>
      <c r="D1243" t="s">
        <v>113</v>
      </c>
      <c r="E1243">
        <v>44</v>
      </c>
      <c r="H1243">
        <v>151</v>
      </c>
      <c r="I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722"/>
        <v>21:41:19.961</v>
      </c>
      <c r="T1243" t="str">
        <f t="shared" si="723"/>
        <v>21:41:19.561</v>
      </c>
      <c r="U1243" t="str">
        <f t="shared" si="712"/>
        <v>A54CFF</v>
      </c>
      <c r="V1243">
        <v>0</v>
      </c>
      <c r="W1243">
        <v>0</v>
      </c>
      <c r="X1243">
        <v>2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1</v>
      </c>
      <c r="AI1243" t="s">
        <v>534</v>
      </c>
      <c r="AJ1243">
        <v>43.414299</v>
      </c>
      <c r="AK1243" t="s">
        <v>535</v>
      </c>
      <c r="AL1243">
        <v>-88.764230999999995</v>
      </c>
      <c r="AM1243">
        <v>25</v>
      </c>
      <c r="AN1243">
        <v>1750</v>
      </c>
      <c r="AO1243" t="s">
        <v>118</v>
      </c>
      <c r="AP1243">
        <v>-56</v>
      </c>
      <c r="AQ1243">
        <v>68</v>
      </c>
      <c r="AR1243">
        <v>-512</v>
      </c>
      <c r="AZ1243">
        <v>1200</v>
      </c>
      <c r="BA1243">
        <v>1</v>
      </c>
      <c r="BB1243" t="str">
        <f t="shared" si="699"/>
        <v xml:space="preserve">N4400K  </v>
      </c>
      <c r="BC1243">
        <v>1</v>
      </c>
      <c r="BE1243">
        <v>0</v>
      </c>
      <c r="BF1243">
        <v>0</v>
      </c>
      <c r="BG1243">
        <v>0</v>
      </c>
      <c r="BH1243">
        <v>1675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 t="shared" si="724"/>
        <v>21:41:19.961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168</v>
      </c>
      <c r="CR1243">
        <v>0</v>
      </c>
      <c r="CW1243">
        <v>4071533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"07/22/2022 21:41:20.174"</f>
        <v>07/22/2022 21:41:20.174</v>
      </c>
      <c r="C1244" t="str">
        <f t="shared" si="698"/>
        <v>FFDFD3C0</v>
      </c>
      <c r="D1244" t="s">
        <v>113</v>
      </c>
      <c r="E1244">
        <v>45</v>
      </c>
      <c r="H1244">
        <v>152</v>
      </c>
      <c r="I1244" t="s">
        <v>120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722"/>
        <v>21:41:19.961</v>
      </c>
      <c r="T1244" t="str">
        <f t="shared" si="723"/>
        <v>21:41:19.561</v>
      </c>
      <c r="U1244" t="str">
        <f t="shared" si="712"/>
        <v>A54CFF</v>
      </c>
      <c r="V1244">
        <v>0</v>
      </c>
      <c r="W1244">
        <v>0</v>
      </c>
      <c r="X1244">
        <v>2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1</v>
      </c>
      <c r="AI1244" t="s">
        <v>534</v>
      </c>
      <c r="AJ1244">
        <v>43.414299</v>
      </c>
      <c r="AK1244" t="s">
        <v>535</v>
      </c>
      <c r="AL1244">
        <v>-88.764230999999995</v>
      </c>
      <c r="AM1244">
        <v>25</v>
      </c>
      <c r="AN1244">
        <v>1750</v>
      </c>
      <c r="AO1244" t="s">
        <v>118</v>
      </c>
      <c r="AP1244">
        <v>-56</v>
      </c>
      <c r="AQ1244">
        <v>68</v>
      </c>
      <c r="AR1244">
        <v>-512</v>
      </c>
      <c r="AZ1244">
        <v>1200</v>
      </c>
      <c r="BA1244">
        <v>1</v>
      </c>
      <c r="BB1244" t="str">
        <f t="shared" si="699"/>
        <v xml:space="preserve">N4400K  </v>
      </c>
      <c r="BC1244">
        <v>1</v>
      </c>
      <c r="BE1244">
        <v>0</v>
      </c>
      <c r="BF1244">
        <v>0</v>
      </c>
      <c r="BG1244">
        <v>0</v>
      </c>
      <c r="BH1244">
        <v>1675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 t="shared" si="724"/>
        <v>21:41:19.961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168</v>
      </c>
      <c r="CR1244">
        <v>0</v>
      </c>
      <c r="CW1244">
        <v>4071533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"07/22/2022 21:41:20.174"</f>
        <v>07/22/2022 21:41:20.174</v>
      </c>
      <c r="C1245" t="str">
        <f t="shared" si="698"/>
        <v>FFDFD3C0</v>
      </c>
      <c r="D1245" t="s">
        <v>127</v>
      </c>
      <c r="E1245">
        <v>8</v>
      </c>
      <c r="F1245">
        <v>2008</v>
      </c>
      <c r="G1245" t="s">
        <v>128</v>
      </c>
      <c r="J1245" t="s">
        <v>129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722"/>
        <v>21:41:19.961</v>
      </c>
      <c r="T1245" t="str">
        <f t="shared" si="723"/>
        <v>21:41:19.561</v>
      </c>
      <c r="U1245" t="str">
        <f t="shared" si="712"/>
        <v>A54CFF</v>
      </c>
      <c r="V1245">
        <v>0</v>
      </c>
      <c r="W1245">
        <v>0</v>
      </c>
      <c r="X1245">
        <v>2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1</v>
      </c>
      <c r="AI1245" t="s">
        <v>534</v>
      </c>
      <c r="AJ1245">
        <v>43.414299</v>
      </c>
      <c r="AK1245" t="s">
        <v>535</v>
      </c>
      <c r="AL1245">
        <v>-88.764230999999995</v>
      </c>
      <c r="AM1245">
        <v>25</v>
      </c>
      <c r="AN1245">
        <v>1750</v>
      </c>
      <c r="AO1245" t="s">
        <v>118</v>
      </c>
      <c r="AP1245">
        <v>-56</v>
      </c>
      <c r="AQ1245">
        <v>68</v>
      </c>
      <c r="AR1245">
        <v>-512</v>
      </c>
      <c r="AZ1245">
        <v>1200</v>
      </c>
      <c r="BA1245">
        <v>1</v>
      </c>
      <c r="BB1245" t="str">
        <f t="shared" si="699"/>
        <v xml:space="preserve">N4400K  </v>
      </c>
      <c r="BC1245">
        <v>1</v>
      </c>
      <c r="BE1245">
        <v>0</v>
      </c>
      <c r="BF1245">
        <v>0</v>
      </c>
      <c r="BG1245">
        <v>0</v>
      </c>
      <c r="BH1245">
        <v>1675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 t="shared" si="724"/>
        <v>21:41:19.961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168</v>
      </c>
      <c r="CR1245">
        <v>0</v>
      </c>
      <c r="CW1245">
        <v>4071533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"07/22/2022 21:41:20.221"</f>
        <v>07/22/2022 21:41:20.221</v>
      </c>
      <c r="C1246" t="str">
        <f t="shared" si="698"/>
        <v>FFDFD3C0</v>
      </c>
      <c r="D1246" t="s">
        <v>121</v>
      </c>
      <c r="E1246">
        <v>11</v>
      </c>
      <c r="F1246">
        <v>1011</v>
      </c>
      <c r="G1246" t="s">
        <v>125</v>
      </c>
      <c r="J1246" t="s">
        <v>123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722"/>
        <v>21:41:19.961</v>
      </c>
      <c r="T1246" t="str">
        <f t="shared" si="723"/>
        <v>21:41:19.561</v>
      </c>
      <c r="U1246" t="str">
        <f t="shared" si="712"/>
        <v>A54CFF</v>
      </c>
      <c r="V1246">
        <v>0</v>
      </c>
      <c r="W1246">
        <v>0</v>
      </c>
      <c r="X1246">
        <v>2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1</v>
      </c>
      <c r="AI1246" t="s">
        <v>534</v>
      </c>
      <c r="AJ1246">
        <v>43.414299</v>
      </c>
      <c r="AK1246" t="s">
        <v>535</v>
      </c>
      <c r="AL1246">
        <v>-88.764230999999995</v>
      </c>
      <c r="AM1246">
        <v>25</v>
      </c>
      <c r="AN1246">
        <v>1750</v>
      </c>
      <c r="AO1246" t="s">
        <v>118</v>
      </c>
      <c r="AP1246">
        <v>-56</v>
      </c>
      <c r="AQ1246">
        <v>68</v>
      </c>
      <c r="AR1246">
        <v>-512</v>
      </c>
      <c r="AZ1246">
        <v>1200</v>
      </c>
      <c r="BA1246">
        <v>1</v>
      </c>
      <c r="BB1246" t="str">
        <f t="shared" si="699"/>
        <v xml:space="preserve">N4400K  </v>
      </c>
      <c r="BC1246">
        <v>1</v>
      </c>
      <c r="BE1246">
        <v>0</v>
      </c>
      <c r="BF1246">
        <v>0</v>
      </c>
      <c r="BG1246">
        <v>0</v>
      </c>
      <c r="BH1246">
        <v>1675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 t="shared" si="724"/>
        <v>21:41:19.961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168</v>
      </c>
      <c r="CR1246">
        <v>0</v>
      </c>
      <c r="CW1246">
        <v>4071533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"07/22/2022 21:41:21.158"</f>
        <v>07/22/2022 21:41:21.158</v>
      </c>
      <c r="C1247" t="str">
        <f t="shared" si="698"/>
        <v>FFDFD3C0</v>
      </c>
      <c r="D1247" t="s">
        <v>124</v>
      </c>
      <c r="E1247">
        <v>2</v>
      </c>
      <c r="H1247">
        <v>156</v>
      </c>
      <c r="I1247" t="s">
        <v>125</v>
      </c>
      <c r="J1247" t="s">
        <v>126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ref="S1247:S1252" si="725">"21:41:20.953"</f>
        <v>21:41:20.953</v>
      </c>
      <c r="T1247" t="str">
        <f t="shared" ref="T1247:T1252" si="726">"21:41:20.553"</f>
        <v>21:41:20.553</v>
      </c>
      <c r="U1247" t="str">
        <f t="shared" si="712"/>
        <v>A54CFF</v>
      </c>
      <c r="V1247">
        <v>0</v>
      </c>
      <c r="W1247">
        <v>0</v>
      </c>
      <c r="X1247">
        <v>2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1</v>
      </c>
      <c r="AI1247" t="s">
        <v>536</v>
      </c>
      <c r="AJ1247">
        <v>43.414620999999997</v>
      </c>
      <c r="AK1247" t="s">
        <v>537</v>
      </c>
      <c r="AL1247">
        <v>-88.764553000000006</v>
      </c>
      <c r="AM1247">
        <v>25</v>
      </c>
      <c r="AN1247">
        <v>1750</v>
      </c>
      <c r="AO1247" t="s">
        <v>118</v>
      </c>
      <c r="AP1247">
        <v>-55</v>
      </c>
      <c r="AQ1247">
        <v>68</v>
      </c>
      <c r="AR1247">
        <v>-448</v>
      </c>
      <c r="AZ1247">
        <v>1200</v>
      </c>
      <c r="BA1247">
        <v>1</v>
      </c>
      <c r="BB1247" t="str">
        <f t="shared" si="699"/>
        <v xml:space="preserve">N4400K  </v>
      </c>
      <c r="BC1247">
        <v>1</v>
      </c>
      <c r="BE1247">
        <v>0</v>
      </c>
      <c r="BF1247">
        <v>0</v>
      </c>
      <c r="BG1247">
        <v>0</v>
      </c>
      <c r="BH1247">
        <v>1675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 t="shared" ref="BW1247:BW1252" si="727">"21:41:20.956"</f>
        <v>21:41:20.956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168</v>
      </c>
      <c r="CR1247">
        <v>1</v>
      </c>
      <c r="CW1247">
        <v>13130685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"07/22/2022 21:41:21.158"</f>
        <v>07/22/2022 21:41:21.158</v>
      </c>
      <c r="C1248" t="str">
        <f t="shared" si="698"/>
        <v>FFDFD3C0</v>
      </c>
      <c r="D1248" t="s">
        <v>121</v>
      </c>
      <c r="E1248">
        <v>12</v>
      </c>
      <c r="F1248">
        <v>1012</v>
      </c>
      <c r="G1248" t="s">
        <v>122</v>
      </c>
      <c r="J1248" t="s">
        <v>123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725"/>
        <v>21:41:20.953</v>
      </c>
      <c r="T1248" t="str">
        <f t="shared" si="726"/>
        <v>21:41:20.553</v>
      </c>
      <c r="U1248" t="str">
        <f t="shared" si="712"/>
        <v>A54CFF</v>
      </c>
      <c r="V1248">
        <v>0</v>
      </c>
      <c r="W1248">
        <v>0</v>
      </c>
      <c r="X1248">
        <v>2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1</v>
      </c>
      <c r="AI1248" t="s">
        <v>536</v>
      </c>
      <c r="AJ1248">
        <v>43.414620999999997</v>
      </c>
      <c r="AK1248" t="s">
        <v>537</v>
      </c>
      <c r="AL1248">
        <v>-88.764553000000006</v>
      </c>
      <c r="AM1248">
        <v>25</v>
      </c>
      <c r="AN1248">
        <v>1750</v>
      </c>
      <c r="AO1248" t="s">
        <v>118</v>
      </c>
      <c r="AP1248">
        <v>-55</v>
      </c>
      <c r="AQ1248">
        <v>68</v>
      </c>
      <c r="AR1248">
        <v>-448</v>
      </c>
      <c r="AZ1248">
        <v>1200</v>
      </c>
      <c r="BA1248">
        <v>1</v>
      </c>
      <c r="BB1248" t="str">
        <f t="shared" si="699"/>
        <v xml:space="preserve">N4400K  </v>
      </c>
      <c r="BC1248">
        <v>1</v>
      </c>
      <c r="BE1248">
        <v>0</v>
      </c>
      <c r="BF1248">
        <v>0</v>
      </c>
      <c r="BG1248">
        <v>0</v>
      </c>
      <c r="BH1248">
        <v>1675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 t="shared" si="727"/>
        <v>21:41:20.956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168</v>
      </c>
      <c r="CR1248">
        <v>1</v>
      </c>
      <c r="CW1248">
        <v>13130685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"07/22/2022 21:41:21.174"</f>
        <v>07/22/2022 21:41:21.174</v>
      </c>
      <c r="C1249" t="str">
        <f t="shared" si="698"/>
        <v>FFDFD3C0</v>
      </c>
      <c r="D1249" t="s">
        <v>113</v>
      </c>
      <c r="E1249">
        <v>44</v>
      </c>
      <c r="H1249">
        <v>151</v>
      </c>
      <c r="I1249" t="s">
        <v>114</v>
      </c>
      <c r="J1249" t="s">
        <v>115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725"/>
        <v>21:41:20.953</v>
      </c>
      <c r="T1249" t="str">
        <f t="shared" si="726"/>
        <v>21:41:20.553</v>
      </c>
      <c r="U1249" t="str">
        <f t="shared" si="712"/>
        <v>A54CFF</v>
      </c>
      <c r="V1249">
        <v>0</v>
      </c>
      <c r="W1249">
        <v>0</v>
      </c>
      <c r="X1249">
        <v>2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1</v>
      </c>
      <c r="AI1249" t="s">
        <v>536</v>
      </c>
      <c r="AJ1249">
        <v>43.414620999999997</v>
      </c>
      <c r="AK1249" t="s">
        <v>537</v>
      </c>
      <c r="AL1249">
        <v>-88.764553000000006</v>
      </c>
      <c r="AM1249">
        <v>25</v>
      </c>
      <c r="AN1249">
        <v>1750</v>
      </c>
      <c r="AO1249" t="s">
        <v>118</v>
      </c>
      <c r="AP1249">
        <v>-55</v>
      </c>
      <c r="AQ1249">
        <v>68</v>
      </c>
      <c r="AR1249">
        <v>-448</v>
      </c>
      <c r="AZ1249">
        <v>1200</v>
      </c>
      <c r="BA1249">
        <v>1</v>
      </c>
      <c r="BB1249" t="str">
        <f t="shared" si="699"/>
        <v xml:space="preserve">N4400K  </v>
      </c>
      <c r="BC1249">
        <v>1</v>
      </c>
      <c r="BE1249">
        <v>0</v>
      </c>
      <c r="BF1249">
        <v>0</v>
      </c>
      <c r="BG1249">
        <v>0</v>
      </c>
      <c r="BH1249">
        <v>1675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 t="shared" si="727"/>
        <v>21:41:20.956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168</v>
      </c>
      <c r="CR1249">
        <v>1</v>
      </c>
      <c r="CW1249">
        <v>13130685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"07/22/2022 21:41:21.190"</f>
        <v>07/22/2022 21:41:21.190</v>
      </c>
      <c r="C1250" t="str">
        <f t="shared" si="698"/>
        <v>FFDFD3C0</v>
      </c>
      <c r="D1250" t="s">
        <v>113</v>
      </c>
      <c r="E1250">
        <v>45</v>
      </c>
      <c r="H1250">
        <v>152</v>
      </c>
      <c r="I1250" t="s">
        <v>120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725"/>
        <v>21:41:20.953</v>
      </c>
      <c r="T1250" t="str">
        <f t="shared" si="726"/>
        <v>21:41:20.553</v>
      </c>
      <c r="U1250" t="str">
        <f t="shared" si="712"/>
        <v>A54CFF</v>
      </c>
      <c r="V1250">
        <v>0</v>
      </c>
      <c r="W1250">
        <v>0</v>
      </c>
      <c r="X1250">
        <v>2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1</v>
      </c>
      <c r="AI1250" t="s">
        <v>536</v>
      </c>
      <c r="AJ1250">
        <v>43.414620999999997</v>
      </c>
      <c r="AK1250" t="s">
        <v>537</v>
      </c>
      <c r="AL1250">
        <v>-88.764553000000006</v>
      </c>
      <c r="AM1250">
        <v>25</v>
      </c>
      <c r="AN1250">
        <v>1750</v>
      </c>
      <c r="AO1250" t="s">
        <v>118</v>
      </c>
      <c r="AP1250">
        <v>-55</v>
      </c>
      <c r="AQ1250">
        <v>68</v>
      </c>
      <c r="AR1250">
        <v>-448</v>
      </c>
      <c r="AZ1250">
        <v>1200</v>
      </c>
      <c r="BA1250">
        <v>1</v>
      </c>
      <c r="BB1250" t="str">
        <f t="shared" si="699"/>
        <v xml:space="preserve">N4400K  </v>
      </c>
      <c r="BC1250">
        <v>1</v>
      </c>
      <c r="BE1250">
        <v>0</v>
      </c>
      <c r="BF1250">
        <v>0</v>
      </c>
      <c r="BG1250">
        <v>0</v>
      </c>
      <c r="BH1250">
        <v>1675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 t="shared" si="727"/>
        <v>21:41:20.956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168</v>
      </c>
      <c r="CR1250">
        <v>1</v>
      </c>
      <c r="CW1250">
        <v>13130685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"07/22/2022 21:41:21.190"</f>
        <v>07/22/2022 21:41:21.190</v>
      </c>
      <c r="C1251" t="str">
        <f t="shared" si="698"/>
        <v>FFDFD3C0</v>
      </c>
      <c r="D1251" t="s">
        <v>127</v>
      </c>
      <c r="E1251">
        <v>8</v>
      </c>
      <c r="F1251">
        <v>2008</v>
      </c>
      <c r="G1251" t="s">
        <v>128</v>
      </c>
      <c r="J1251" t="s">
        <v>129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725"/>
        <v>21:41:20.953</v>
      </c>
      <c r="T1251" t="str">
        <f t="shared" si="726"/>
        <v>21:41:20.553</v>
      </c>
      <c r="U1251" t="str">
        <f t="shared" si="712"/>
        <v>A54CFF</v>
      </c>
      <c r="V1251">
        <v>0</v>
      </c>
      <c r="W1251">
        <v>0</v>
      </c>
      <c r="X1251">
        <v>2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1</v>
      </c>
      <c r="AI1251" t="s">
        <v>536</v>
      </c>
      <c r="AJ1251">
        <v>43.414620999999997</v>
      </c>
      <c r="AK1251" t="s">
        <v>537</v>
      </c>
      <c r="AL1251">
        <v>-88.764553000000006</v>
      </c>
      <c r="AM1251">
        <v>25</v>
      </c>
      <c r="AN1251">
        <v>1750</v>
      </c>
      <c r="AO1251" t="s">
        <v>118</v>
      </c>
      <c r="AP1251">
        <v>-55</v>
      </c>
      <c r="AQ1251">
        <v>68</v>
      </c>
      <c r="AR1251">
        <v>-448</v>
      </c>
      <c r="AZ1251">
        <v>1200</v>
      </c>
      <c r="BA1251">
        <v>1</v>
      </c>
      <c r="BB1251" t="str">
        <f t="shared" si="699"/>
        <v xml:space="preserve">N4400K  </v>
      </c>
      <c r="BC1251">
        <v>1</v>
      </c>
      <c r="BE1251">
        <v>0</v>
      </c>
      <c r="BF1251">
        <v>0</v>
      </c>
      <c r="BG1251">
        <v>0</v>
      </c>
      <c r="BH1251">
        <v>1675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 t="shared" si="727"/>
        <v>21:41:20.956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168</v>
      </c>
      <c r="CR1251">
        <v>1</v>
      </c>
      <c r="CW1251">
        <v>13130685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"07/22/2022 21:41:21.221"</f>
        <v>07/22/2022 21:41:21.221</v>
      </c>
      <c r="C1252" t="str">
        <f t="shared" si="698"/>
        <v>FFDFD3C0</v>
      </c>
      <c r="D1252" t="s">
        <v>121</v>
      </c>
      <c r="E1252">
        <v>11</v>
      </c>
      <c r="F1252">
        <v>1011</v>
      </c>
      <c r="G1252" t="s">
        <v>125</v>
      </c>
      <c r="J1252" t="s">
        <v>123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725"/>
        <v>21:41:20.953</v>
      </c>
      <c r="T1252" t="str">
        <f t="shared" si="726"/>
        <v>21:41:20.553</v>
      </c>
      <c r="U1252" t="str">
        <f t="shared" si="712"/>
        <v>A54CFF</v>
      </c>
      <c r="V1252">
        <v>0</v>
      </c>
      <c r="W1252">
        <v>0</v>
      </c>
      <c r="X1252">
        <v>2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1</v>
      </c>
      <c r="AI1252" t="s">
        <v>536</v>
      </c>
      <c r="AJ1252">
        <v>43.414620999999997</v>
      </c>
      <c r="AK1252" t="s">
        <v>537</v>
      </c>
      <c r="AL1252">
        <v>-88.764553000000006</v>
      </c>
      <c r="AM1252">
        <v>25</v>
      </c>
      <c r="AN1252">
        <v>1750</v>
      </c>
      <c r="AO1252" t="s">
        <v>118</v>
      </c>
      <c r="AP1252">
        <v>-55</v>
      </c>
      <c r="AQ1252">
        <v>68</v>
      </c>
      <c r="AR1252">
        <v>-448</v>
      </c>
      <c r="AZ1252">
        <v>1200</v>
      </c>
      <c r="BA1252">
        <v>1</v>
      </c>
      <c r="BB1252" t="str">
        <f t="shared" si="699"/>
        <v xml:space="preserve">N4400K  </v>
      </c>
      <c r="BC1252">
        <v>1</v>
      </c>
      <c r="BE1252">
        <v>0</v>
      </c>
      <c r="BF1252">
        <v>0</v>
      </c>
      <c r="BG1252">
        <v>0</v>
      </c>
      <c r="BH1252">
        <v>1675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 t="shared" si="727"/>
        <v>21:41:20.956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168</v>
      </c>
      <c r="CR1252">
        <v>1</v>
      </c>
      <c r="CW1252">
        <v>13130685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 t="shared" ref="A1253:A1258" si="728">"07/22/2022 21:41:22.189"</f>
        <v>07/22/2022 21:41:22.189</v>
      </c>
      <c r="C1253" t="str">
        <f t="shared" si="698"/>
        <v>FFDFD3C0</v>
      </c>
      <c r="D1253" t="s">
        <v>127</v>
      </c>
      <c r="E1253">
        <v>8</v>
      </c>
      <c r="F1253">
        <v>2008</v>
      </c>
      <c r="G1253" t="s">
        <v>128</v>
      </c>
      <c r="J1253" t="s">
        <v>129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ref="S1253:S1258" si="729">"21:41:21.977"</f>
        <v>21:41:21.977</v>
      </c>
      <c r="T1253" t="str">
        <f t="shared" ref="T1253:T1258" si="730">"21:41:21.577"</f>
        <v>21:41:21.577</v>
      </c>
      <c r="U1253" t="str">
        <f t="shared" si="712"/>
        <v>A54CFF</v>
      </c>
      <c r="V1253">
        <v>0</v>
      </c>
      <c r="W1253">
        <v>0</v>
      </c>
      <c r="X1253">
        <v>2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1</v>
      </c>
      <c r="AI1253" t="s">
        <v>538</v>
      </c>
      <c r="AJ1253">
        <v>43.414900000000003</v>
      </c>
      <c r="AK1253" t="s">
        <v>539</v>
      </c>
      <c r="AL1253">
        <v>-88.764895999999993</v>
      </c>
      <c r="AM1253">
        <v>25</v>
      </c>
      <c r="AN1253">
        <v>1725</v>
      </c>
      <c r="AO1253" t="s">
        <v>118</v>
      </c>
      <c r="AP1253">
        <v>-54</v>
      </c>
      <c r="AQ1253">
        <v>69</v>
      </c>
      <c r="AR1253">
        <v>-512</v>
      </c>
      <c r="AZ1253">
        <v>1200</v>
      </c>
      <c r="BA1253">
        <v>1</v>
      </c>
      <c r="BB1253" t="str">
        <f t="shared" si="699"/>
        <v xml:space="preserve">N4400K  </v>
      </c>
      <c r="BC1253">
        <v>1</v>
      </c>
      <c r="BE1253">
        <v>0</v>
      </c>
      <c r="BF1253">
        <v>0</v>
      </c>
      <c r="BG1253">
        <v>0</v>
      </c>
      <c r="BH1253">
        <v>1650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 t="shared" ref="BW1253:BW1258" si="731">"21:41:21.983"</f>
        <v>21:41:21.983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168</v>
      </c>
      <c r="CR1253">
        <v>1</v>
      </c>
      <c r="CW1253">
        <v>13132475</v>
      </c>
      <c r="CY1253">
        <v>1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 t="shared" si="728"/>
        <v>07/22/2022 21:41:22.189</v>
      </c>
      <c r="C1254" t="str">
        <f t="shared" si="698"/>
        <v>FFDFD3C0</v>
      </c>
      <c r="D1254" t="s">
        <v>124</v>
      </c>
      <c r="E1254">
        <v>2</v>
      </c>
      <c r="H1254">
        <v>156</v>
      </c>
      <c r="I1254" t="s">
        <v>125</v>
      </c>
      <c r="J1254" t="s">
        <v>126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729"/>
        <v>21:41:21.977</v>
      </c>
      <c r="T1254" t="str">
        <f t="shared" si="730"/>
        <v>21:41:21.577</v>
      </c>
      <c r="U1254" t="str">
        <f t="shared" si="712"/>
        <v>A54CFF</v>
      </c>
      <c r="V1254">
        <v>0</v>
      </c>
      <c r="W1254">
        <v>0</v>
      </c>
      <c r="X1254">
        <v>2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1</v>
      </c>
      <c r="AI1254" t="s">
        <v>538</v>
      </c>
      <c r="AJ1254">
        <v>43.414900000000003</v>
      </c>
      <c r="AK1254" t="s">
        <v>539</v>
      </c>
      <c r="AL1254">
        <v>-88.764895999999993</v>
      </c>
      <c r="AM1254">
        <v>25</v>
      </c>
      <c r="AN1254">
        <v>1725</v>
      </c>
      <c r="AO1254" t="s">
        <v>118</v>
      </c>
      <c r="AP1254">
        <v>-54</v>
      </c>
      <c r="AQ1254">
        <v>69</v>
      </c>
      <c r="AR1254">
        <v>-512</v>
      </c>
      <c r="AZ1254">
        <v>1200</v>
      </c>
      <c r="BA1254">
        <v>1</v>
      </c>
      <c r="BB1254" t="str">
        <f t="shared" si="699"/>
        <v xml:space="preserve">N4400K  </v>
      </c>
      <c r="BC1254">
        <v>1</v>
      </c>
      <c r="BE1254">
        <v>0</v>
      </c>
      <c r="BF1254">
        <v>0</v>
      </c>
      <c r="BG1254">
        <v>0</v>
      </c>
      <c r="BH1254">
        <v>1650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 t="shared" si="731"/>
        <v>21:41:21.983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168</v>
      </c>
      <c r="CR1254">
        <v>1</v>
      </c>
      <c r="CW1254">
        <v>13132475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si="728"/>
        <v>07/22/2022 21:41:22.189</v>
      </c>
      <c r="C1255" t="str">
        <f t="shared" si="698"/>
        <v>FFDFD3C0</v>
      </c>
      <c r="D1255" t="s">
        <v>121</v>
      </c>
      <c r="E1255">
        <v>12</v>
      </c>
      <c r="F1255">
        <v>1012</v>
      </c>
      <c r="G1255" t="s">
        <v>122</v>
      </c>
      <c r="J1255" t="s">
        <v>123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729"/>
        <v>21:41:21.977</v>
      </c>
      <c r="T1255" t="str">
        <f t="shared" si="730"/>
        <v>21:41:21.577</v>
      </c>
      <c r="U1255" t="str">
        <f t="shared" si="712"/>
        <v>A54CFF</v>
      </c>
      <c r="V1255">
        <v>0</v>
      </c>
      <c r="W1255">
        <v>0</v>
      </c>
      <c r="X1255">
        <v>2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1</v>
      </c>
      <c r="AI1255" t="s">
        <v>538</v>
      </c>
      <c r="AJ1255">
        <v>43.414900000000003</v>
      </c>
      <c r="AK1255" t="s">
        <v>539</v>
      </c>
      <c r="AL1255">
        <v>-88.764895999999993</v>
      </c>
      <c r="AM1255">
        <v>25</v>
      </c>
      <c r="AN1255">
        <v>1725</v>
      </c>
      <c r="AO1255" t="s">
        <v>118</v>
      </c>
      <c r="AP1255">
        <v>-54</v>
      </c>
      <c r="AQ1255">
        <v>69</v>
      </c>
      <c r="AR1255">
        <v>-512</v>
      </c>
      <c r="AZ1255">
        <v>1200</v>
      </c>
      <c r="BA1255">
        <v>1</v>
      </c>
      <c r="BB1255" t="str">
        <f t="shared" si="699"/>
        <v xml:space="preserve">N4400K  </v>
      </c>
      <c r="BC1255">
        <v>1</v>
      </c>
      <c r="BE1255">
        <v>0</v>
      </c>
      <c r="BF1255">
        <v>0</v>
      </c>
      <c r="BG1255">
        <v>0</v>
      </c>
      <c r="BH1255">
        <v>1650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 t="shared" si="731"/>
        <v>21:41:21.983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168</v>
      </c>
      <c r="CR1255">
        <v>1</v>
      </c>
      <c r="CW1255">
        <v>13132475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si="728"/>
        <v>07/22/2022 21:41:22.189</v>
      </c>
      <c r="C1256" t="str">
        <f t="shared" si="698"/>
        <v>FFDFD3C0</v>
      </c>
      <c r="D1256" t="s">
        <v>113</v>
      </c>
      <c r="E1256">
        <v>44</v>
      </c>
      <c r="H1256">
        <v>151</v>
      </c>
      <c r="I1256" t="s">
        <v>114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729"/>
        <v>21:41:21.977</v>
      </c>
      <c r="T1256" t="str">
        <f t="shared" si="730"/>
        <v>21:41:21.577</v>
      </c>
      <c r="U1256" t="str">
        <f t="shared" si="712"/>
        <v>A54CFF</v>
      </c>
      <c r="V1256">
        <v>0</v>
      </c>
      <c r="W1256">
        <v>0</v>
      </c>
      <c r="X1256">
        <v>2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1</v>
      </c>
      <c r="AI1256" t="s">
        <v>538</v>
      </c>
      <c r="AJ1256">
        <v>43.414900000000003</v>
      </c>
      <c r="AK1256" t="s">
        <v>539</v>
      </c>
      <c r="AL1256">
        <v>-88.764895999999993</v>
      </c>
      <c r="AM1256">
        <v>25</v>
      </c>
      <c r="AN1256">
        <v>1725</v>
      </c>
      <c r="AO1256" t="s">
        <v>118</v>
      </c>
      <c r="AP1256">
        <v>-54</v>
      </c>
      <c r="AQ1256">
        <v>69</v>
      </c>
      <c r="AR1256">
        <v>-512</v>
      </c>
      <c r="AZ1256">
        <v>1200</v>
      </c>
      <c r="BA1256">
        <v>1</v>
      </c>
      <c r="BB1256" t="str">
        <f t="shared" si="699"/>
        <v xml:space="preserve">N4400K  </v>
      </c>
      <c r="BC1256">
        <v>1</v>
      </c>
      <c r="BE1256">
        <v>0</v>
      </c>
      <c r="BF1256">
        <v>0</v>
      </c>
      <c r="BG1256">
        <v>0</v>
      </c>
      <c r="BH1256">
        <v>1650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 t="shared" si="731"/>
        <v>21:41:21.983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168</v>
      </c>
      <c r="CR1256">
        <v>1</v>
      </c>
      <c r="CW1256">
        <v>13132475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 t="shared" si="728"/>
        <v>07/22/2022 21:41:22.189</v>
      </c>
      <c r="C1257" t="str">
        <f t="shared" si="698"/>
        <v>FFDFD3C0</v>
      </c>
      <c r="D1257" t="s">
        <v>113</v>
      </c>
      <c r="E1257">
        <v>45</v>
      </c>
      <c r="H1257">
        <v>152</v>
      </c>
      <c r="I1257" t="s">
        <v>120</v>
      </c>
      <c r="J1257" t="s">
        <v>115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729"/>
        <v>21:41:21.977</v>
      </c>
      <c r="T1257" t="str">
        <f t="shared" si="730"/>
        <v>21:41:21.577</v>
      </c>
      <c r="U1257" t="str">
        <f t="shared" si="712"/>
        <v>A54CFF</v>
      </c>
      <c r="V1257">
        <v>0</v>
      </c>
      <c r="W1257">
        <v>0</v>
      </c>
      <c r="X1257">
        <v>2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1</v>
      </c>
      <c r="AI1257" t="s">
        <v>538</v>
      </c>
      <c r="AJ1257">
        <v>43.414900000000003</v>
      </c>
      <c r="AK1257" t="s">
        <v>539</v>
      </c>
      <c r="AL1257">
        <v>-88.764895999999993</v>
      </c>
      <c r="AM1257">
        <v>25</v>
      </c>
      <c r="AN1257">
        <v>1725</v>
      </c>
      <c r="AO1257" t="s">
        <v>118</v>
      </c>
      <c r="AP1257">
        <v>-54</v>
      </c>
      <c r="AQ1257">
        <v>69</v>
      </c>
      <c r="AR1257">
        <v>-512</v>
      </c>
      <c r="AZ1257">
        <v>1200</v>
      </c>
      <c r="BA1257">
        <v>1</v>
      </c>
      <c r="BB1257" t="str">
        <f t="shared" si="699"/>
        <v xml:space="preserve">N4400K  </v>
      </c>
      <c r="BC1257">
        <v>1</v>
      </c>
      <c r="BE1257">
        <v>0</v>
      </c>
      <c r="BF1257">
        <v>0</v>
      </c>
      <c r="BG1257">
        <v>0</v>
      </c>
      <c r="BH1257">
        <v>1650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 t="shared" si="731"/>
        <v>21:41:21.983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168</v>
      </c>
      <c r="CR1257">
        <v>1</v>
      </c>
      <c r="CW1257">
        <v>13132475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 t="shared" si="728"/>
        <v>07/22/2022 21:41:22.189</v>
      </c>
      <c r="C1258" t="str">
        <f t="shared" si="698"/>
        <v>FFDFD3C0</v>
      </c>
      <c r="D1258" t="s">
        <v>121</v>
      </c>
      <c r="E1258">
        <v>11</v>
      </c>
      <c r="F1258">
        <v>1011</v>
      </c>
      <c r="G1258" t="s">
        <v>125</v>
      </c>
      <c r="J1258" t="s">
        <v>123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729"/>
        <v>21:41:21.977</v>
      </c>
      <c r="T1258" t="str">
        <f t="shared" si="730"/>
        <v>21:41:21.577</v>
      </c>
      <c r="U1258" t="str">
        <f t="shared" si="712"/>
        <v>A54CFF</v>
      </c>
      <c r="V1258">
        <v>0</v>
      </c>
      <c r="W1258">
        <v>0</v>
      </c>
      <c r="X1258">
        <v>2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1</v>
      </c>
      <c r="AI1258" t="s">
        <v>538</v>
      </c>
      <c r="AJ1258">
        <v>43.414900000000003</v>
      </c>
      <c r="AK1258" t="s">
        <v>539</v>
      </c>
      <c r="AL1258">
        <v>-88.764895999999993</v>
      </c>
      <c r="AM1258">
        <v>25</v>
      </c>
      <c r="AN1258">
        <v>1725</v>
      </c>
      <c r="AO1258" t="s">
        <v>118</v>
      </c>
      <c r="AP1258">
        <v>-54</v>
      </c>
      <c r="AQ1258">
        <v>69</v>
      </c>
      <c r="AR1258">
        <v>-512</v>
      </c>
      <c r="AZ1258">
        <v>1200</v>
      </c>
      <c r="BA1258">
        <v>1</v>
      </c>
      <c r="BB1258" t="str">
        <f t="shared" si="699"/>
        <v xml:space="preserve">N4400K  </v>
      </c>
      <c r="BC1258">
        <v>1</v>
      </c>
      <c r="BE1258">
        <v>0</v>
      </c>
      <c r="BF1258">
        <v>0</v>
      </c>
      <c r="BG1258">
        <v>0</v>
      </c>
      <c r="BH1258">
        <v>1650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 t="shared" si="731"/>
        <v>21:41:21.983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168</v>
      </c>
      <c r="CR1258">
        <v>1</v>
      </c>
      <c r="CW1258">
        <v>13132475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"07/22/2022 21:41:23.158"</f>
        <v>07/22/2022 21:41:23.158</v>
      </c>
      <c r="C1259" t="str">
        <f t="shared" ref="C1259:C1322" si="732">"FFDFD3C0"</f>
        <v>FFDFD3C0</v>
      </c>
      <c r="D1259" t="s">
        <v>113</v>
      </c>
      <c r="E1259">
        <v>44</v>
      </c>
      <c r="H1259">
        <v>151</v>
      </c>
      <c r="I1259" t="s">
        <v>114</v>
      </c>
      <c r="J1259" t="s">
        <v>115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ref="S1259:S1264" si="733">"21:41:22.930"</f>
        <v>21:41:22.930</v>
      </c>
      <c r="T1259" t="str">
        <f t="shared" ref="T1259:T1264" si="734">"21:41:22.530"</f>
        <v>21:41:22.530</v>
      </c>
      <c r="U1259" t="str">
        <f t="shared" si="712"/>
        <v>A54CFF</v>
      </c>
      <c r="V1259">
        <v>0</v>
      </c>
      <c r="W1259">
        <v>0</v>
      </c>
      <c r="X1259">
        <v>2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1</v>
      </c>
      <c r="AI1259" t="s">
        <v>540</v>
      </c>
      <c r="AJ1259">
        <v>43.415222</v>
      </c>
      <c r="AK1259" t="s">
        <v>541</v>
      </c>
      <c r="AL1259">
        <v>-88.765197000000001</v>
      </c>
      <c r="AM1259">
        <v>25</v>
      </c>
      <c r="AN1259">
        <v>1725</v>
      </c>
      <c r="AO1259" t="s">
        <v>118</v>
      </c>
      <c r="AP1259">
        <v>-53</v>
      </c>
      <c r="AQ1259">
        <v>69</v>
      </c>
      <c r="AR1259">
        <v>-448</v>
      </c>
      <c r="AZ1259">
        <v>1200</v>
      </c>
      <c r="BA1259">
        <v>1</v>
      </c>
      <c r="BB1259" t="str">
        <f t="shared" ref="BB1259:BB1322" si="735">"N4400K  "</f>
        <v xml:space="preserve">N4400K  </v>
      </c>
      <c r="BC1259">
        <v>1</v>
      </c>
      <c r="BE1259">
        <v>0</v>
      </c>
      <c r="BF1259">
        <v>0</v>
      </c>
      <c r="BG1259">
        <v>0</v>
      </c>
      <c r="BH1259">
        <v>1650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 t="shared" ref="BW1259:BW1264" si="736">"21:41:22.932"</f>
        <v>21:41:22.932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168</v>
      </c>
      <c r="CR1259">
        <v>1</v>
      </c>
      <c r="CW1259">
        <v>13134157</v>
      </c>
      <c r="CY1259">
        <v>1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"07/22/2022 21:41:23.158"</f>
        <v>07/22/2022 21:41:23.158</v>
      </c>
      <c r="C1260" t="str">
        <f t="shared" si="732"/>
        <v>FFDFD3C0</v>
      </c>
      <c r="D1260" t="s">
        <v>121</v>
      </c>
      <c r="E1260">
        <v>12</v>
      </c>
      <c r="F1260">
        <v>1012</v>
      </c>
      <c r="G1260" t="s">
        <v>122</v>
      </c>
      <c r="J1260" t="s">
        <v>123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733"/>
        <v>21:41:22.930</v>
      </c>
      <c r="T1260" t="str">
        <f t="shared" si="734"/>
        <v>21:41:22.530</v>
      </c>
      <c r="U1260" t="str">
        <f t="shared" si="712"/>
        <v>A54CFF</v>
      </c>
      <c r="V1260">
        <v>0</v>
      </c>
      <c r="W1260">
        <v>0</v>
      </c>
      <c r="X1260">
        <v>2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1</v>
      </c>
      <c r="AI1260" t="s">
        <v>540</v>
      </c>
      <c r="AJ1260">
        <v>43.415222</v>
      </c>
      <c r="AK1260" t="s">
        <v>541</v>
      </c>
      <c r="AL1260">
        <v>-88.765197000000001</v>
      </c>
      <c r="AM1260">
        <v>25</v>
      </c>
      <c r="AN1260">
        <v>1725</v>
      </c>
      <c r="AO1260" t="s">
        <v>118</v>
      </c>
      <c r="AP1260">
        <v>-53</v>
      </c>
      <c r="AQ1260">
        <v>69</v>
      </c>
      <c r="AR1260">
        <v>-448</v>
      </c>
      <c r="AZ1260">
        <v>1200</v>
      </c>
      <c r="BA1260">
        <v>1</v>
      </c>
      <c r="BB1260" t="str">
        <f t="shared" si="735"/>
        <v xml:space="preserve">N4400K  </v>
      </c>
      <c r="BC1260">
        <v>1</v>
      </c>
      <c r="BE1260">
        <v>0</v>
      </c>
      <c r="BF1260">
        <v>0</v>
      </c>
      <c r="BG1260">
        <v>0</v>
      </c>
      <c r="BH1260">
        <v>1650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 t="shared" si="736"/>
        <v>21:41:22.932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168</v>
      </c>
      <c r="CR1260">
        <v>1</v>
      </c>
      <c r="CW1260">
        <v>13134157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"07/22/2022 21:41:23.158"</f>
        <v>07/22/2022 21:41:23.158</v>
      </c>
      <c r="C1261" t="str">
        <f t="shared" si="732"/>
        <v>FFDFD3C0</v>
      </c>
      <c r="D1261" t="s">
        <v>113</v>
      </c>
      <c r="E1261">
        <v>45</v>
      </c>
      <c r="H1261">
        <v>152</v>
      </c>
      <c r="I1261" t="s">
        <v>120</v>
      </c>
      <c r="J1261" t="s">
        <v>115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733"/>
        <v>21:41:22.930</v>
      </c>
      <c r="T1261" t="str">
        <f t="shared" si="734"/>
        <v>21:41:22.530</v>
      </c>
      <c r="U1261" t="str">
        <f t="shared" si="712"/>
        <v>A54CFF</v>
      </c>
      <c r="V1261">
        <v>0</v>
      </c>
      <c r="W1261">
        <v>0</v>
      </c>
      <c r="X1261">
        <v>2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1</v>
      </c>
      <c r="AI1261" t="s">
        <v>540</v>
      </c>
      <c r="AJ1261">
        <v>43.415222</v>
      </c>
      <c r="AK1261" t="s">
        <v>541</v>
      </c>
      <c r="AL1261">
        <v>-88.765197000000001</v>
      </c>
      <c r="AM1261">
        <v>25</v>
      </c>
      <c r="AN1261">
        <v>1725</v>
      </c>
      <c r="AO1261" t="s">
        <v>118</v>
      </c>
      <c r="AP1261">
        <v>-53</v>
      </c>
      <c r="AQ1261">
        <v>69</v>
      </c>
      <c r="AR1261">
        <v>-448</v>
      </c>
      <c r="AZ1261">
        <v>1200</v>
      </c>
      <c r="BA1261">
        <v>1</v>
      </c>
      <c r="BB1261" t="str">
        <f t="shared" si="735"/>
        <v xml:space="preserve">N4400K  </v>
      </c>
      <c r="BC1261">
        <v>1</v>
      </c>
      <c r="BE1261">
        <v>0</v>
      </c>
      <c r="BF1261">
        <v>0</v>
      </c>
      <c r="BG1261">
        <v>0</v>
      </c>
      <c r="BH1261">
        <v>1650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 t="shared" si="736"/>
        <v>21:41:22.932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168</v>
      </c>
      <c r="CR1261">
        <v>1</v>
      </c>
      <c r="CW1261">
        <v>13134157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"07/22/2022 21:41:23.158"</f>
        <v>07/22/2022 21:41:23.158</v>
      </c>
      <c r="C1262" t="str">
        <f t="shared" si="732"/>
        <v>FFDFD3C0</v>
      </c>
      <c r="D1262" t="s">
        <v>121</v>
      </c>
      <c r="E1262">
        <v>11</v>
      </c>
      <c r="F1262">
        <v>1011</v>
      </c>
      <c r="G1262" t="s">
        <v>125</v>
      </c>
      <c r="J1262" t="s">
        <v>123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733"/>
        <v>21:41:22.930</v>
      </c>
      <c r="T1262" t="str">
        <f t="shared" si="734"/>
        <v>21:41:22.530</v>
      </c>
      <c r="U1262" t="str">
        <f t="shared" si="712"/>
        <v>A54CFF</v>
      </c>
      <c r="V1262">
        <v>0</v>
      </c>
      <c r="W1262">
        <v>0</v>
      </c>
      <c r="X1262">
        <v>2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1</v>
      </c>
      <c r="AI1262" t="s">
        <v>540</v>
      </c>
      <c r="AJ1262">
        <v>43.415222</v>
      </c>
      <c r="AK1262" t="s">
        <v>541</v>
      </c>
      <c r="AL1262">
        <v>-88.765197000000001</v>
      </c>
      <c r="AM1262">
        <v>25</v>
      </c>
      <c r="AN1262">
        <v>1725</v>
      </c>
      <c r="AO1262" t="s">
        <v>118</v>
      </c>
      <c r="AP1262">
        <v>-53</v>
      </c>
      <c r="AQ1262">
        <v>69</v>
      </c>
      <c r="AR1262">
        <v>-448</v>
      </c>
      <c r="AZ1262">
        <v>1200</v>
      </c>
      <c r="BA1262">
        <v>1</v>
      </c>
      <c r="BB1262" t="str">
        <f t="shared" si="735"/>
        <v xml:space="preserve">N4400K  </v>
      </c>
      <c r="BC1262">
        <v>1</v>
      </c>
      <c r="BE1262">
        <v>0</v>
      </c>
      <c r="BF1262">
        <v>0</v>
      </c>
      <c r="BG1262">
        <v>0</v>
      </c>
      <c r="BH1262">
        <v>1650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 t="shared" si="736"/>
        <v>21:41:22.932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168</v>
      </c>
      <c r="CR1262">
        <v>1</v>
      </c>
      <c r="CW1262">
        <v>13134157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"07/22/2022 21:41:23.205"</f>
        <v>07/22/2022 21:41:23.205</v>
      </c>
      <c r="C1263" t="str">
        <f t="shared" si="732"/>
        <v>FFDFD3C0</v>
      </c>
      <c r="D1263" t="s">
        <v>127</v>
      </c>
      <c r="E1263">
        <v>8</v>
      </c>
      <c r="F1263">
        <v>2008</v>
      </c>
      <c r="G1263" t="s">
        <v>128</v>
      </c>
      <c r="J1263" t="s">
        <v>129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733"/>
        <v>21:41:22.930</v>
      </c>
      <c r="T1263" t="str">
        <f t="shared" si="734"/>
        <v>21:41:22.530</v>
      </c>
      <c r="U1263" t="str">
        <f t="shared" si="712"/>
        <v>A54CFF</v>
      </c>
      <c r="V1263">
        <v>0</v>
      </c>
      <c r="W1263">
        <v>0</v>
      </c>
      <c r="X1263">
        <v>2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1</v>
      </c>
      <c r="AI1263" t="s">
        <v>540</v>
      </c>
      <c r="AJ1263">
        <v>43.415222</v>
      </c>
      <c r="AK1263" t="s">
        <v>541</v>
      </c>
      <c r="AL1263">
        <v>-88.765197000000001</v>
      </c>
      <c r="AM1263">
        <v>25</v>
      </c>
      <c r="AN1263">
        <v>1725</v>
      </c>
      <c r="AO1263" t="s">
        <v>118</v>
      </c>
      <c r="AP1263">
        <v>-53</v>
      </c>
      <c r="AQ1263">
        <v>69</v>
      </c>
      <c r="AR1263">
        <v>-448</v>
      </c>
      <c r="AZ1263">
        <v>1200</v>
      </c>
      <c r="BA1263">
        <v>1</v>
      </c>
      <c r="BB1263" t="str">
        <f t="shared" si="735"/>
        <v xml:space="preserve">N4400K  </v>
      </c>
      <c r="BC1263">
        <v>1</v>
      </c>
      <c r="BE1263">
        <v>0</v>
      </c>
      <c r="BF1263">
        <v>0</v>
      </c>
      <c r="BG1263">
        <v>0</v>
      </c>
      <c r="BH1263">
        <v>1650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 t="shared" si="736"/>
        <v>21:41:22.932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168</v>
      </c>
      <c r="CR1263">
        <v>1</v>
      </c>
      <c r="CW1263">
        <v>13134157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"07/22/2022 21:41:23.205"</f>
        <v>07/22/2022 21:41:23.205</v>
      </c>
      <c r="C1264" t="str">
        <f t="shared" si="732"/>
        <v>FFDFD3C0</v>
      </c>
      <c r="D1264" t="s">
        <v>124</v>
      </c>
      <c r="E1264">
        <v>2</v>
      </c>
      <c r="H1264">
        <v>156</v>
      </c>
      <c r="I1264" t="s">
        <v>125</v>
      </c>
      <c r="J1264" t="s">
        <v>126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733"/>
        <v>21:41:22.930</v>
      </c>
      <c r="T1264" t="str">
        <f t="shared" si="734"/>
        <v>21:41:22.530</v>
      </c>
      <c r="U1264" t="str">
        <f t="shared" si="712"/>
        <v>A54CFF</v>
      </c>
      <c r="V1264">
        <v>0</v>
      </c>
      <c r="W1264">
        <v>0</v>
      </c>
      <c r="X1264">
        <v>2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1</v>
      </c>
      <c r="AI1264" t="s">
        <v>540</v>
      </c>
      <c r="AJ1264">
        <v>43.415222</v>
      </c>
      <c r="AK1264" t="s">
        <v>541</v>
      </c>
      <c r="AL1264">
        <v>-88.765197000000001</v>
      </c>
      <c r="AM1264">
        <v>25</v>
      </c>
      <c r="AN1264">
        <v>1725</v>
      </c>
      <c r="AO1264" t="s">
        <v>118</v>
      </c>
      <c r="AP1264">
        <v>-53</v>
      </c>
      <c r="AQ1264">
        <v>69</v>
      </c>
      <c r="AR1264">
        <v>-448</v>
      </c>
      <c r="AZ1264">
        <v>1200</v>
      </c>
      <c r="BA1264">
        <v>1</v>
      </c>
      <c r="BB1264" t="str">
        <f t="shared" si="735"/>
        <v xml:space="preserve">N4400K  </v>
      </c>
      <c r="BC1264">
        <v>1</v>
      </c>
      <c r="BE1264">
        <v>0</v>
      </c>
      <c r="BF1264">
        <v>0</v>
      </c>
      <c r="BG1264">
        <v>0</v>
      </c>
      <c r="BH1264">
        <v>1650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 t="shared" si="736"/>
        <v>21:41:22.932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168</v>
      </c>
      <c r="CR1264">
        <v>1</v>
      </c>
      <c r="CW1264">
        <v>13134157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"07/22/2022 21:41:24.049"</f>
        <v>07/22/2022 21:41:24.049</v>
      </c>
      <c r="C1265" t="str">
        <f t="shared" si="732"/>
        <v>FFDFD3C0</v>
      </c>
      <c r="D1265" t="s">
        <v>124</v>
      </c>
      <c r="E1265">
        <v>2</v>
      </c>
      <c r="H1265">
        <v>156</v>
      </c>
      <c r="I1265" t="s">
        <v>125</v>
      </c>
      <c r="J1265" t="s">
        <v>126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ref="S1265:S1270" si="737">"21:41:23.844"</f>
        <v>21:41:23.844</v>
      </c>
      <c r="T1265" t="str">
        <f t="shared" ref="T1265:T1270" si="738">"21:41:23.444"</f>
        <v>21:41:23.444</v>
      </c>
      <c r="U1265" t="str">
        <f t="shared" si="712"/>
        <v>A54CFF</v>
      </c>
      <c r="V1265">
        <v>0</v>
      </c>
      <c r="W1265">
        <v>0</v>
      </c>
      <c r="X1265">
        <v>2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1</v>
      </c>
      <c r="AI1265" t="s">
        <v>542</v>
      </c>
      <c r="AJ1265">
        <v>43.415543999999997</v>
      </c>
      <c r="AK1265" t="s">
        <v>543</v>
      </c>
      <c r="AL1265">
        <v>-88.765562000000003</v>
      </c>
      <c r="AM1265">
        <v>25</v>
      </c>
      <c r="AN1265">
        <v>1725</v>
      </c>
      <c r="AO1265" t="s">
        <v>118</v>
      </c>
      <c r="AP1265">
        <v>-53</v>
      </c>
      <c r="AQ1265">
        <v>70</v>
      </c>
      <c r="AR1265">
        <v>-384</v>
      </c>
      <c r="AZ1265">
        <v>1200</v>
      </c>
      <c r="BA1265">
        <v>1</v>
      </c>
      <c r="BB1265" t="str">
        <f t="shared" si="735"/>
        <v xml:space="preserve">N4400K  </v>
      </c>
      <c r="BC1265">
        <v>1</v>
      </c>
      <c r="BE1265">
        <v>0</v>
      </c>
      <c r="BF1265">
        <v>0</v>
      </c>
      <c r="BG1265">
        <v>0</v>
      </c>
      <c r="BH1265">
        <v>1650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 t="shared" ref="BW1265:BW1270" si="739">"21:41:23.851"</f>
        <v>21:41:23.851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168</v>
      </c>
      <c r="CR1265">
        <v>1</v>
      </c>
      <c r="CW1265">
        <v>13135863</v>
      </c>
      <c r="CY1265">
        <v>1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"07/22/2022 21:41:24.049"</f>
        <v>07/22/2022 21:41:24.049</v>
      </c>
      <c r="C1266" t="str">
        <f t="shared" si="732"/>
        <v>FFDFD3C0</v>
      </c>
      <c r="D1266" t="s">
        <v>121</v>
      </c>
      <c r="E1266">
        <v>12</v>
      </c>
      <c r="F1266">
        <v>1012</v>
      </c>
      <c r="G1266" t="s">
        <v>122</v>
      </c>
      <c r="J1266" t="s">
        <v>123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737"/>
        <v>21:41:23.844</v>
      </c>
      <c r="T1266" t="str">
        <f t="shared" si="738"/>
        <v>21:41:23.444</v>
      </c>
      <c r="U1266" t="str">
        <f t="shared" si="712"/>
        <v>A54CFF</v>
      </c>
      <c r="V1266">
        <v>0</v>
      </c>
      <c r="W1266">
        <v>0</v>
      </c>
      <c r="X1266">
        <v>2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1</v>
      </c>
      <c r="AI1266" t="s">
        <v>542</v>
      </c>
      <c r="AJ1266">
        <v>43.415543999999997</v>
      </c>
      <c r="AK1266" t="s">
        <v>543</v>
      </c>
      <c r="AL1266">
        <v>-88.765562000000003</v>
      </c>
      <c r="AM1266">
        <v>25</v>
      </c>
      <c r="AN1266">
        <v>1725</v>
      </c>
      <c r="AO1266" t="s">
        <v>118</v>
      </c>
      <c r="AP1266">
        <v>-53</v>
      </c>
      <c r="AQ1266">
        <v>70</v>
      </c>
      <c r="AR1266">
        <v>-384</v>
      </c>
      <c r="AZ1266">
        <v>1200</v>
      </c>
      <c r="BA1266">
        <v>1</v>
      </c>
      <c r="BB1266" t="str">
        <f t="shared" si="735"/>
        <v xml:space="preserve">N4400K  </v>
      </c>
      <c r="BC1266">
        <v>1</v>
      </c>
      <c r="BE1266">
        <v>0</v>
      </c>
      <c r="BF1266">
        <v>0</v>
      </c>
      <c r="BG1266">
        <v>0</v>
      </c>
      <c r="BH1266">
        <v>1650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 t="shared" si="739"/>
        <v>21:41:23.851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168</v>
      </c>
      <c r="CR1266">
        <v>1</v>
      </c>
      <c r="CW1266">
        <v>13135863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"07/22/2022 21:41:24.080"</f>
        <v>07/22/2022 21:41:24.080</v>
      </c>
      <c r="C1267" t="str">
        <f t="shared" si="732"/>
        <v>FFDFD3C0</v>
      </c>
      <c r="D1267" t="s">
        <v>113</v>
      </c>
      <c r="E1267">
        <v>44</v>
      </c>
      <c r="H1267">
        <v>151</v>
      </c>
      <c r="I1267" t="s">
        <v>114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737"/>
        <v>21:41:23.844</v>
      </c>
      <c r="T1267" t="str">
        <f t="shared" si="738"/>
        <v>21:41:23.444</v>
      </c>
      <c r="U1267" t="str">
        <f t="shared" si="712"/>
        <v>A54CFF</v>
      </c>
      <c r="V1267">
        <v>0</v>
      </c>
      <c r="W1267">
        <v>0</v>
      </c>
      <c r="X1267">
        <v>2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1</v>
      </c>
      <c r="AI1267" t="s">
        <v>542</v>
      </c>
      <c r="AJ1267">
        <v>43.415543999999997</v>
      </c>
      <c r="AK1267" t="s">
        <v>543</v>
      </c>
      <c r="AL1267">
        <v>-88.765562000000003</v>
      </c>
      <c r="AM1267">
        <v>25</v>
      </c>
      <c r="AN1267">
        <v>1725</v>
      </c>
      <c r="AO1267" t="s">
        <v>118</v>
      </c>
      <c r="AP1267">
        <v>-53</v>
      </c>
      <c r="AQ1267">
        <v>70</v>
      </c>
      <c r="AR1267">
        <v>-384</v>
      </c>
      <c r="AZ1267">
        <v>1200</v>
      </c>
      <c r="BA1267">
        <v>1</v>
      </c>
      <c r="BB1267" t="str">
        <f t="shared" si="735"/>
        <v xml:space="preserve">N4400K  </v>
      </c>
      <c r="BC1267">
        <v>1</v>
      </c>
      <c r="BE1267">
        <v>0</v>
      </c>
      <c r="BF1267">
        <v>0</v>
      </c>
      <c r="BG1267">
        <v>0</v>
      </c>
      <c r="BH1267">
        <v>1650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 t="shared" si="739"/>
        <v>21:41:23.851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168</v>
      </c>
      <c r="CR1267">
        <v>1</v>
      </c>
      <c r="CW1267">
        <v>13135863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"07/22/2022 21:41:24.080"</f>
        <v>07/22/2022 21:41:24.080</v>
      </c>
      <c r="C1268" t="str">
        <f t="shared" si="732"/>
        <v>FFDFD3C0</v>
      </c>
      <c r="D1268" t="s">
        <v>113</v>
      </c>
      <c r="E1268">
        <v>45</v>
      </c>
      <c r="H1268">
        <v>152</v>
      </c>
      <c r="I1268" t="s">
        <v>120</v>
      </c>
      <c r="J1268" t="s">
        <v>115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737"/>
        <v>21:41:23.844</v>
      </c>
      <c r="T1268" t="str">
        <f t="shared" si="738"/>
        <v>21:41:23.444</v>
      </c>
      <c r="U1268" t="str">
        <f t="shared" si="712"/>
        <v>A54CFF</v>
      </c>
      <c r="V1268">
        <v>0</v>
      </c>
      <c r="W1268">
        <v>0</v>
      </c>
      <c r="X1268">
        <v>2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1</v>
      </c>
      <c r="AI1268" t="s">
        <v>542</v>
      </c>
      <c r="AJ1268">
        <v>43.415543999999997</v>
      </c>
      <c r="AK1268" t="s">
        <v>543</v>
      </c>
      <c r="AL1268">
        <v>-88.765562000000003</v>
      </c>
      <c r="AM1268">
        <v>25</v>
      </c>
      <c r="AN1268">
        <v>1725</v>
      </c>
      <c r="AO1268" t="s">
        <v>118</v>
      </c>
      <c r="AP1268">
        <v>-53</v>
      </c>
      <c r="AQ1268">
        <v>70</v>
      </c>
      <c r="AR1268">
        <v>-384</v>
      </c>
      <c r="AZ1268">
        <v>1200</v>
      </c>
      <c r="BA1268">
        <v>1</v>
      </c>
      <c r="BB1268" t="str">
        <f t="shared" si="735"/>
        <v xml:space="preserve">N4400K  </v>
      </c>
      <c r="BC1268">
        <v>1</v>
      </c>
      <c r="BE1268">
        <v>0</v>
      </c>
      <c r="BF1268">
        <v>0</v>
      </c>
      <c r="BG1268">
        <v>0</v>
      </c>
      <c r="BH1268">
        <v>1650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 t="shared" si="739"/>
        <v>21:41:23.851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168</v>
      </c>
      <c r="CR1268">
        <v>1</v>
      </c>
      <c r="CW1268">
        <v>13135863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"07/22/2022 21:41:24.112"</f>
        <v>07/22/2022 21:41:24.112</v>
      </c>
      <c r="C1269" t="str">
        <f t="shared" si="732"/>
        <v>FFDFD3C0</v>
      </c>
      <c r="D1269" t="s">
        <v>121</v>
      </c>
      <c r="E1269">
        <v>11</v>
      </c>
      <c r="F1269">
        <v>1011</v>
      </c>
      <c r="G1269" t="s">
        <v>125</v>
      </c>
      <c r="J1269" t="s">
        <v>123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737"/>
        <v>21:41:23.844</v>
      </c>
      <c r="T1269" t="str">
        <f t="shared" si="738"/>
        <v>21:41:23.444</v>
      </c>
      <c r="U1269" t="str">
        <f t="shared" si="712"/>
        <v>A54CFF</v>
      </c>
      <c r="V1269">
        <v>0</v>
      </c>
      <c r="W1269">
        <v>0</v>
      </c>
      <c r="X1269">
        <v>2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1</v>
      </c>
      <c r="AI1269" t="s">
        <v>542</v>
      </c>
      <c r="AJ1269">
        <v>43.415543999999997</v>
      </c>
      <c r="AK1269" t="s">
        <v>543</v>
      </c>
      <c r="AL1269">
        <v>-88.765562000000003</v>
      </c>
      <c r="AM1269">
        <v>25</v>
      </c>
      <c r="AN1269">
        <v>1725</v>
      </c>
      <c r="AO1269" t="s">
        <v>118</v>
      </c>
      <c r="AP1269">
        <v>-53</v>
      </c>
      <c r="AQ1269">
        <v>70</v>
      </c>
      <c r="AR1269">
        <v>-384</v>
      </c>
      <c r="AZ1269">
        <v>1200</v>
      </c>
      <c r="BA1269">
        <v>1</v>
      </c>
      <c r="BB1269" t="str">
        <f t="shared" si="735"/>
        <v xml:space="preserve">N4400K  </v>
      </c>
      <c r="BC1269">
        <v>1</v>
      </c>
      <c r="BE1269">
        <v>0</v>
      </c>
      <c r="BF1269">
        <v>0</v>
      </c>
      <c r="BG1269">
        <v>0</v>
      </c>
      <c r="BH1269">
        <v>1650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 t="shared" si="739"/>
        <v>21:41:23.851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168</v>
      </c>
      <c r="CR1269">
        <v>1</v>
      </c>
      <c r="CW1269">
        <v>13135863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"07/22/2022 21:41:24.112"</f>
        <v>07/22/2022 21:41:24.112</v>
      </c>
      <c r="C1270" t="str">
        <f t="shared" si="732"/>
        <v>FFDFD3C0</v>
      </c>
      <c r="D1270" t="s">
        <v>127</v>
      </c>
      <c r="E1270">
        <v>8</v>
      </c>
      <c r="F1270">
        <v>2008</v>
      </c>
      <c r="G1270" t="s">
        <v>128</v>
      </c>
      <c r="J1270" t="s">
        <v>129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737"/>
        <v>21:41:23.844</v>
      </c>
      <c r="T1270" t="str">
        <f t="shared" si="738"/>
        <v>21:41:23.444</v>
      </c>
      <c r="U1270" t="str">
        <f t="shared" si="712"/>
        <v>A54CFF</v>
      </c>
      <c r="V1270">
        <v>0</v>
      </c>
      <c r="W1270">
        <v>0</v>
      </c>
      <c r="X1270">
        <v>2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1</v>
      </c>
      <c r="AI1270" t="s">
        <v>542</v>
      </c>
      <c r="AJ1270">
        <v>43.415543999999997</v>
      </c>
      <c r="AK1270" t="s">
        <v>543</v>
      </c>
      <c r="AL1270">
        <v>-88.765562000000003</v>
      </c>
      <c r="AM1270">
        <v>25</v>
      </c>
      <c r="AN1270">
        <v>1725</v>
      </c>
      <c r="AO1270" t="s">
        <v>118</v>
      </c>
      <c r="AP1270">
        <v>-53</v>
      </c>
      <c r="AQ1270">
        <v>70</v>
      </c>
      <c r="AR1270">
        <v>-384</v>
      </c>
      <c r="AZ1270">
        <v>1200</v>
      </c>
      <c r="BA1270">
        <v>1</v>
      </c>
      <c r="BB1270" t="str">
        <f t="shared" si="735"/>
        <v xml:space="preserve">N4400K  </v>
      </c>
      <c r="BC1270">
        <v>1</v>
      </c>
      <c r="BE1270">
        <v>0</v>
      </c>
      <c r="BF1270">
        <v>0</v>
      </c>
      <c r="BG1270">
        <v>0</v>
      </c>
      <c r="BH1270">
        <v>1650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 t="shared" si="739"/>
        <v>21:41:23.851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168</v>
      </c>
      <c r="CR1270">
        <v>1</v>
      </c>
      <c r="CW1270">
        <v>13135863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"07/22/2022 21:41:25.112"</f>
        <v>07/22/2022 21:41:25.112</v>
      </c>
      <c r="C1271" t="str">
        <f t="shared" si="732"/>
        <v>FFDFD3C0</v>
      </c>
      <c r="D1271" t="s">
        <v>124</v>
      </c>
      <c r="E1271">
        <v>2</v>
      </c>
      <c r="H1271">
        <v>156</v>
      </c>
      <c r="I1271" t="s">
        <v>125</v>
      </c>
      <c r="J1271" t="s">
        <v>126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ref="S1271:S1276" si="740">"21:41:24.914"</f>
        <v>21:41:24.914</v>
      </c>
      <c r="T1271" t="str">
        <f t="shared" ref="T1271:T1276" si="741">"21:41:24.514"</f>
        <v>21:41:24.514</v>
      </c>
      <c r="U1271" t="str">
        <f t="shared" si="712"/>
        <v>A54CFF</v>
      </c>
      <c r="V1271">
        <v>0</v>
      </c>
      <c r="W1271">
        <v>0</v>
      </c>
      <c r="X1271">
        <v>2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1</v>
      </c>
      <c r="AI1271" t="s">
        <v>544</v>
      </c>
      <c r="AJ1271">
        <v>43.415866000000001</v>
      </c>
      <c r="AK1271" t="s">
        <v>545</v>
      </c>
      <c r="AL1271">
        <v>-88.765883000000002</v>
      </c>
      <c r="AM1271">
        <v>25</v>
      </c>
      <c r="AN1271">
        <v>1725</v>
      </c>
      <c r="AO1271" t="s">
        <v>118</v>
      </c>
      <c r="AP1271">
        <v>-52</v>
      </c>
      <c r="AQ1271">
        <v>71</v>
      </c>
      <c r="AR1271">
        <v>-320</v>
      </c>
      <c r="AZ1271">
        <v>1200</v>
      </c>
      <c r="BA1271">
        <v>1</v>
      </c>
      <c r="BB1271" t="str">
        <f t="shared" si="735"/>
        <v xml:space="preserve">N4400K  </v>
      </c>
      <c r="BC1271">
        <v>1</v>
      </c>
      <c r="BE1271">
        <v>0</v>
      </c>
      <c r="BF1271">
        <v>0</v>
      </c>
      <c r="BG1271">
        <v>0</v>
      </c>
      <c r="BH1271">
        <v>1650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 t="shared" ref="BW1271:BW1276" si="742">"21:41:24.917"</f>
        <v>21:41:24.917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168</v>
      </c>
      <c r="CR1271">
        <v>0</v>
      </c>
      <c r="CW1271">
        <v>4077813</v>
      </c>
      <c r="CY1271">
        <v>1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"07/22/2022 21:41:25.174"</f>
        <v>07/22/2022 21:41:25.174</v>
      </c>
      <c r="C1272" t="str">
        <f t="shared" si="732"/>
        <v>FFDFD3C0</v>
      </c>
      <c r="D1272" t="s">
        <v>113</v>
      </c>
      <c r="E1272">
        <v>44</v>
      </c>
      <c r="H1272">
        <v>151</v>
      </c>
      <c r="I1272" t="s">
        <v>114</v>
      </c>
      <c r="J1272" t="s">
        <v>115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740"/>
        <v>21:41:24.914</v>
      </c>
      <c r="T1272" t="str">
        <f t="shared" si="741"/>
        <v>21:41:24.514</v>
      </c>
      <c r="U1272" t="str">
        <f t="shared" si="712"/>
        <v>A54CFF</v>
      </c>
      <c r="V1272">
        <v>0</v>
      </c>
      <c r="W1272">
        <v>0</v>
      </c>
      <c r="X1272">
        <v>2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1</v>
      </c>
      <c r="AI1272" t="s">
        <v>544</v>
      </c>
      <c r="AJ1272">
        <v>43.415866000000001</v>
      </c>
      <c r="AK1272" t="s">
        <v>545</v>
      </c>
      <c r="AL1272">
        <v>-88.765883000000002</v>
      </c>
      <c r="AM1272">
        <v>25</v>
      </c>
      <c r="AN1272">
        <v>1725</v>
      </c>
      <c r="AO1272" t="s">
        <v>118</v>
      </c>
      <c r="AP1272">
        <v>-52</v>
      </c>
      <c r="AQ1272">
        <v>71</v>
      </c>
      <c r="AR1272">
        <v>-320</v>
      </c>
      <c r="AZ1272">
        <v>1200</v>
      </c>
      <c r="BA1272">
        <v>1</v>
      </c>
      <c r="BB1272" t="str">
        <f t="shared" si="735"/>
        <v xml:space="preserve">N4400K  </v>
      </c>
      <c r="BC1272">
        <v>1</v>
      </c>
      <c r="BE1272">
        <v>0</v>
      </c>
      <c r="BF1272">
        <v>0</v>
      </c>
      <c r="BG1272">
        <v>0</v>
      </c>
      <c r="BH1272">
        <v>1650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 t="shared" si="742"/>
        <v>21:41:24.917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168</v>
      </c>
      <c r="CR1272">
        <v>0</v>
      </c>
      <c r="CW1272">
        <v>4077813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"07/22/2022 21:41:25.174"</f>
        <v>07/22/2022 21:41:25.174</v>
      </c>
      <c r="C1273" t="str">
        <f t="shared" si="732"/>
        <v>FFDFD3C0</v>
      </c>
      <c r="D1273" t="s">
        <v>121</v>
      </c>
      <c r="E1273">
        <v>12</v>
      </c>
      <c r="F1273">
        <v>1012</v>
      </c>
      <c r="G1273" t="s">
        <v>122</v>
      </c>
      <c r="J1273" t="s">
        <v>123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740"/>
        <v>21:41:24.914</v>
      </c>
      <c r="T1273" t="str">
        <f t="shared" si="741"/>
        <v>21:41:24.514</v>
      </c>
      <c r="U1273" t="str">
        <f t="shared" si="712"/>
        <v>A54CFF</v>
      </c>
      <c r="V1273">
        <v>0</v>
      </c>
      <c r="W1273">
        <v>0</v>
      </c>
      <c r="X1273">
        <v>2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1</v>
      </c>
      <c r="AI1273" t="s">
        <v>544</v>
      </c>
      <c r="AJ1273">
        <v>43.415866000000001</v>
      </c>
      <c r="AK1273" t="s">
        <v>545</v>
      </c>
      <c r="AL1273">
        <v>-88.765883000000002</v>
      </c>
      <c r="AM1273">
        <v>25</v>
      </c>
      <c r="AN1273">
        <v>1725</v>
      </c>
      <c r="AO1273" t="s">
        <v>118</v>
      </c>
      <c r="AP1273">
        <v>-52</v>
      </c>
      <c r="AQ1273">
        <v>71</v>
      </c>
      <c r="AR1273">
        <v>-320</v>
      </c>
      <c r="AZ1273">
        <v>1200</v>
      </c>
      <c r="BA1273">
        <v>1</v>
      </c>
      <c r="BB1273" t="str">
        <f t="shared" si="735"/>
        <v xml:space="preserve">N4400K  </v>
      </c>
      <c r="BC1273">
        <v>1</v>
      </c>
      <c r="BE1273">
        <v>0</v>
      </c>
      <c r="BF1273">
        <v>0</v>
      </c>
      <c r="BG1273">
        <v>0</v>
      </c>
      <c r="BH1273">
        <v>1650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 t="shared" si="742"/>
        <v>21:41:24.917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168</v>
      </c>
      <c r="CR1273">
        <v>0</v>
      </c>
      <c r="CW1273">
        <v>4077813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"07/22/2022 21:41:25.174"</f>
        <v>07/22/2022 21:41:25.174</v>
      </c>
      <c r="C1274" t="str">
        <f t="shared" si="732"/>
        <v>FFDFD3C0</v>
      </c>
      <c r="D1274" t="s">
        <v>113</v>
      </c>
      <c r="E1274">
        <v>45</v>
      </c>
      <c r="H1274">
        <v>152</v>
      </c>
      <c r="I1274" t="s">
        <v>120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740"/>
        <v>21:41:24.914</v>
      </c>
      <c r="T1274" t="str">
        <f t="shared" si="741"/>
        <v>21:41:24.514</v>
      </c>
      <c r="U1274" t="str">
        <f t="shared" si="712"/>
        <v>A54CFF</v>
      </c>
      <c r="V1274">
        <v>0</v>
      </c>
      <c r="W1274">
        <v>0</v>
      </c>
      <c r="X1274">
        <v>2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1</v>
      </c>
      <c r="AI1274" t="s">
        <v>544</v>
      </c>
      <c r="AJ1274">
        <v>43.415866000000001</v>
      </c>
      <c r="AK1274" t="s">
        <v>545</v>
      </c>
      <c r="AL1274">
        <v>-88.765883000000002</v>
      </c>
      <c r="AM1274">
        <v>25</v>
      </c>
      <c r="AN1274">
        <v>1725</v>
      </c>
      <c r="AO1274" t="s">
        <v>118</v>
      </c>
      <c r="AP1274">
        <v>-52</v>
      </c>
      <c r="AQ1274">
        <v>71</v>
      </c>
      <c r="AR1274">
        <v>-320</v>
      </c>
      <c r="AZ1274">
        <v>1200</v>
      </c>
      <c r="BA1274">
        <v>1</v>
      </c>
      <c r="BB1274" t="str">
        <f t="shared" si="735"/>
        <v xml:space="preserve">N4400K  </v>
      </c>
      <c r="BC1274">
        <v>1</v>
      </c>
      <c r="BE1274">
        <v>0</v>
      </c>
      <c r="BF1274">
        <v>0</v>
      </c>
      <c r="BG1274">
        <v>0</v>
      </c>
      <c r="BH1274">
        <v>1650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 t="shared" si="742"/>
        <v>21:41:24.917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168</v>
      </c>
      <c r="CR1274">
        <v>0</v>
      </c>
      <c r="CW1274">
        <v>4077813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"07/22/2022 21:41:25.174"</f>
        <v>07/22/2022 21:41:25.174</v>
      </c>
      <c r="C1275" t="str">
        <f t="shared" si="732"/>
        <v>FFDFD3C0</v>
      </c>
      <c r="D1275" t="s">
        <v>121</v>
      </c>
      <c r="E1275">
        <v>11</v>
      </c>
      <c r="F1275">
        <v>1011</v>
      </c>
      <c r="G1275" t="s">
        <v>125</v>
      </c>
      <c r="J1275" t="s">
        <v>123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740"/>
        <v>21:41:24.914</v>
      </c>
      <c r="T1275" t="str">
        <f t="shared" si="741"/>
        <v>21:41:24.514</v>
      </c>
      <c r="U1275" t="str">
        <f t="shared" si="712"/>
        <v>A54CFF</v>
      </c>
      <c r="V1275">
        <v>0</v>
      </c>
      <c r="W1275">
        <v>0</v>
      </c>
      <c r="X1275">
        <v>2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1</v>
      </c>
      <c r="AI1275" t="s">
        <v>544</v>
      </c>
      <c r="AJ1275">
        <v>43.415866000000001</v>
      </c>
      <c r="AK1275" t="s">
        <v>545</v>
      </c>
      <c r="AL1275">
        <v>-88.765883000000002</v>
      </c>
      <c r="AM1275">
        <v>25</v>
      </c>
      <c r="AN1275">
        <v>1725</v>
      </c>
      <c r="AO1275" t="s">
        <v>118</v>
      </c>
      <c r="AP1275">
        <v>-52</v>
      </c>
      <c r="AQ1275">
        <v>71</v>
      </c>
      <c r="AR1275">
        <v>-320</v>
      </c>
      <c r="AZ1275">
        <v>1200</v>
      </c>
      <c r="BA1275">
        <v>1</v>
      </c>
      <c r="BB1275" t="str">
        <f t="shared" si="735"/>
        <v xml:space="preserve">N4400K  </v>
      </c>
      <c r="BC1275">
        <v>1</v>
      </c>
      <c r="BE1275">
        <v>0</v>
      </c>
      <c r="BF1275">
        <v>0</v>
      </c>
      <c r="BG1275">
        <v>0</v>
      </c>
      <c r="BH1275">
        <v>1650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 t="shared" si="742"/>
        <v>21:41:24.917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168</v>
      </c>
      <c r="CR1275">
        <v>0</v>
      </c>
      <c r="CW1275">
        <v>4077813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"07/22/2022 21:41:25.174"</f>
        <v>07/22/2022 21:41:25.174</v>
      </c>
      <c r="C1276" t="str">
        <f t="shared" si="732"/>
        <v>FFDFD3C0</v>
      </c>
      <c r="D1276" t="s">
        <v>127</v>
      </c>
      <c r="E1276">
        <v>8</v>
      </c>
      <c r="F1276">
        <v>2008</v>
      </c>
      <c r="G1276" t="s">
        <v>128</v>
      </c>
      <c r="J1276" t="s">
        <v>129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740"/>
        <v>21:41:24.914</v>
      </c>
      <c r="T1276" t="str">
        <f t="shared" si="741"/>
        <v>21:41:24.514</v>
      </c>
      <c r="U1276" t="str">
        <f t="shared" si="712"/>
        <v>A54CFF</v>
      </c>
      <c r="V1276">
        <v>0</v>
      </c>
      <c r="W1276">
        <v>0</v>
      </c>
      <c r="X1276">
        <v>2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1</v>
      </c>
      <c r="AI1276" t="s">
        <v>544</v>
      </c>
      <c r="AJ1276">
        <v>43.415866000000001</v>
      </c>
      <c r="AK1276" t="s">
        <v>545</v>
      </c>
      <c r="AL1276">
        <v>-88.765883000000002</v>
      </c>
      <c r="AM1276">
        <v>25</v>
      </c>
      <c r="AN1276">
        <v>1725</v>
      </c>
      <c r="AO1276" t="s">
        <v>118</v>
      </c>
      <c r="AP1276">
        <v>-52</v>
      </c>
      <c r="AQ1276">
        <v>71</v>
      </c>
      <c r="AR1276">
        <v>-320</v>
      </c>
      <c r="AZ1276">
        <v>1200</v>
      </c>
      <c r="BA1276">
        <v>1</v>
      </c>
      <c r="BB1276" t="str">
        <f t="shared" si="735"/>
        <v xml:space="preserve">N4400K  </v>
      </c>
      <c r="BC1276">
        <v>1</v>
      </c>
      <c r="BE1276">
        <v>0</v>
      </c>
      <c r="BF1276">
        <v>0</v>
      </c>
      <c r="BG1276">
        <v>0</v>
      </c>
      <c r="BH1276">
        <v>1650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 t="shared" si="742"/>
        <v>21:41:24.917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168</v>
      </c>
      <c r="CR1276">
        <v>0</v>
      </c>
      <c r="CW1276">
        <v>4077813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"07/22/2022 21:41:25.971"</f>
        <v>07/22/2022 21:41:25.971</v>
      </c>
      <c r="C1277" t="str">
        <f t="shared" si="732"/>
        <v>FFDFD3C0</v>
      </c>
      <c r="D1277" t="s">
        <v>124</v>
      </c>
      <c r="E1277">
        <v>2</v>
      </c>
      <c r="H1277">
        <v>156</v>
      </c>
      <c r="I1277" t="s">
        <v>125</v>
      </c>
      <c r="J1277" t="s">
        <v>126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ref="S1277:S1282" si="743">"21:41:25.750"</f>
        <v>21:41:25.750</v>
      </c>
      <c r="T1277" t="str">
        <f t="shared" ref="T1277:T1282" si="744">"21:41:25.350"</f>
        <v>21:41:25.350</v>
      </c>
      <c r="U1277" t="str">
        <f t="shared" si="712"/>
        <v>A54CFF</v>
      </c>
      <c r="V1277">
        <v>0</v>
      </c>
      <c r="W1277">
        <v>0</v>
      </c>
      <c r="X1277">
        <v>2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1</v>
      </c>
      <c r="AI1277" t="s">
        <v>546</v>
      </c>
      <c r="AJ1277">
        <v>43.416145</v>
      </c>
      <c r="AK1277" t="s">
        <v>547</v>
      </c>
      <c r="AL1277">
        <v>-88.766204999999999</v>
      </c>
      <c r="AM1277">
        <v>25</v>
      </c>
      <c r="AN1277">
        <v>1700</v>
      </c>
      <c r="AO1277" t="s">
        <v>118</v>
      </c>
      <c r="AP1277">
        <v>-52</v>
      </c>
      <c r="AQ1277">
        <v>71</v>
      </c>
      <c r="AR1277">
        <v>-384</v>
      </c>
      <c r="AZ1277">
        <v>1200</v>
      </c>
      <c r="BA1277">
        <v>1</v>
      </c>
      <c r="BB1277" t="str">
        <f t="shared" si="735"/>
        <v xml:space="preserve">N4400K  </v>
      </c>
      <c r="BC1277">
        <v>1</v>
      </c>
      <c r="BE1277">
        <v>0</v>
      </c>
      <c r="BF1277">
        <v>0</v>
      </c>
      <c r="BG1277">
        <v>0</v>
      </c>
      <c r="BH1277">
        <v>1625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 t="shared" ref="BW1277:BW1282" si="745">"21:41:25.755"</f>
        <v>21:41:25.755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168</v>
      </c>
      <c r="CR1277">
        <v>0</v>
      </c>
      <c r="CW1277">
        <v>4078886</v>
      </c>
      <c r="CY1277">
        <v>1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"07/22/2022 21:41:25.987"</f>
        <v>07/22/2022 21:41:25.987</v>
      </c>
      <c r="C1278" t="str">
        <f t="shared" si="732"/>
        <v>FFDFD3C0</v>
      </c>
      <c r="D1278" t="s">
        <v>121</v>
      </c>
      <c r="E1278">
        <v>12</v>
      </c>
      <c r="F1278">
        <v>1012</v>
      </c>
      <c r="G1278" t="s">
        <v>122</v>
      </c>
      <c r="J1278" t="s">
        <v>123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743"/>
        <v>21:41:25.750</v>
      </c>
      <c r="T1278" t="str">
        <f t="shared" si="744"/>
        <v>21:41:25.350</v>
      </c>
      <c r="U1278" t="str">
        <f t="shared" si="712"/>
        <v>A54CFF</v>
      </c>
      <c r="V1278">
        <v>0</v>
      </c>
      <c r="W1278">
        <v>0</v>
      </c>
      <c r="X1278">
        <v>2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1</v>
      </c>
      <c r="AI1278" t="s">
        <v>546</v>
      </c>
      <c r="AJ1278">
        <v>43.416145</v>
      </c>
      <c r="AK1278" t="s">
        <v>547</v>
      </c>
      <c r="AL1278">
        <v>-88.766204999999999</v>
      </c>
      <c r="AM1278">
        <v>25</v>
      </c>
      <c r="AN1278">
        <v>1700</v>
      </c>
      <c r="AO1278" t="s">
        <v>118</v>
      </c>
      <c r="AP1278">
        <v>-52</v>
      </c>
      <c r="AQ1278">
        <v>71</v>
      </c>
      <c r="AR1278">
        <v>-384</v>
      </c>
      <c r="AZ1278">
        <v>1200</v>
      </c>
      <c r="BA1278">
        <v>1</v>
      </c>
      <c r="BB1278" t="str">
        <f t="shared" si="735"/>
        <v xml:space="preserve">N4400K  </v>
      </c>
      <c r="BC1278">
        <v>1</v>
      </c>
      <c r="BE1278">
        <v>0</v>
      </c>
      <c r="BF1278">
        <v>0</v>
      </c>
      <c r="BG1278">
        <v>0</v>
      </c>
      <c r="BH1278">
        <v>1625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 t="shared" si="745"/>
        <v>21:41:25.755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168</v>
      </c>
      <c r="CR1278">
        <v>0</v>
      </c>
      <c r="CW1278">
        <v>4078886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"07/22/2022 21:41:25.987"</f>
        <v>07/22/2022 21:41:25.987</v>
      </c>
      <c r="C1279" t="str">
        <f t="shared" si="732"/>
        <v>FFDFD3C0</v>
      </c>
      <c r="D1279" t="s">
        <v>113</v>
      </c>
      <c r="E1279">
        <v>44</v>
      </c>
      <c r="H1279">
        <v>151</v>
      </c>
      <c r="I1279" t="s">
        <v>114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743"/>
        <v>21:41:25.750</v>
      </c>
      <c r="T1279" t="str">
        <f t="shared" si="744"/>
        <v>21:41:25.350</v>
      </c>
      <c r="U1279" t="str">
        <f t="shared" si="712"/>
        <v>A54CFF</v>
      </c>
      <c r="V1279">
        <v>0</v>
      </c>
      <c r="W1279">
        <v>0</v>
      </c>
      <c r="X1279">
        <v>2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1</v>
      </c>
      <c r="AI1279" t="s">
        <v>546</v>
      </c>
      <c r="AJ1279">
        <v>43.416145</v>
      </c>
      <c r="AK1279" t="s">
        <v>547</v>
      </c>
      <c r="AL1279">
        <v>-88.766204999999999</v>
      </c>
      <c r="AM1279">
        <v>25</v>
      </c>
      <c r="AN1279">
        <v>1700</v>
      </c>
      <c r="AO1279" t="s">
        <v>118</v>
      </c>
      <c r="AP1279">
        <v>-52</v>
      </c>
      <c r="AQ1279">
        <v>71</v>
      </c>
      <c r="AR1279">
        <v>-384</v>
      </c>
      <c r="AZ1279">
        <v>1200</v>
      </c>
      <c r="BA1279">
        <v>1</v>
      </c>
      <c r="BB1279" t="str">
        <f t="shared" si="735"/>
        <v xml:space="preserve">N4400K  </v>
      </c>
      <c r="BC1279">
        <v>1</v>
      </c>
      <c r="BE1279">
        <v>0</v>
      </c>
      <c r="BF1279">
        <v>0</v>
      </c>
      <c r="BG1279">
        <v>0</v>
      </c>
      <c r="BH1279">
        <v>1625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 t="shared" si="745"/>
        <v>21:41:25.755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168</v>
      </c>
      <c r="CR1279">
        <v>0</v>
      </c>
      <c r="CW1279">
        <v>4078886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"07/22/2022 21:41:25.987"</f>
        <v>07/22/2022 21:41:25.987</v>
      </c>
      <c r="C1280" t="str">
        <f t="shared" si="732"/>
        <v>FFDFD3C0</v>
      </c>
      <c r="D1280" t="s">
        <v>113</v>
      </c>
      <c r="E1280">
        <v>45</v>
      </c>
      <c r="H1280">
        <v>152</v>
      </c>
      <c r="I1280" t="s">
        <v>120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743"/>
        <v>21:41:25.750</v>
      </c>
      <c r="T1280" t="str">
        <f t="shared" si="744"/>
        <v>21:41:25.350</v>
      </c>
      <c r="U1280" t="str">
        <f t="shared" si="712"/>
        <v>A54CFF</v>
      </c>
      <c r="V1280">
        <v>0</v>
      </c>
      <c r="W1280">
        <v>0</v>
      </c>
      <c r="X1280">
        <v>2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1</v>
      </c>
      <c r="AI1280" t="s">
        <v>546</v>
      </c>
      <c r="AJ1280">
        <v>43.416145</v>
      </c>
      <c r="AK1280" t="s">
        <v>547</v>
      </c>
      <c r="AL1280">
        <v>-88.766204999999999</v>
      </c>
      <c r="AM1280">
        <v>25</v>
      </c>
      <c r="AN1280">
        <v>1700</v>
      </c>
      <c r="AO1280" t="s">
        <v>118</v>
      </c>
      <c r="AP1280">
        <v>-52</v>
      </c>
      <c r="AQ1280">
        <v>71</v>
      </c>
      <c r="AR1280">
        <v>-384</v>
      </c>
      <c r="AZ1280">
        <v>1200</v>
      </c>
      <c r="BA1280">
        <v>1</v>
      </c>
      <c r="BB1280" t="str">
        <f t="shared" si="735"/>
        <v xml:space="preserve">N4400K  </v>
      </c>
      <c r="BC1280">
        <v>1</v>
      </c>
      <c r="BE1280">
        <v>0</v>
      </c>
      <c r="BF1280">
        <v>0</v>
      </c>
      <c r="BG1280">
        <v>0</v>
      </c>
      <c r="BH1280">
        <v>1625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 t="shared" si="745"/>
        <v>21:41:25.755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168</v>
      </c>
      <c r="CR1280">
        <v>0</v>
      </c>
      <c r="CW1280">
        <v>4078886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"07/22/2022 21:41:25.987"</f>
        <v>07/22/2022 21:41:25.987</v>
      </c>
      <c r="C1281" t="str">
        <f t="shared" si="732"/>
        <v>FFDFD3C0</v>
      </c>
      <c r="D1281" t="s">
        <v>121</v>
      </c>
      <c r="E1281">
        <v>11</v>
      </c>
      <c r="F1281">
        <v>1011</v>
      </c>
      <c r="G1281" t="s">
        <v>125</v>
      </c>
      <c r="J1281" t="s">
        <v>123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743"/>
        <v>21:41:25.750</v>
      </c>
      <c r="T1281" t="str">
        <f t="shared" si="744"/>
        <v>21:41:25.350</v>
      </c>
      <c r="U1281" t="str">
        <f t="shared" si="712"/>
        <v>A54CFF</v>
      </c>
      <c r="V1281">
        <v>0</v>
      </c>
      <c r="W1281">
        <v>0</v>
      </c>
      <c r="X1281">
        <v>2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1</v>
      </c>
      <c r="AI1281" t="s">
        <v>546</v>
      </c>
      <c r="AJ1281">
        <v>43.416145</v>
      </c>
      <c r="AK1281" t="s">
        <v>547</v>
      </c>
      <c r="AL1281">
        <v>-88.766204999999999</v>
      </c>
      <c r="AM1281">
        <v>25</v>
      </c>
      <c r="AN1281">
        <v>1700</v>
      </c>
      <c r="AO1281" t="s">
        <v>118</v>
      </c>
      <c r="AP1281">
        <v>-52</v>
      </c>
      <c r="AQ1281">
        <v>71</v>
      </c>
      <c r="AR1281">
        <v>-384</v>
      </c>
      <c r="AZ1281">
        <v>1200</v>
      </c>
      <c r="BA1281">
        <v>1</v>
      </c>
      <c r="BB1281" t="str">
        <f t="shared" si="735"/>
        <v xml:space="preserve">N4400K  </v>
      </c>
      <c r="BC1281">
        <v>1</v>
      </c>
      <c r="BE1281">
        <v>0</v>
      </c>
      <c r="BF1281">
        <v>0</v>
      </c>
      <c r="BG1281">
        <v>0</v>
      </c>
      <c r="BH1281">
        <v>1625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 t="shared" si="745"/>
        <v>21:41:25.755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168</v>
      </c>
      <c r="CR1281">
        <v>0</v>
      </c>
      <c r="CW1281">
        <v>4078886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"07/22/2022 21:41:26.002"</f>
        <v>07/22/2022 21:41:26.002</v>
      </c>
      <c r="C1282" t="str">
        <f t="shared" si="732"/>
        <v>FFDFD3C0</v>
      </c>
      <c r="D1282" t="s">
        <v>127</v>
      </c>
      <c r="E1282">
        <v>8</v>
      </c>
      <c r="F1282">
        <v>2008</v>
      </c>
      <c r="G1282" t="s">
        <v>128</v>
      </c>
      <c r="J1282" t="s">
        <v>129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743"/>
        <v>21:41:25.750</v>
      </c>
      <c r="T1282" t="str">
        <f t="shared" si="744"/>
        <v>21:41:25.350</v>
      </c>
      <c r="U1282" t="str">
        <f t="shared" ref="U1282:U1345" si="746">"A54CFF"</f>
        <v>A54CFF</v>
      </c>
      <c r="V1282">
        <v>0</v>
      </c>
      <c r="W1282">
        <v>0</v>
      </c>
      <c r="X1282">
        <v>2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1</v>
      </c>
      <c r="AI1282" t="s">
        <v>546</v>
      </c>
      <c r="AJ1282">
        <v>43.416145</v>
      </c>
      <c r="AK1282" t="s">
        <v>547</v>
      </c>
      <c r="AL1282">
        <v>-88.766204999999999</v>
      </c>
      <c r="AM1282">
        <v>25</v>
      </c>
      <c r="AN1282">
        <v>1700</v>
      </c>
      <c r="AO1282" t="s">
        <v>118</v>
      </c>
      <c r="AP1282">
        <v>-52</v>
      </c>
      <c r="AQ1282">
        <v>71</v>
      </c>
      <c r="AR1282">
        <v>-384</v>
      </c>
      <c r="AZ1282">
        <v>1200</v>
      </c>
      <c r="BA1282">
        <v>1</v>
      </c>
      <c r="BB1282" t="str">
        <f t="shared" si="735"/>
        <v xml:space="preserve">N4400K  </v>
      </c>
      <c r="BC1282">
        <v>1</v>
      </c>
      <c r="BE1282">
        <v>0</v>
      </c>
      <c r="BF1282">
        <v>0</v>
      </c>
      <c r="BG1282">
        <v>0</v>
      </c>
      <c r="BH1282">
        <v>1625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 t="shared" si="745"/>
        <v>21:41:25.755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168</v>
      </c>
      <c r="CR1282">
        <v>0</v>
      </c>
      <c r="CW1282">
        <v>4078886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"07/22/2022 21:41:26.852"</f>
        <v>07/22/2022 21:41:26.852</v>
      </c>
      <c r="C1283" t="str">
        <f t="shared" si="732"/>
        <v>FFDFD3C0</v>
      </c>
      <c r="D1283" t="s">
        <v>127</v>
      </c>
      <c r="E1283">
        <v>8</v>
      </c>
      <c r="F1283">
        <v>2008</v>
      </c>
      <c r="G1283" t="s">
        <v>128</v>
      </c>
      <c r="J1283" t="s">
        <v>129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ref="S1283:S1288" si="747">"21:41:26.594"</f>
        <v>21:41:26.594</v>
      </c>
      <c r="T1283" t="str">
        <f t="shared" ref="T1283:T1288" si="748">"21:41:26.194"</f>
        <v>21:41:26.194</v>
      </c>
      <c r="U1283" t="str">
        <f t="shared" si="746"/>
        <v>A54CFF</v>
      </c>
      <c r="V1283">
        <v>0</v>
      </c>
      <c r="W1283">
        <v>0</v>
      </c>
      <c r="X1283">
        <v>2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1</v>
      </c>
      <c r="AI1283" t="s">
        <v>548</v>
      </c>
      <c r="AJ1283">
        <v>43.416423999999999</v>
      </c>
      <c r="AK1283" t="s">
        <v>549</v>
      </c>
      <c r="AL1283">
        <v>-88.766463000000002</v>
      </c>
      <c r="AM1283">
        <v>25</v>
      </c>
      <c r="AN1283">
        <v>1700</v>
      </c>
      <c r="AO1283" t="s">
        <v>118</v>
      </c>
      <c r="AP1283">
        <v>-52</v>
      </c>
      <c r="AQ1283">
        <v>72</v>
      </c>
      <c r="AR1283">
        <v>-448</v>
      </c>
      <c r="AZ1283">
        <v>1200</v>
      </c>
      <c r="BA1283">
        <v>1</v>
      </c>
      <c r="BB1283" t="str">
        <f t="shared" si="735"/>
        <v xml:space="preserve">N4400K  </v>
      </c>
      <c r="BC1283">
        <v>1</v>
      </c>
      <c r="BE1283">
        <v>0</v>
      </c>
      <c r="BF1283">
        <v>0</v>
      </c>
      <c r="BG1283">
        <v>0</v>
      </c>
      <c r="BH1283">
        <v>1625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 t="shared" ref="BW1283:BW1288" si="749">"21:41:26.597"</f>
        <v>21:41:26.597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168</v>
      </c>
      <c r="CR1283">
        <v>0</v>
      </c>
      <c r="CW1283">
        <v>4079928</v>
      </c>
      <c r="CY1283">
        <v>1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"07/22/2022 21:41:26.852"</f>
        <v>07/22/2022 21:41:26.852</v>
      </c>
      <c r="C1284" t="str">
        <f t="shared" si="732"/>
        <v>FFDFD3C0</v>
      </c>
      <c r="D1284" t="s">
        <v>124</v>
      </c>
      <c r="E1284">
        <v>2</v>
      </c>
      <c r="H1284">
        <v>156</v>
      </c>
      <c r="I1284" t="s">
        <v>125</v>
      </c>
      <c r="J1284" t="s">
        <v>126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747"/>
        <v>21:41:26.594</v>
      </c>
      <c r="T1284" t="str">
        <f t="shared" si="748"/>
        <v>21:41:26.194</v>
      </c>
      <c r="U1284" t="str">
        <f t="shared" si="746"/>
        <v>A54CFF</v>
      </c>
      <c r="V1284">
        <v>0</v>
      </c>
      <c r="W1284">
        <v>0</v>
      </c>
      <c r="X1284">
        <v>2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1</v>
      </c>
      <c r="AI1284" t="s">
        <v>548</v>
      </c>
      <c r="AJ1284">
        <v>43.416423999999999</v>
      </c>
      <c r="AK1284" t="s">
        <v>549</v>
      </c>
      <c r="AL1284">
        <v>-88.766463000000002</v>
      </c>
      <c r="AM1284">
        <v>25</v>
      </c>
      <c r="AN1284">
        <v>1700</v>
      </c>
      <c r="AO1284" t="s">
        <v>118</v>
      </c>
      <c r="AP1284">
        <v>-52</v>
      </c>
      <c r="AQ1284">
        <v>72</v>
      </c>
      <c r="AR1284">
        <v>-448</v>
      </c>
      <c r="AZ1284">
        <v>1200</v>
      </c>
      <c r="BA1284">
        <v>1</v>
      </c>
      <c r="BB1284" t="str">
        <f t="shared" si="735"/>
        <v xml:space="preserve">N4400K  </v>
      </c>
      <c r="BC1284">
        <v>1</v>
      </c>
      <c r="BE1284">
        <v>0</v>
      </c>
      <c r="BF1284">
        <v>0</v>
      </c>
      <c r="BG1284">
        <v>0</v>
      </c>
      <c r="BH1284">
        <v>1625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 t="shared" si="749"/>
        <v>21:41:26.597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168</v>
      </c>
      <c r="CR1284">
        <v>0</v>
      </c>
      <c r="CW1284">
        <v>4079928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"07/22/2022 21:41:26.877"</f>
        <v>07/22/2022 21:41:26.877</v>
      </c>
      <c r="C1285" t="str">
        <f t="shared" si="732"/>
        <v>FFDFD3C0</v>
      </c>
      <c r="D1285" t="s">
        <v>121</v>
      </c>
      <c r="E1285">
        <v>11</v>
      </c>
      <c r="F1285">
        <v>1011</v>
      </c>
      <c r="G1285" t="s">
        <v>125</v>
      </c>
      <c r="J1285" t="s">
        <v>123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747"/>
        <v>21:41:26.594</v>
      </c>
      <c r="T1285" t="str">
        <f t="shared" si="748"/>
        <v>21:41:26.194</v>
      </c>
      <c r="U1285" t="str">
        <f t="shared" si="746"/>
        <v>A54CFF</v>
      </c>
      <c r="V1285">
        <v>0</v>
      </c>
      <c r="W1285">
        <v>0</v>
      </c>
      <c r="X1285">
        <v>2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1</v>
      </c>
      <c r="AI1285" t="s">
        <v>548</v>
      </c>
      <c r="AJ1285">
        <v>43.416423999999999</v>
      </c>
      <c r="AK1285" t="s">
        <v>549</v>
      </c>
      <c r="AL1285">
        <v>-88.766463000000002</v>
      </c>
      <c r="AM1285">
        <v>25</v>
      </c>
      <c r="AN1285">
        <v>1700</v>
      </c>
      <c r="AO1285" t="s">
        <v>118</v>
      </c>
      <c r="AP1285">
        <v>-52</v>
      </c>
      <c r="AQ1285">
        <v>72</v>
      </c>
      <c r="AR1285">
        <v>-448</v>
      </c>
      <c r="AZ1285">
        <v>1200</v>
      </c>
      <c r="BA1285">
        <v>1</v>
      </c>
      <c r="BB1285" t="str">
        <f t="shared" si="735"/>
        <v xml:space="preserve">N4400K  </v>
      </c>
      <c r="BC1285">
        <v>1</v>
      </c>
      <c r="BE1285">
        <v>0</v>
      </c>
      <c r="BF1285">
        <v>0</v>
      </c>
      <c r="BG1285">
        <v>0</v>
      </c>
      <c r="BH1285">
        <v>1625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 t="shared" si="749"/>
        <v>21:41:26.597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168</v>
      </c>
      <c r="CR1285">
        <v>0</v>
      </c>
      <c r="CW1285">
        <v>4079928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"07/22/2022 21:41:26.877"</f>
        <v>07/22/2022 21:41:26.877</v>
      </c>
      <c r="C1286" t="str">
        <f t="shared" si="732"/>
        <v>FFDFD3C0</v>
      </c>
      <c r="D1286" t="s">
        <v>121</v>
      </c>
      <c r="E1286">
        <v>12</v>
      </c>
      <c r="F1286">
        <v>1012</v>
      </c>
      <c r="G1286" t="s">
        <v>122</v>
      </c>
      <c r="J1286" t="s">
        <v>123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747"/>
        <v>21:41:26.594</v>
      </c>
      <c r="T1286" t="str">
        <f t="shared" si="748"/>
        <v>21:41:26.194</v>
      </c>
      <c r="U1286" t="str">
        <f t="shared" si="746"/>
        <v>A54CFF</v>
      </c>
      <c r="V1286">
        <v>0</v>
      </c>
      <c r="W1286">
        <v>0</v>
      </c>
      <c r="X1286">
        <v>2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1</v>
      </c>
      <c r="AI1286" t="s">
        <v>548</v>
      </c>
      <c r="AJ1286">
        <v>43.416423999999999</v>
      </c>
      <c r="AK1286" t="s">
        <v>549</v>
      </c>
      <c r="AL1286">
        <v>-88.766463000000002</v>
      </c>
      <c r="AM1286">
        <v>25</v>
      </c>
      <c r="AN1286">
        <v>1700</v>
      </c>
      <c r="AO1286" t="s">
        <v>118</v>
      </c>
      <c r="AP1286">
        <v>-52</v>
      </c>
      <c r="AQ1286">
        <v>72</v>
      </c>
      <c r="AR1286">
        <v>-448</v>
      </c>
      <c r="AZ1286">
        <v>1200</v>
      </c>
      <c r="BA1286">
        <v>1</v>
      </c>
      <c r="BB1286" t="str">
        <f t="shared" si="735"/>
        <v xml:space="preserve">N4400K  </v>
      </c>
      <c r="BC1286">
        <v>1</v>
      </c>
      <c r="BE1286">
        <v>0</v>
      </c>
      <c r="BF1286">
        <v>0</v>
      </c>
      <c r="BG1286">
        <v>0</v>
      </c>
      <c r="BH1286">
        <v>1625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 t="shared" si="749"/>
        <v>21:41:26.597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168</v>
      </c>
      <c r="CR1286">
        <v>0</v>
      </c>
      <c r="CW1286">
        <v>4079928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"07/22/2022 21:41:26.877"</f>
        <v>07/22/2022 21:41:26.877</v>
      </c>
      <c r="C1287" t="str">
        <f t="shared" si="732"/>
        <v>FFDFD3C0</v>
      </c>
      <c r="D1287" t="s">
        <v>113</v>
      </c>
      <c r="E1287">
        <v>45</v>
      </c>
      <c r="H1287">
        <v>152</v>
      </c>
      <c r="I1287" t="s">
        <v>120</v>
      </c>
      <c r="J1287" t="s">
        <v>115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747"/>
        <v>21:41:26.594</v>
      </c>
      <c r="T1287" t="str">
        <f t="shared" si="748"/>
        <v>21:41:26.194</v>
      </c>
      <c r="U1287" t="str">
        <f t="shared" si="746"/>
        <v>A54CFF</v>
      </c>
      <c r="V1287">
        <v>0</v>
      </c>
      <c r="W1287">
        <v>0</v>
      </c>
      <c r="X1287">
        <v>2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1</v>
      </c>
      <c r="AI1287" t="s">
        <v>548</v>
      </c>
      <c r="AJ1287">
        <v>43.416423999999999</v>
      </c>
      <c r="AK1287" t="s">
        <v>549</v>
      </c>
      <c r="AL1287">
        <v>-88.766463000000002</v>
      </c>
      <c r="AM1287">
        <v>25</v>
      </c>
      <c r="AN1287">
        <v>1700</v>
      </c>
      <c r="AO1287" t="s">
        <v>118</v>
      </c>
      <c r="AP1287">
        <v>-52</v>
      </c>
      <c r="AQ1287">
        <v>72</v>
      </c>
      <c r="AR1287">
        <v>-448</v>
      </c>
      <c r="AZ1287">
        <v>1200</v>
      </c>
      <c r="BA1287">
        <v>1</v>
      </c>
      <c r="BB1287" t="str">
        <f t="shared" si="735"/>
        <v xml:space="preserve">N4400K  </v>
      </c>
      <c r="BC1287">
        <v>1</v>
      </c>
      <c r="BE1287">
        <v>0</v>
      </c>
      <c r="BF1287">
        <v>0</v>
      </c>
      <c r="BG1287">
        <v>0</v>
      </c>
      <c r="BH1287">
        <v>1625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 t="shared" si="749"/>
        <v>21:41:26.597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168</v>
      </c>
      <c r="CR1287">
        <v>0</v>
      </c>
      <c r="CW1287">
        <v>4079928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"07/22/2022 21:41:26.877"</f>
        <v>07/22/2022 21:41:26.877</v>
      </c>
      <c r="C1288" t="str">
        <f t="shared" si="732"/>
        <v>FFDFD3C0</v>
      </c>
      <c r="D1288" t="s">
        <v>113</v>
      </c>
      <c r="E1288">
        <v>44</v>
      </c>
      <c r="H1288">
        <v>151</v>
      </c>
      <c r="I1288" t="s">
        <v>114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747"/>
        <v>21:41:26.594</v>
      </c>
      <c r="T1288" t="str">
        <f t="shared" si="748"/>
        <v>21:41:26.194</v>
      </c>
      <c r="U1288" t="str">
        <f t="shared" si="746"/>
        <v>A54CFF</v>
      </c>
      <c r="V1288">
        <v>0</v>
      </c>
      <c r="W1288">
        <v>0</v>
      </c>
      <c r="X1288">
        <v>2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1</v>
      </c>
      <c r="AI1288" t="s">
        <v>548</v>
      </c>
      <c r="AJ1288">
        <v>43.416423999999999</v>
      </c>
      <c r="AK1288" t="s">
        <v>549</v>
      </c>
      <c r="AL1288">
        <v>-88.766463000000002</v>
      </c>
      <c r="AM1288">
        <v>25</v>
      </c>
      <c r="AN1288">
        <v>1700</v>
      </c>
      <c r="AO1288" t="s">
        <v>118</v>
      </c>
      <c r="AP1288">
        <v>-52</v>
      </c>
      <c r="AQ1288">
        <v>72</v>
      </c>
      <c r="AR1288">
        <v>-448</v>
      </c>
      <c r="AZ1288">
        <v>1200</v>
      </c>
      <c r="BA1288">
        <v>1</v>
      </c>
      <c r="BB1288" t="str">
        <f t="shared" si="735"/>
        <v xml:space="preserve">N4400K  </v>
      </c>
      <c r="BC1288">
        <v>1</v>
      </c>
      <c r="BE1288">
        <v>0</v>
      </c>
      <c r="BF1288">
        <v>0</v>
      </c>
      <c r="BG1288">
        <v>0</v>
      </c>
      <c r="BH1288">
        <v>1625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 t="shared" si="749"/>
        <v>21:41:26.597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168</v>
      </c>
      <c r="CR1288">
        <v>0</v>
      </c>
      <c r="CW1288">
        <v>4079928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"07/22/2022 21:41:27.908"</f>
        <v>07/22/2022 21:41:27.908</v>
      </c>
      <c r="C1289" t="str">
        <f t="shared" si="732"/>
        <v>FFDFD3C0</v>
      </c>
      <c r="D1289" t="s">
        <v>113</v>
      </c>
      <c r="E1289">
        <v>44</v>
      </c>
      <c r="H1289">
        <v>151</v>
      </c>
      <c r="I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ref="S1289:S1294" si="750">"21:41:27.695"</f>
        <v>21:41:27.695</v>
      </c>
      <c r="T1289" t="str">
        <f t="shared" ref="T1289:T1294" si="751">"21:41:27.195"</f>
        <v>21:41:27.195</v>
      </c>
      <c r="U1289" t="str">
        <f t="shared" si="746"/>
        <v>A54CFF</v>
      </c>
      <c r="V1289">
        <v>0</v>
      </c>
      <c r="W1289">
        <v>0</v>
      </c>
      <c r="X1289">
        <v>2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1</v>
      </c>
      <c r="AI1289" t="s">
        <v>550</v>
      </c>
      <c r="AJ1289">
        <v>43.416789000000001</v>
      </c>
      <c r="AK1289" t="s">
        <v>551</v>
      </c>
      <c r="AL1289">
        <v>-88.766848999999993</v>
      </c>
      <c r="AM1289">
        <v>25</v>
      </c>
      <c r="AN1289">
        <v>1700</v>
      </c>
      <c r="AO1289" t="s">
        <v>118</v>
      </c>
      <c r="AP1289">
        <v>-52</v>
      </c>
      <c r="AQ1289">
        <v>72</v>
      </c>
      <c r="AR1289">
        <v>-448</v>
      </c>
      <c r="AZ1289">
        <v>1200</v>
      </c>
      <c r="BA1289">
        <v>1</v>
      </c>
      <c r="BB1289" t="str">
        <f t="shared" si="735"/>
        <v xml:space="preserve">N4400K  </v>
      </c>
      <c r="BC1289">
        <v>1</v>
      </c>
      <c r="BE1289">
        <v>0</v>
      </c>
      <c r="BF1289">
        <v>0</v>
      </c>
      <c r="BG1289">
        <v>0</v>
      </c>
      <c r="BH1289">
        <v>1625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 t="shared" ref="BW1289:BW1294" si="752">"21:41:27.703"</f>
        <v>21:41:27.703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168</v>
      </c>
      <c r="CR1289">
        <v>0</v>
      </c>
      <c r="CW1289">
        <v>4081372</v>
      </c>
      <c r="CY1289">
        <v>1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"07/22/2022 21:41:27.908"</f>
        <v>07/22/2022 21:41:27.908</v>
      </c>
      <c r="C1290" t="str">
        <f t="shared" si="732"/>
        <v>FFDFD3C0</v>
      </c>
      <c r="D1290" t="s">
        <v>113</v>
      </c>
      <c r="E1290">
        <v>45</v>
      </c>
      <c r="H1290">
        <v>152</v>
      </c>
      <c r="I1290" t="s">
        <v>120</v>
      </c>
      <c r="J1290" t="s">
        <v>115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750"/>
        <v>21:41:27.695</v>
      </c>
      <c r="T1290" t="str">
        <f t="shared" si="751"/>
        <v>21:41:27.195</v>
      </c>
      <c r="U1290" t="str">
        <f t="shared" si="746"/>
        <v>A54CFF</v>
      </c>
      <c r="V1290">
        <v>0</v>
      </c>
      <c r="W1290">
        <v>0</v>
      </c>
      <c r="X1290">
        <v>2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1</v>
      </c>
      <c r="AI1290" t="s">
        <v>550</v>
      </c>
      <c r="AJ1290">
        <v>43.416789000000001</v>
      </c>
      <c r="AK1290" t="s">
        <v>551</v>
      </c>
      <c r="AL1290">
        <v>-88.766848999999993</v>
      </c>
      <c r="AM1290">
        <v>25</v>
      </c>
      <c r="AN1290">
        <v>1700</v>
      </c>
      <c r="AO1290" t="s">
        <v>118</v>
      </c>
      <c r="AP1290">
        <v>-52</v>
      </c>
      <c r="AQ1290">
        <v>72</v>
      </c>
      <c r="AR1290">
        <v>-448</v>
      </c>
      <c r="AZ1290">
        <v>1200</v>
      </c>
      <c r="BA1290">
        <v>1</v>
      </c>
      <c r="BB1290" t="str">
        <f t="shared" si="735"/>
        <v xml:space="preserve">N4400K  </v>
      </c>
      <c r="BC1290">
        <v>1</v>
      </c>
      <c r="BE1290">
        <v>0</v>
      </c>
      <c r="BF1290">
        <v>0</v>
      </c>
      <c r="BG1290">
        <v>0</v>
      </c>
      <c r="BH1290">
        <v>1625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 t="shared" si="752"/>
        <v>21:41:27.703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168</v>
      </c>
      <c r="CR1290">
        <v>0</v>
      </c>
      <c r="CW1290">
        <v>4081372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"07/22/2022 21:41:27.908"</f>
        <v>07/22/2022 21:41:27.908</v>
      </c>
      <c r="C1291" t="str">
        <f t="shared" si="732"/>
        <v>FFDFD3C0</v>
      </c>
      <c r="D1291" t="s">
        <v>121</v>
      </c>
      <c r="E1291">
        <v>12</v>
      </c>
      <c r="F1291">
        <v>1012</v>
      </c>
      <c r="G1291" t="s">
        <v>122</v>
      </c>
      <c r="J1291" t="s">
        <v>123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750"/>
        <v>21:41:27.695</v>
      </c>
      <c r="T1291" t="str">
        <f t="shared" si="751"/>
        <v>21:41:27.195</v>
      </c>
      <c r="U1291" t="str">
        <f t="shared" si="746"/>
        <v>A54CFF</v>
      </c>
      <c r="V1291">
        <v>0</v>
      </c>
      <c r="W1291">
        <v>0</v>
      </c>
      <c r="X1291">
        <v>2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1</v>
      </c>
      <c r="AI1291" t="s">
        <v>550</v>
      </c>
      <c r="AJ1291">
        <v>43.416789000000001</v>
      </c>
      <c r="AK1291" t="s">
        <v>551</v>
      </c>
      <c r="AL1291">
        <v>-88.766848999999993</v>
      </c>
      <c r="AM1291">
        <v>25</v>
      </c>
      <c r="AN1291">
        <v>1700</v>
      </c>
      <c r="AO1291" t="s">
        <v>118</v>
      </c>
      <c r="AP1291">
        <v>-52</v>
      </c>
      <c r="AQ1291">
        <v>72</v>
      </c>
      <c r="AR1291">
        <v>-448</v>
      </c>
      <c r="AZ1291">
        <v>1200</v>
      </c>
      <c r="BA1291">
        <v>1</v>
      </c>
      <c r="BB1291" t="str">
        <f t="shared" si="735"/>
        <v xml:space="preserve">N4400K  </v>
      </c>
      <c r="BC1291">
        <v>1</v>
      </c>
      <c r="BE1291">
        <v>0</v>
      </c>
      <c r="BF1291">
        <v>0</v>
      </c>
      <c r="BG1291">
        <v>0</v>
      </c>
      <c r="BH1291">
        <v>1625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 t="shared" si="752"/>
        <v>21:41:27.703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168</v>
      </c>
      <c r="CR1291">
        <v>0</v>
      </c>
      <c r="CW1291">
        <v>4081372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"07/22/2022 21:41:27.970"</f>
        <v>07/22/2022 21:41:27.970</v>
      </c>
      <c r="C1292" t="str">
        <f t="shared" si="732"/>
        <v>FFDFD3C0</v>
      </c>
      <c r="D1292" t="s">
        <v>127</v>
      </c>
      <c r="E1292">
        <v>8</v>
      </c>
      <c r="F1292">
        <v>2008</v>
      </c>
      <c r="G1292" t="s">
        <v>128</v>
      </c>
      <c r="J1292" t="s">
        <v>129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750"/>
        <v>21:41:27.695</v>
      </c>
      <c r="T1292" t="str">
        <f t="shared" si="751"/>
        <v>21:41:27.195</v>
      </c>
      <c r="U1292" t="str">
        <f t="shared" si="746"/>
        <v>A54CFF</v>
      </c>
      <c r="V1292">
        <v>0</v>
      </c>
      <c r="W1292">
        <v>0</v>
      </c>
      <c r="X1292">
        <v>2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1</v>
      </c>
      <c r="AI1292" t="s">
        <v>550</v>
      </c>
      <c r="AJ1292">
        <v>43.416789000000001</v>
      </c>
      <c r="AK1292" t="s">
        <v>551</v>
      </c>
      <c r="AL1292">
        <v>-88.766848999999993</v>
      </c>
      <c r="AM1292">
        <v>25</v>
      </c>
      <c r="AN1292">
        <v>1700</v>
      </c>
      <c r="AO1292" t="s">
        <v>118</v>
      </c>
      <c r="AP1292">
        <v>-52</v>
      </c>
      <c r="AQ1292">
        <v>72</v>
      </c>
      <c r="AR1292">
        <v>-448</v>
      </c>
      <c r="AZ1292">
        <v>1200</v>
      </c>
      <c r="BA1292">
        <v>1</v>
      </c>
      <c r="BB1292" t="str">
        <f t="shared" si="735"/>
        <v xml:space="preserve">N4400K  </v>
      </c>
      <c r="BC1292">
        <v>1</v>
      </c>
      <c r="BE1292">
        <v>0</v>
      </c>
      <c r="BF1292">
        <v>0</v>
      </c>
      <c r="BG1292">
        <v>0</v>
      </c>
      <c r="BH1292">
        <v>1625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 t="shared" si="752"/>
        <v>21:41:27.703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168</v>
      </c>
      <c r="CR1292">
        <v>0</v>
      </c>
      <c r="CW1292">
        <v>4081372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"07/22/2022 21:41:27.970"</f>
        <v>07/22/2022 21:41:27.970</v>
      </c>
      <c r="C1293" t="str">
        <f t="shared" si="732"/>
        <v>FFDFD3C0</v>
      </c>
      <c r="D1293" t="s">
        <v>124</v>
      </c>
      <c r="E1293">
        <v>2</v>
      </c>
      <c r="H1293">
        <v>156</v>
      </c>
      <c r="I1293" t="s">
        <v>125</v>
      </c>
      <c r="J1293" t="s">
        <v>126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750"/>
        <v>21:41:27.695</v>
      </c>
      <c r="T1293" t="str">
        <f t="shared" si="751"/>
        <v>21:41:27.195</v>
      </c>
      <c r="U1293" t="str">
        <f t="shared" si="746"/>
        <v>A54CFF</v>
      </c>
      <c r="V1293">
        <v>0</v>
      </c>
      <c r="W1293">
        <v>0</v>
      </c>
      <c r="X1293">
        <v>2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1</v>
      </c>
      <c r="AI1293" t="s">
        <v>550</v>
      </c>
      <c r="AJ1293">
        <v>43.416789000000001</v>
      </c>
      <c r="AK1293" t="s">
        <v>551</v>
      </c>
      <c r="AL1293">
        <v>-88.766848999999993</v>
      </c>
      <c r="AM1293">
        <v>25</v>
      </c>
      <c r="AN1293">
        <v>1700</v>
      </c>
      <c r="AO1293" t="s">
        <v>118</v>
      </c>
      <c r="AP1293">
        <v>-52</v>
      </c>
      <c r="AQ1293">
        <v>72</v>
      </c>
      <c r="AR1293">
        <v>-448</v>
      </c>
      <c r="AZ1293">
        <v>1200</v>
      </c>
      <c r="BA1293">
        <v>1</v>
      </c>
      <c r="BB1293" t="str">
        <f t="shared" si="735"/>
        <v xml:space="preserve">N4400K  </v>
      </c>
      <c r="BC1293">
        <v>1</v>
      </c>
      <c r="BE1293">
        <v>0</v>
      </c>
      <c r="BF1293">
        <v>0</v>
      </c>
      <c r="BG1293">
        <v>0</v>
      </c>
      <c r="BH1293">
        <v>1625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 t="shared" si="752"/>
        <v>21:41:27.703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168</v>
      </c>
      <c r="CR1293">
        <v>0</v>
      </c>
      <c r="CW1293">
        <v>4081372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"07/22/2022 21:41:27.970"</f>
        <v>07/22/2022 21:41:27.970</v>
      </c>
      <c r="C1294" t="str">
        <f t="shared" si="732"/>
        <v>FFDFD3C0</v>
      </c>
      <c r="D1294" t="s">
        <v>121</v>
      </c>
      <c r="E1294">
        <v>11</v>
      </c>
      <c r="F1294">
        <v>1011</v>
      </c>
      <c r="G1294" t="s">
        <v>125</v>
      </c>
      <c r="J1294" t="s">
        <v>123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750"/>
        <v>21:41:27.695</v>
      </c>
      <c r="T1294" t="str">
        <f t="shared" si="751"/>
        <v>21:41:27.195</v>
      </c>
      <c r="U1294" t="str">
        <f t="shared" si="746"/>
        <v>A54CFF</v>
      </c>
      <c r="V1294">
        <v>0</v>
      </c>
      <c r="W1294">
        <v>0</v>
      </c>
      <c r="X1294">
        <v>2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1</v>
      </c>
      <c r="AI1294" t="s">
        <v>550</v>
      </c>
      <c r="AJ1294">
        <v>43.416789000000001</v>
      </c>
      <c r="AK1294" t="s">
        <v>551</v>
      </c>
      <c r="AL1294">
        <v>-88.766848999999993</v>
      </c>
      <c r="AM1294">
        <v>25</v>
      </c>
      <c r="AN1294">
        <v>1700</v>
      </c>
      <c r="AO1294" t="s">
        <v>118</v>
      </c>
      <c r="AP1294">
        <v>-52</v>
      </c>
      <c r="AQ1294">
        <v>72</v>
      </c>
      <c r="AR1294">
        <v>-448</v>
      </c>
      <c r="AZ1294">
        <v>1200</v>
      </c>
      <c r="BA1294">
        <v>1</v>
      </c>
      <c r="BB1294" t="str">
        <f t="shared" si="735"/>
        <v xml:space="preserve">N4400K  </v>
      </c>
      <c r="BC1294">
        <v>1</v>
      </c>
      <c r="BE1294">
        <v>0</v>
      </c>
      <c r="BF1294">
        <v>0</v>
      </c>
      <c r="BG1294">
        <v>0</v>
      </c>
      <c r="BH1294">
        <v>1625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 t="shared" si="752"/>
        <v>21:41:27.703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168</v>
      </c>
      <c r="CR1294">
        <v>0</v>
      </c>
      <c r="CW1294">
        <v>4081372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 t="shared" ref="A1295:A1300" si="753">"07/22/2022 21:41:29.033"</f>
        <v>07/22/2022 21:41:29.033</v>
      </c>
      <c r="C1295" t="str">
        <f t="shared" si="732"/>
        <v>FFDFD3C0</v>
      </c>
      <c r="D1295" t="s">
        <v>127</v>
      </c>
      <c r="E1295">
        <v>8</v>
      </c>
      <c r="F1295">
        <v>2008</v>
      </c>
      <c r="G1295" t="s">
        <v>128</v>
      </c>
      <c r="J1295" t="s">
        <v>129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ref="S1295:S1300" si="754">"21:41:28.813"</f>
        <v>21:41:28.813</v>
      </c>
      <c r="T1295" t="str">
        <f t="shared" ref="T1295:T1300" si="755">"21:41:28.313"</f>
        <v>21:41:28.313</v>
      </c>
      <c r="U1295" t="str">
        <f t="shared" si="746"/>
        <v>A54CFF</v>
      </c>
      <c r="V1295">
        <v>0</v>
      </c>
      <c r="W1295">
        <v>0</v>
      </c>
      <c r="X1295">
        <v>2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1</v>
      </c>
      <c r="AI1295" t="s">
        <v>552</v>
      </c>
      <c r="AJ1295">
        <v>43.417175</v>
      </c>
      <c r="AK1295" t="s">
        <v>553</v>
      </c>
      <c r="AL1295">
        <v>-88.767171000000005</v>
      </c>
      <c r="AM1295">
        <v>25</v>
      </c>
      <c r="AN1295">
        <v>1675</v>
      </c>
      <c r="AO1295" t="s">
        <v>118</v>
      </c>
      <c r="AP1295">
        <v>-52</v>
      </c>
      <c r="AQ1295">
        <v>73</v>
      </c>
      <c r="AR1295">
        <v>-448</v>
      </c>
      <c r="AZ1295">
        <v>1200</v>
      </c>
      <c r="BA1295">
        <v>1</v>
      </c>
      <c r="BB1295" t="str">
        <f t="shared" si="735"/>
        <v xml:space="preserve">N4400K  </v>
      </c>
      <c r="BC1295">
        <v>1</v>
      </c>
      <c r="BE1295">
        <v>0</v>
      </c>
      <c r="BF1295">
        <v>0</v>
      </c>
      <c r="BG1295">
        <v>0</v>
      </c>
      <c r="BH1295">
        <v>1625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 t="shared" ref="BW1295:BW1300" si="756">"21:41:28.820"</f>
        <v>21:41:28.820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168</v>
      </c>
      <c r="CR1295">
        <v>0</v>
      </c>
      <c r="CW1295">
        <v>4082806</v>
      </c>
      <c r="CY1295">
        <v>1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 t="shared" si="753"/>
        <v>07/22/2022 21:41:29.033</v>
      </c>
      <c r="C1296" t="str">
        <f t="shared" si="732"/>
        <v>FFDFD3C0</v>
      </c>
      <c r="D1296" t="s">
        <v>124</v>
      </c>
      <c r="E1296">
        <v>2</v>
      </c>
      <c r="H1296">
        <v>156</v>
      </c>
      <c r="I1296" t="s">
        <v>125</v>
      </c>
      <c r="J1296" t="s">
        <v>126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754"/>
        <v>21:41:28.813</v>
      </c>
      <c r="T1296" t="str">
        <f t="shared" si="755"/>
        <v>21:41:28.313</v>
      </c>
      <c r="U1296" t="str">
        <f t="shared" si="746"/>
        <v>A54CFF</v>
      </c>
      <c r="V1296">
        <v>0</v>
      </c>
      <c r="W1296">
        <v>0</v>
      </c>
      <c r="X1296">
        <v>2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1</v>
      </c>
      <c r="AI1296" t="s">
        <v>552</v>
      </c>
      <c r="AJ1296">
        <v>43.417175</v>
      </c>
      <c r="AK1296" t="s">
        <v>553</v>
      </c>
      <c r="AL1296">
        <v>-88.767171000000005</v>
      </c>
      <c r="AM1296">
        <v>25</v>
      </c>
      <c r="AN1296">
        <v>1675</v>
      </c>
      <c r="AO1296" t="s">
        <v>118</v>
      </c>
      <c r="AP1296">
        <v>-52</v>
      </c>
      <c r="AQ1296">
        <v>73</v>
      </c>
      <c r="AR1296">
        <v>-448</v>
      </c>
      <c r="AZ1296">
        <v>1200</v>
      </c>
      <c r="BA1296">
        <v>1</v>
      </c>
      <c r="BB1296" t="str">
        <f t="shared" si="735"/>
        <v xml:space="preserve">N4400K  </v>
      </c>
      <c r="BC1296">
        <v>1</v>
      </c>
      <c r="BE1296">
        <v>0</v>
      </c>
      <c r="BF1296">
        <v>0</v>
      </c>
      <c r="BG1296">
        <v>0</v>
      </c>
      <c r="BH1296">
        <v>1625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 t="shared" si="756"/>
        <v>21:41:28.820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168</v>
      </c>
      <c r="CR1296">
        <v>0</v>
      </c>
      <c r="CW1296">
        <v>4082806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 t="shared" si="753"/>
        <v>07/22/2022 21:41:29.033</v>
      </c>
      <c r="C1297" t="str">
        <f t="shared" si="732"/>
        <v>FFDFD3C0</v>
      </c>
      <c r="D1297" t="s">
        <v>121</v>
      </c>
      <c r="E1297">
        <v>11</v>
      </c>
      <c r="F1297">
        <v>1011</v>
      </c>
      <c r="G1297" t="s">
        <v>125</v>
      </c>
      <c r="J1297" t="s">
        <v>123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754"/>
        <v>21:41:28.813</v>
      </c>
      <c r="T1297" t="str">
        <f t="shared" si="755"/>
        <v>21:41:28.313</v>
      </c>
      <c r="U1297" t="str">
        <f t="shared" si="746"/>
        <v>A54CFF</v>
      </c>
      <c r="V1297">
        <v>0</v>
      </c>
      <c r="W1297">
        <v>0</v>
      </c>
      <c r="X1297">
        <v>2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1</v>
      </c>
      <c r="AI1297" t="s">
        <v>552</v>
      </c>
      <c r="AJ1297">
        <v>43.417175</v>
      </c>
      <c r="AK1297" t="s">
        <v>553</v>
      </c>
      <c r="AL1297">
        <v>-88.767171000000005</v>
      </c>
      <c r="AM1297">
        <v>25</v>
      </c>
      <c r="AN1297">
        <v>1675</v>
      </c>
      <c r="AO1297" t="s">
        <v>118</v>
      </c>
      <c r="AP1297">
        <v>-52</v>
      </c>
      <c r="AQ1297">
        <v>73</v>
      </c>
      <c r="AR1297">
        <v>-448</v>
      </c>
      <c r="AZ1297">
        <v>1200</v>
      </c>
      <c r="BA1297">
        <v>1</v>
      </c>
      <c r="BB1297" t="str">
        <f t="shared" si="735"/>
        <v xml:space="preserve">N4400K  </v>
      </c>
      <c r="BC1297">
        <v>1</v>
      </c>
      <c r="BE1297">
        <v>0</v>
      </c>
      <c r="BF1297">
        <v>0</v>
      </c>
      <c r="BG1297">
        <v>0</v>
      </c>
      <c r="BH1297">
        <v>1625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 t="shared" si="756"/>
        <v>21:41:28.820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168</v>
      </c>
      <c r="CR1297">
        <v>0</v>
      </c>
      <c r="CW1297">
        <v>4082806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 t="shared" si="753"/>
        <v>07/22/2022 21:41:29.033</v>
      </c>
      <c r="C1298" t="str">
        <f t="shared" si="732"/>
        <v>FFDFD3C0</v>
      </c>
      <c r="D1298" t="s">
        <v>113</v>
      </c>
      <c r="E1298">
        <v>45</v>
      </c>
      <c r="H1298">
        <v>152</v>
      </c>
      <c r="I1298" t="s">
        <v>120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754"/>
        <v>21:41:28.813</v>
      </c>
      <c r="T1298" t="str">
        <f t="shared" si="755"/>
        <v>21:41:28.313</v>
      </c>
      <c r="U1298" t="str">
        <f t="shared" si="746"/>
        <v>A54CFF</v>
      </c>
      <c r="V1298">
        <v>0</v>
      </c>
      <c r="W1298">
        <v>0</v>
      </c>
      <c r="X1298">
        <v>2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1</v>
      </c>
      <c r="AI1298" t="s">
        <v>552</v>
      </c>
      <c r="AJ1298">
        <v>43.417175</v>
      </c>
      <c r="AK1298" t="s">
        <v>553</v>
      </c>
      <c r="AL1298">
        <v>-88.767171000000005</v>
      </c>
      <c r="AM1298">
        <v>25</v>
      </c>
      <c r="AN1298">
        <v>1675</v>
      </c>
      <c r="AO1298" t="s">
        <v>118</v>
      </c>
      <c r="AP1298">
        <v>-52</v>
      </c>
      <c r="AQ1298">
        <v>73</v>
      </c>
      <c r="AR1298">
        <v>-448</v>
      </c>
      <c r="AZ1298">
        <v>1200</v>
      </c>
      <c r="BA1298">
        <v>1</v>
      </c>
      <c r="BB1298" t="str">
        <f t="shared" si="735"/>
        <v xml:space="preserve">N4400K  </v>
      </c>
      <c r="BC1298">
        <v>1</v>
      </c>
      <c r="BE1298">
        <v>0</v>
      </c>
      <c r="BF1298">
        <v>0</v>
      </c>
      <c r="BG1298">
        <v>0</v>
      </c>
      <c r="BH1298">
        <v>1625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 t="shared" si="756"/>
        <v>21:41:28.820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168</v>
      </c>
      <c r="CR1298">
        <v>0</v>
      </c>
      <c r="CW1298">
        <v>4082806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 t="shared" si="753"/>
        <v>07/22/2022 21:41:29.033</v>
      </c>
      <c r="C1299" t="str">
        <f t="shared" si="732"/>
        <v>FFDFD3C0</v>
      </c>
      <c r="D1299" t="s">
        <v>113</v>
      </c>
      <c r="E1299">
        <v>44</v>
      </c>
      <c r="H1299">
        <v>151</v>
      </c>
      <c r="I1299" t="s">
        <v>114</v>
      </c>
      <c r="J1299" t="s">
        <v>115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754"/>
        <v>21:41:28.813</v>
      </c>
      <c r="T1299" t="str">
        <f t="shared" si="755"/>
        <v>21:41:28.313</v>
      </c>
      <c r="U1299" t="str">
        <f t="shared" si="746"/>
        <v>A54CFF</v>
      </c>
      <c r="V1299">
        <v>0</v>
      </c>
      <c r="W1299">
        <v>0</v>
      </c>
      <c r="X1299">
        <v>2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1</v>
      </c>
      <c r="AI1299" t="s">
        <v>552</v>
      </c>
      <c r="AJ1299">
        <v>43.417175</v>
      </c>
      <c r="AK1299" t="s">
        <v>553</v>
      </c>
      <c r="AL1299">
        <v>-88.767171000000005</v>
      </c>
      <c r="AM1299">
        <v>25</v>
      </c>
      <c r="AN1299">
        <v>1675</v>
      </c>
      <c r="AO1299" t="s">
        <v>118</v>
      </c>
      <c r="AP1299">
        <v>-52</v>
      </c>
      <c r="AQ1299">
        <v>73</v>
      </c>
      <c r="AR1299">
        <v>-448</v>
      </c>
      <c r="AZ1299">
        <v>1200</v>
      </c>
      <c r="BA1299">
        <v>1</v>
      </c>
      <c r="BB1299" t="str">
        <f t="shared" si="735"/>
        <v xml:space="preserve">N4400K  </v>
      </c>
      <c r="BC1299">
        <v>1</v>
      </c>
      <c r="BE1299">
        <v>0</v>
      </c>
      <c r="BF1299">
        <v>0</v>
      </c>
      <c r="BG1299">
        <v>0</v>
      </c>
      <c r="BH1299">
        <v>1625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 t="shared" si="756"/>
        <v>21:41:28.820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168</v>
      </c>
      <c r="CR1299">
        <v>0</v>
      </c>
      <c r="CW1299">
        <v>4082806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 t="shared" si="753"/>
        <v>07/22/2022 21:41:29.033</v>
      </c>
      <c r="C1300" t="str">
        <f t="shared" si="732"/>
        <v>FFDFD3C0</v>
      </c>
      <c r="D1300" t="s">
        <v>121</v>
      </c>
      <c r="E1300">
        <v>12</v>
      </c>
      <c r="F1300">
        <v>1012</v>
      </c>
      <c r="G1300" t="s">
        <v>122</v>
      </c>
      <c r="J1300" t="s">
        <v>123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754"/>
        <v>21:41:28.813</v>
      </c>
      <c r="T1300" t="str">
        <f t="shared" si="755"/>
        <v>21:41:28.313</v>
      </c>
      <c r="U1300" t="str">
        <f t="shared" si="746"/>
        <v>A54CFF</v>
      </c>
      <c r="V1300">
        <v>0</v>
      </c>
      <c r="W1300">
        <v>0</v>
      </c>
      <c r="X1300">
        <v>2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1</v>
      </c>
      <c r="AI1300" t="s">
        <v>552</v>
      </c>
      <c r="AJ1300">
        <v>43.417175</v>
      </c>
      <c r="AK1300" t="s">
        <v>553</v>
      </c>
      <c r="AL1300">
        <v>-88.767171000000005</v>
      </c>
      <c r="AM1300">
        <v>25</v>
      </c>
      <c r="AN1300">
        <v>1675</v>
      </c>
      <c r="AO1300" t="s">
        <v>118</v>
      </c>
      <c r="AP1300">
        <v>-52</v>
      </c>
      <c r="AQ1300">
        <v>73</v>
      </c>
      <c r="AR1300">
        <v>-448</v>
      </c>
      <c r="AZ1300">
        <v>1200</v>
      </c>
      <c r="BA1300">
        <v>1</v>
      </c>
      <c r="BB1300" t="str">
        <f t="shared" si="735"/>
        <v xml:space="preserve">N4400K  </v>
      </c>
      <c r="BC1300">
        <v>1</v>
      </c>
      <c r="BE1300">
        <v>0</v>
      </c>
      <c r="BF1300">
        <v>0</v>
      </c>
      <c r="BG1300">
        <v>0</v>
      </c>
      <c r="BH1300">
        <v>1625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 t="shared" si="756"/>
        <v>21:41:28.820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168</v>
      </c>
      <c r="CR1300">
        <v>0</v>
      </c>
      <c r="CW1300">
        <v>4082806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"07/22/2022 21:41:30.017"</f>
        <v>07/22/2022 21:41:30.017</v>
      </c>
      <c r="C1301" t="str">
        <f t="shared" si="732"/>
        <v>FFDFD3C0</v>
      </c>
      <c r="D1301" t="s">
        <v>124</v>
      </c>
      <c r="E1301">
        <v>2</v>
      </c>
      <c r="H1301">
        <v>156</v>
      </c>
      <c r="I1301" t="s">
        <v>125</v>
      </c>
      <c r="J1301" t="s">
        <v>126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ref="S1301:S1306" si="757">"21:41:29.844"</f>
        <v>21:41:29.844</v>
      </c>
      <c r="T1301" t="str">
        <f t="shared" ref="T1301:T1306" si="758">"21:41:29.344"</f>
        <v>21:41:29.344</v>
      </c>
      <c r="U1301" t="str">
        <f t="shared" si="746"/>
        <v>A54CFF</v>
      </c>
      <c r="V1301">
        <v>0</v>
      </c>
      <c r="W1301">
        <v>0</v>
      </c>
      <c r="X1301">
        <v>2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1</v>
      </c>
      <c r="AI1301" t="s">
        <v>554</v>
      </c>
      <c r="AJ1301">
        <v>43.417560999999999</v>
      </c>
      <c r="AK1301" t="s">
        <v>555</v>
      </c>
      <c r="AL1301">
        <v>-88.767556999999996</v>
      </c>
      <c r="AM1301">
        <v>25</v>
      </c>
      <c r="AN1301">
        <v>1675</v>
      </c>
      <c r="AO1301" t="s">
        <v>118</v>
      </c>
      <c r="AP1301">
        <v>-51</v>
      </c>
      <c r="AQ1301">
        <v>73</v>
      </c>
      <c r="AR1301">
        <v>-448</v>
      </c>
      <c r="AZ1301">
        <v>1200</v>
      </c>
      <c r="BA1301">
        <v>1</v>
      </c>
      <c r="BB1301" t="str">
        <f t="shared" si="735"/>
        <v xml:space="preserve">N4400K  </v>
      </c>
      <c r="BC1301">
        <v>1</v>
      </c>
      <c r="BE1301">
        <v>0</v>
      </c>
      <c r="BF1301">
        <v>0</v>
      </c>
      <c r="BG1301">
        <v>0</v>
      </c>
      <c r="BH1301">
        <v>1600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 t="shared" ref="BW1301:BW1306" si="759">"21:41:29.846"</f>
        <v>21:41:29.846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168</v>
      </c>
      <c r="CR1301">
        <v>0</v>
      </c>
      <c r="CW1301">
        <v>4084064</v>
      </c>
      <c r="CY1301">
        <v>1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"07/22/2022 21:41:30.064"</f>
        <v>07/22/2022 21:41:30.064</v>
      </c>
      <c r="C1302" t="str">
        <f t="shared" si="732"/>
        <v>FFDFD3C0</v>
      </c>
      <c r="D1302" t="s">
        <v>113</v>
      </c>
      <c r="E1302">
        <v>44</v>
      </c>
      <c r="H1302">
        <v>151</v>
      </c>
      <c r="I1302" t="s">
        <v>114</v>
      </c>
      <c r="J1302" t="s">
        <v>115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757"/>
        <v>21:41:29.844</v>
      </c>
      <c r="T1302" t="str">
        <f t="shared" si="758"/>
        <v>21:41:29.344</v>
      </c>
      <c r="U1302" t="str">
        <f t="shared" si="746"/>
        <v>A54CFF</v>
      </c>
      <c r="V1302">
        <v>0</v>
      </c>
      <c r="W1302">
        <v>0</v>
      </c>
      <c r="X1302">
        <v>2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1</v>
      </c>
      <c r="AI1302" t="s">
        <v>554</v>
      </c>
      <c r="AJ1302">
        <v>43.417560999999999</v>
      </c>
      <c r="AK1302" t="s">
        <v>555</v>
      </c>
      <c r="AL1302">
        <v>-88.767556999999996</v>
      </c>
      <c r="AM1302">
        <v>25</v>
      </c>
      <c r="AN1302">
        <v>1675</v>
      </c>
      <c r="AO1302" t="s">
        <v>118</v>
      </c>
      <c r="AP1302">
        <v>-51</v>
      </c>
      <c r="AQ1302">
        <v>73</v>
      </c>
      <c r="AR1302">
        <v>-448</v>
      </c>
      <c r="AZ1302">
        <v>1200</v>
      </c>
      <c r="BA1302">
        <v>1</v>
      </c>
      <c r="BB1302" t="str">
        <f t="shared" si="735"/>
        <v xml:space="preserve">N4400K  </v>
      </c>
      <c r="BC1302">
        <v>1</v>
      </c>
      <c r="BE1302">
        <v>0</v>
      </c>
      <c r="BF1302">
        <v>0</v>
      </c>
      <c r="BG1302">
        <v>0</v>
      </c>
      <c r="BH1302">
        <v>1600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 t="shared" si="759"/>
        <v>21:41:29.846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168</v>
      </c>
      <c r="CR1302">
        <v>0</v>
      </c>
      <c r="CW1302">
        <v>4084064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"07/22/2022 21:41:30.064"</f>
        <v>07/22/2022 21:41:30.064</v>
      </c>
      <c r="C1303" t="str">
        <f t="shared" si="732"/>
        <v>FFDFD3C0</v>
      </c>
      <c r="D1303" t="s">
        <v>113</v>
      </c>
      <c r="E1303">
        <v>45</v>
      </c>
      <c r="H1303">
        <v>152</v>
      </c>
      <c r="I1303" t="s">
        <v>120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757"/>
        <v>21:41:29.844</v>
      </c>
      <c r="T1303" t="str">
        <f t="shared" si="758"/>
        <v>21:41:29.344</v>
      </c>
      <c r="U1303" t="str">
        <f t="shared" si="746"/>
        <v>A54CFF</v>
      </c>
      <c r="V1303">
        <v>0</v>
      </c>
      <c r="W1303">
        <v>0</v>
      </c>
      <c r="X1303">
        <v>2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1</v>
      </c>
      <c r="AI1303" t="s">
        <v>554</v>
      </c>
      <c r="AJ1303">
        <v>43.417560999999999</v>
      </c>
      <c r="AK1303" t="s">
        <v>555</v>
      </c>
      <c r="AL1303">
        <v>-88.767556999999996</v>
      </c>
      <c r="AM1303">
        <v>25</v>
      </c>
      <c r="AN1303">
        <v>1675</v>
      </c>
      <c r="AO1303" t="s">
        <v>118</v>
      </c>
      <c r="AP1303">
        <v>-51</v>
      </c>
      <c r="AQ1303">
        <v>73</v>
      </c>
      <c r="AR1303">
        <v>-448</v>
      </c>
      <c r="AZ1303">
        <v>1200</v>
      </c>
      <c r="BA1303">
        <v>1</v>
      </c>
      <c r="BB1303" t="str">
        <f t="shared" si="735"/>
        <v xml:space="preserve">N4400K  </v>
      </c>
      <c r="BC1303">
        <v>1</v>
      </c>
      <c r="BE1303">
        <v>0</v>
      </c>
      <c r="BF1303">
        <v>0</v>
      </c>
      <c r="BG1303">
        <v>0</v>
      </c>
      <c r="BH1303">
        <v>1600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 t="shared" si="759"/>
        <v>21:41:29.846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168</v>
      </c>
      <c r="CR1303">
        <v>0</v>
      </c>
      <c r="CW1303">
        <v>4084064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"07/22/2022 21:41:30.064"</f>
        <v>07/22/2022 21:41:30.064</v>
      </c>
      <c r="C1304" t="str">
        <f t="shared" si="732"/>
        <v>FFDFD3C0</v>
      </c>
      <c r="D1304" t="s">
        <v>121</v>
      </c>
      <c r="E1304">
        <v>12</v>
      </c>
      <c r="F1304">
        <v>1012</v>
      </c>
      <c r="G1304" t="s">
        <v>122</v>
      </c>
      <c r="J1304" t="s">
        <v>123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757"/>
        <v>21:41:29.844</v>
      </c>
      <c r="T1304" t="str">
        <f t="shared" si="758"/>
        <v>21:41:29.344</v>
      </c>
      <c r="U1304" t="str">
        <f t="shared" si="746"/>
        <v>A54CFF</v>
      </c>
      <c r="V1304">
        <v>0</v>
      </c>
      <c r="W1304">
        <v>0</v>
      </c>
      <c r="X1304">
        <v>2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1</v>
      </c>
      <c r="AI1304" t="s">
        <v>554</v>
      </c>
      <c r="AJ1304">
        <v>43.417560999999999</v>
      </c>
      <c r="AK1304" t="s">
        <v>555</v>
      </c>
      <c r="AL1304">
        <v>-88.767556999999996</v>
      </c>
      <c r="AM1304">
        <v>25</v>
      </c>
      <c r="AN1304">
        <v>1675</v>
      </c>
      <c r="AO1304" t="s">
        <v>118</v>
      </c>
      <c r="AP1304">
        <v>-51</v>
      </c>
      <c r="AQ1304">
        <v>73</v>
      </c>
      <c r="AR1304">
        <v>-448</v>
      </c>
      <c r="AZ1304">
        <v>1200</v>
      </c>
      <c r="BA1304">
        <v>1</v>
      </c>
      <c r="BB1304" t="str">
        <f t="shared" si="735"/>
        <v xml:space="preserve">N4400K  </v>
      </c>
      <c r="BC1304">
        <v>1</v>
      </c>
      <c r="BE1304">
        <v>0</v>
      </c>
      <c r="BF1304">
        <v>0</v>
      </c>
      <c r="BG1304">
        <v>0</v>
      </c>
      <c r="BH1304">
        <v>1600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 t="shared" si="759"/>
        <v>21:41:29.846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168</v>
      </c>
      <c r="CR1304">
        <v>0</v>
      </c>
      <c r="CW1304">
        <v>4084064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"07/22/2022 21:41:30.096"</f>
        <v>07/22/2022 21:41:30.096</v>
      </c>
      <c r="C1305" t="str">
        <f t="shared" si="732"/>
        <v>FFDFD3C0</v>
      </c>
      <c r="D1305" t="s">
        <v>127</v>
      </c>
      <c r="E1305">
        <v>8</v>
      </c>
      <c r="F1305">
        <v>2008</v>
      </c>
      <c r="G1305" t="s">
        <v>128</v>
      </c>
      <c r="J1305" t="s">
        <v>129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757"/>
        <v>21:41:29.844</v>
      </c>
      <c r="T1305" t="str">
        <f t="shared" si="758"/>
        <v>21:41:29.344</v>
      </c>
      <c r="U1305" t="str">
        <f t="shared" si="746"/>
        <v>A54CFF</v>
      </c>
      <c r="V1305">
        <v>0</v>
      </c>
      <c r="W1305">
        <v>0</v>
      </c>
      <c r="X1305">
        <v>2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1</v>
      </c>
      <c r="AI1305" t="s">
        <v>554</v>
      </c>
      <c r="AJ1305">
        <v>43.417560999999999</v>
      </c>
      <c r="AK1305" t="s">
        <v>555</v>
      </c>
      <c r="AL1305">
        <v>-88.767556999999996</v>
      </c>
      <c r="AM1305">
        <v>25</v>
      </c>
      <c r="AN1305">
        <v>1675</v>
      </c>
      <c r="AO1305" t="s">
        <v>118</v>
      </c>
      <c r="AP1305">
        <v>-51</v>
      </c>
      <c r="AQ1305">
        <v>73</v>
      </c>
      <c r="AR1305">
        <v>-448</v>
      </c>
      <c r="AZ1305">
        <v>1200</v>
      </c>
      <c r="BA1305">
        <v>1</v>
      </c>
      <c r="BB1305" t="str">
        <f t="shared" si="735"/>
        <v xml:space="preserve">N4400K  </v>
      </c>
      <c r="BC1305">
        <v>1</v>
      </c>
      <c r="BE1305">
        <v>0</v>
      </c>
      <c r="BF1305">
        <v>0</v>
      </c>
      <c r="BG1305">
        <v>0</v>
      </c>
      <c r="BH1305">
        <v>1600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 t="shared" si="759"/>
        <v>21:41:29.846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168</v>
      </c>
      <c r="CR1305">
        <v>0</v>
      </c>
      <c r="CW1305">
        <v>4084064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"07/22/2022 21:41:30.096"</f>
        <v>07/22/2022 21:41:30.096</v>
      </c>
      <c r="C1306" t="str">
        <f t="shared" si="732"/>
        <v>FFDFD3C0</v>
      </c>
      <c r="D1306" t="s">
        <v>121</v>
      </c>
      <c r="E1306">
        <v>11</v>
      </c>
      <c r="F1306">
        <v>1011</v>
      </c>
      <c r="G1306" t="s">
        <v>125</v>
      </c>
      <c r="J1306" t="s">
        <v>123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757"/>
        <v>21:41:29.844</v>
      </c>
      <c r="T1306" t="str">
        <f t="shared" si="758"/>
        <v>21:41:29.344</v>
      </c>
      <c r="U1306" t="str">
        <f t="shared" si="746"/>
        <v>A54CFF</v>
      </c>
      <c r="V1306">
        <v>0</v>
      </c>
      <c r="W1306">
        <v>0</v>
      </c>
      <c r="X1306">
        <v>2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1</v>
      </c>
      <c r="AI1306" t="s">
        <v>554</v>
      </c>
      <c r="AJ1306">
        <v>43.417560999999999</v>
      </c>
      <c r="AK1306" t="s">
        <v>555</v>
      </c>
      <c r="AL1306">
        <v>-88.767556999999996</v>
      </c>
      <c r="AM1306">
        <v>25</v>
      </c>
      <c r="AN1306">
        <v>1675</v>
      </c>
      <c r="AO1306" t="s">
        <v>118</v>
      </c>
      <c r="AP1306">
        <v>-51</v>
      </c>
      <c r="AQ1306">
        <v>73</v>
      </c>
      <c r="AR1306">
        <v>-448</v>
      </c>
      <c r="AZ1306">
        <v>1200</v>
      </c>
      <c r="BA1306">
        <v>1</v>
      </c>
      <c r="BB1306" t="str">
        <f t="shared" si="735"/>
        <v xml:space="preserve">N4400K  </v>
      </c>
      <c r="BC1306">
        <v>1</v>
      </c>
      <c r="BE1306">
        <v>0</v>
      </c>
      <c r="BF1306">
        <v>0</v>
      </c>
      <c r="BG1306">
        <v>0</v>
      </c>
      <c r="BH1306">
        <v>1600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 t="shared" si="759"/>
        <v>21:41:29.846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168</v>
      </c>
      <c r="CR1306">
        <v>0</v>
      </c>
      <c r="CW1306">
        <v>4084064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"07/22/2022 21:41:31.111"</f>
        <v>07/22/2022 21:41:31.111</v>
      </c>
      <c r="C1307" t="str">
        <f t="shared" si="732"/>
        <v>FFDFD3C0</v>
      </c>
      <c r="D1307" t="s">
        <v>113</v>
      </c>
      <c r="E1307">
        <v>44</v>
      </c>
      <c r="H1307">
        <v>151</v>
      </c>
      <c r="I1307" t="s">
        <v>114</v>
      </c>
      <c r="J1307" t="s">
        <v>115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ref="S1307:S1312" si="760">"21:41:30.898"</f>
        <v>21:41:30.898</v>
      </c>
      <c r="T1307" t="str">
        <f t="shared" ref="T1307:T1312" si="761">"21:41:30.398"</f>
        <v>21:41:30.398</v>
      </c>
      <c r="U1307" t="str">
        <f t="shared" si="746"/>
        <v>A54CFF</v>
      </c>
      <c r="V1307">
        <v>0</v>
      </c>
      <c r="W1307">
        <v>0</v>
      </c>
      <c r="X1307">
        <v>2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1</v>
      </c>
      <c r="AI1307" t="s">
        <v>556</v>
      </c>
      <c r="AJ1307">
        <v>43.417883000000003</v>
      </c>
      <c r="AK1307" t="s">
        <v>557</v>
      </c>
      <c r="AL1307">
        <v>-88.767878999999994</v>
      </c>
      <c r="AM1307">
        <v>25</v>
      </c>
      <c r="AN1307">
        <v>1675</v>
      </c>
      <c r="AO1307" t="s">
        <v>118</v>
      </c>
      <c r="AP1307">
        <v>-51</v>
      </c>
      <c r="AQ1307">
        <v>74</v>
      </c>
      <c r="AR1307">
        <v>-448</v>
      </c>
      <c r="AZ1307">
        <v>1200</v>
      </c>
      <c r="BA1307">
        <v>1</v>
      </c>
      <c r="BB1307" t="str">
        <f t="shared" si="735"/>
        <v xml:space="preserve">N4400K  </v>
      </c>
      <c r="BC1307">
        <v>1</v>
      </c>
      <c r="BE1307">
        <v>0</v>
      </c>
      <c r="BF1307">
        <v>0</v>
      </c>
      <c r="BG1307">
        <v>0</v>
      </c>
      <c r="BH1307">
        <v>1600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 t="shared" ref="BW1307:BW1312" si="762">"21:41:30.903"</f>
        <v>21:41:30.903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168</v>
      </c>
      <c r="CR1307">
        <v>0</v>
      </c>
      <c r="CW1307">
        <v>4085420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"07/22/2022 21:41:31.111"</f>
        <v>07/22/2022 21:41:31.111</v>
      </c>
      <c r="C1308" t="str">
        <f t="shared" si="732"/>
        <v>FFDFD3C0</v>
      </c>
      <c r="D1308" t="s">
        <v>121</v>
      </c>
      <c r="E1308">
        <v>12</v>
      </c>
      <c r="F1308">
        <v>1012</v>
      </c>
      <c r="G1308" t="s">
        <v>122</v>
      </c>
      <c r="J1308" t="s">
        <v>123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760"/>
        <v>21:41:30.898</v>
      </c>
      <c r="T1308" t="str">
        <f t="shared" si="761"/>
        <v>21:41:30.398</v>
      </c>
      <c r="U1308" t="str">
        <f t="shared" si="746"/>
        <v>A54CFF</v>
      </c>
      <c r="V1308">
        <v>0</v>
      </c>
      <c r="W1308">
        <v>0</v>
      </c>
      <c r="X1308">
        <v>2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1</v>
      </c>
      <c r="AI1308" t="s">
        <v>556</v>
      </c>
      <c r="AJ1308">
        <v>43.417883000000003</v>
      </c>
      <c r="AK1308" t="s">
        <v>557</v>
      </c>
      <c r="AL1308">
        <v>-88.767878999999994</v>
      </c>
      <c r="AM1308">
        <v>25</v>
      </c>
      <c r="AN1308">
        <v>1675</v>
      </c>
      <c r="AO1308" t="s">
        <v>118</v>
      </c>
      <c r="AP1308">
        <v>-51</v>
      </c>
      <c r="AQ1308">
        <v>74</v>
      </c>
      <c r="AR1308">
        <v>-448</v>
      </c>
      <c r="AZ1308">
        <v>1200</v>
      </c>
      <c r="BA1308">
        <v>1</v>
      </c>
      <c r="BB1308" t="str">
        <f t="shared" si="735"/>
        <v xml:space="preserve">N4400K  </v>
      </c>
      <c r="BC1308">
        <v>1</v>
      </c>
      <c r="BE1308">
        <v>0</v>
      </c>
      <c r="BF1308">
        <v>0</v>
      </c>
      <c r="BG1308">
        <v>0</v>
      </c>
      <c r="BH1308">
        <v>1600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 t="shared" si="762"/>
        <v>21:41:30.903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168</v>
      </c>
      <c r="CR1308">
        <v>0</v>
      </c>
      <c r="CW1308">
        <v>4085420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"07/22/2022 21:41:31.111"</f>
        <v>07/22/2022 21:41:31.111</v>
      </c>
      <c r="C1309" t="str">
        <f t="shared" si="732"/>
        <v>FFDFD3C0</v>
      </c>
      <c r="D1309" t="s">
        <v>113</v>
      </c>
      <c r="E1309">
        <v>45</v>
      </c>
      <c r="H1309">
        <v>152</v>
      </c>
      <c r="I1309" t="s">
        <v>120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760"/>
        <v>21:41:30.898</v>
      </c>
      <c r="T1309" t="str">
        <f t="shared" si="761"/>
        <v>21:41:30.398</v>
      </c>
      <c r="U1309" t="str">
        <f t="shared" si="746"/>
        <v>A54CFF</v>
      </c>
      <c r="V1309">
        <v>0</v>
      </c>
      <c r="W1309">
        <v>0</v>
      </c>
      <c r="X1309">
        <v>2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1</v>
      </c>
      <c r="AI1309" t="s">
        <v>556</v>
      </c>
      <c r="AJ1309">
        <v>43.417883000000003</v>
      </c>
      <c r="AK1309" t="s">
        <v>557</v>
      </c>
      <c r="AL1309">
        <v>-88.767878999999994</v>
      </c>
      <c r="AM1309">
        <v>25</v>
      </c>
      <c r="AN1309">
        <v>1675</v>
      </c>
      <c r="AO1309" t="s">
        <v>118</v>
      </c>
      <c r="AP1309">
        <v>-51</v>
      </c>
      <c r="AQ1309">
        <v>74</v>
      </c>
      <c r="AR1309">
        <v>-448</v>
      </c>
      <c r="AZ1309">
        <v>1200</v>
      </c>
      <c r="BA1309">
        <v>1</v>
      </c>
      <c r="BB1309" t="str">
        <f t="shared" si="735"/>
        <v xml:space="preserve">N4400K  </v>
      </c>
      <c r="BC1309">
        <v>1</v>
      </c>
      <c r="BE1309">
        <v>0</v>
      </c>
      <c r="BF1309">
        <v>0</v>
      </c>
      <c r="BG1309">
        <v>0</v>
      </c>
      <c r="BH1309">
        <v>1600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 t="shared" si="762"/>
        <v>21:41:30.903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168</v>
      </c>
      <c r="CR1309">
        <v>0</v>
      </c>
      <c r="CW1309">
        <v>4085420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"07/22/2022 21:41:31.111"</f>
        <v>07/22/2022 21:41:31.111</v>
      </c>
      <c r="C1310" t="str">
        <f t="shared" si="732"/>
        <v>FFDFD3C0</v>
      </c>
      <c r="D1310" t="s">
        <v>127</v>
      </c>
      <c r="E1310">
        <v>8</v>
      </c>
      <c r="F1310">
        <v>2008</v>
      </c>
      <c r="G1310" t="s">
        <v>128</v>
      </c>
      <c r="J1310" t="s">
        <v>129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760"/>
        <v>21:41:30.898</v>
      </c>
      <c r="T1310" t="str">
        <f t="shared" si="761"/>
        <v>21:41:30.398</v>
      </c>
      <c r="U1310" t="str">
        <f t="shared" si="746"/>
        <v>A54CFF</v>
      </c>
      <c r="V1310">
        <v>0</v>
      </c>
      <c r="W1310">
        <v>0</v>
      </c>
      <c r="X1310">
        <v>2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1</v>
      </c>
      <c r="AI1310" t="s">
        <v>556</v>
      </c>
      <c r="AJ1310">
        <v>43.417883000000003</v>
      </c>
      <c r="AK1310" t="s">
        <v>557</v>
      </c>
      <c r="AL1310">
        <v>-88.767878999999994</v>
      </c>
      <c r="AM1310">
        <v>25</v>
      </c>
      <c r="AN1310">
        <v>1675</v>
      </c>
      <c r="AO1310" t="s">
        <v>118</v>
      </c>
      <c r="AP1310">
        <v>-51</v>
      </c>
      <c r="AQ1310">
        <v>74</v>
      </c>
      <c r="AR1310">
        <v>-448</v>
      </c>
      <c r="AZ1310">
        <v>1200</v>
      </c>
      <c r="BA1310">
        <v>1</v>
      </c>
      <c r="BB1310" t="str">
        <f t="shared" si="735"/>
        <v xml:space="preserve">N4400K  </v>
      </c>
      <c r="BC1310">
        <v>1</v>
      </c>
      <c r="BE1310">
        <v>0</v>
      </c>
      <c r="BF1310">
        <v>0</v>
      </c>
      <c r="BG1310">
        <v>0</v>
      </c>
      <c r="BH1310">
        <v>1600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 t="shared" si="762"/>
        <v>21:41:30.903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168</v>
      </c>
      <c r="CR1310">
        <v>0</v>
      </c>
      <c r="CW1310">
        <v>4085420</v>
      </c>
      <c r="CY1310">
        <v>1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"07/22/2022 21:41:31.174"</f>
        <v>07/22/2022 21:41:31.174</v>
      </c>
      <c r="C1311" t="str">
        <f t="shared" si="732"/>
        <v>FFDFD3C0</v>
      </c>
      <c r="D1311" t="s">
        <v>121</v>
      </c>
      <c r="E1311">
        <v>11</v>
      </c>
      <c r="F1311">
        <v>1011</v>
      </c>
      <c r="G1311" t="s">
        <v>125</v>
      </c>
      <c r="J1311" t="s">
        <v>123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760"/>
        <v>21:41:30.898</v>
      </c>
      <c r="T1311" t="str">
        <f t="shared" si="761"/>
        <v>21:41:30.398</v>
      </c>
      <c r="U1311" t="str">
        <f t="shared" si="746"/>
        <v>A54CFF</v>
      </c>
      <c r="V1311">
        <v>0</v>
      </c>
      <c r="W1311">
        <v>0</v>
      </c>
      <c r="X1311">
        <v>2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1</v>
      </c>
      <c r="AI1311" t="s">
        <v>556</v>
      </c>
      <c r="AJ1311">
        <v>43.417883000000003</v>
      </c>
      <c r="AK1311" t="s">
        <v>557</v>
      </c>
      <c r="AL1311">
        <v>-88.767878999999994</v>
      </c>
      <c r="AM1311">
        <v>25</v>
      </c>
      <c r="AN1311">
        <v>1675</v>
      </c>
      <c r="AO1311" t="s">
        <v>118</v>
      </c>
      <c r="AP1311">
        <v>-51</v>
      </c>
      <c r="AQ1311">
        <v>74</v>
      </c>
      <c r="AR1311">
        <v>-448</v>
      </c>
      <c r="AZ1311">
        <v>1200</v>
      </c>
      <c r="BA1311">
        <v>1</v>
      </c>
      <c r="BB1311" t="str">
        <f t="shared" si="735"/>
        <v xml:space="preserve">N4400K  </v>
      </c>
      <c r="BC1311">
        <v>1</v>
      </c>
      <c r="BE1311">
        <v>0</v>
      </c>
      <c r="BF1311">
        <v>0</v>
      </c>
      <c r="BG1311">
        <v>0</v>
      </c>
      <c r="BH1311">
        <v>1600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 t="shared" si="762"/>
        <v>21:41:30.903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168</v>
      </c>
      <c r="CR1311">
        <v>0</v>
      </c>
      <c r="CW1311">
        <v>4085420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"07/22/2022 21:41:31.174"</f>
        <v>07/22/2022 21:41:31.174</v>
      </c>
      <c r="C1312" t="str">
        <f t="shared" si="732"/>
        <v>FFDFD3C0</v>
      </c>
      <c r="D1312" t="s">
        <v>124</v>
      </c>
      <c r="E1312">
        <v>2</v>
      </c>
      <c r="H1312">
        <v>156</v>
      </c>
      <c r="I1312" t="s">
        <v>125</v>
      </c>
      <c r="J1312" t="s">
        <v>126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760"/>
        <v>21:41:30.898</v>
      </c>
      <c r="T1312" t="str">
        <f t="shared" si="761"/>
        <v>21:41:30.398</v>
      </c>
      <c r="U1312" t="str">
        <f t="shared" si="746"/>
        <v>A54CFF</v>
      </c>
      <c r="V1312">
        <v>0</v>
      </c>
      <c r="W1312">
        <v>0</v>
      </c>
      <c r="X1312">
        <v>2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1</v>
      </c>
      <c r="AI1312" t="s">
        <v>556</v>
      </c>
      <c r="AJ1312">
        <v>43.417883000000003</v>
      </c>
      <c r="AK1312" t="s">
        <v>557</v>
      </c>
      <c r="AL1312">
        <v>-88.767878999999994</v>
      </c>
      <c r="AM1312">
        <v>25</v>
      </c>
      <c r="AN1312">
        <v>1675</v>
      </c>
      <c r="AO1312" t="s">
        <v>118</v>
      </c>
      <c r="AP1312">
        <v>-51</v>
      </c>
      <c r="AQ1312">
        <v>74</v>
      </c>
      <c r="AR1312">
        <v>-448</v>
      </c>
      <c r="AZ1312">
        <v>1200</v>
      </c>
      <c r="BA1312">
        <v>1</v>
      </c>
      <c r="BB1312" t="str">
        <f t="shared" si="735"/>
        <v xml:space="preserve">N4400K  </v>
      </c>
      <c r="BC1312">
        <v>1</v>
      </c>
      <c r="BE1312">
        <v>0</v>
      </c>
      <c r="BF1312">
        <v>0</v>
      </c>
      <c r="BG1312">
        <v>0</v>
      </c>
      <c r="BH1312">
        <v>1600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 t="shared" si="762"/>
        <v>21:41:30.903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168</v>
      </c>
      <c r="CR1312">
        <v>0</v>
      </c>
      <c r="CW1312">
        <v>4085420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 t="shared" ref="A1313:A1318" si="763">"07/22/2022 21:41:32.065"</f>
        <v>07/22/2022 21:41:32.065</v>
      </c>
      <c r="C1313" t="str">
        <f t="shared" si="732"/>
        <v>FFDFD3C0</v>
      </c>
      <c r="D1313" t="s">
        <v>127</v>
      </c>
      <c r="E1313">
        <v>8</v>
      </c>
      <c r="F1313">
        <v>2008</v>
      </c>
      <c r="G1313" t="s">
        <v>128</v>
      </c>
      <c r="J1313" t="s">
        <v>129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ref="S1313:S1318" si="764">"21:41:31.836"</f>
        <v>21:41:31.836</v>
      </c>
      <c r="T1313" t="str">
        <f t="shared" ref="T1313:T1318" si="765">"21:41:31.436"</f>
        <v>21:41:31.436</v>
      </c>
      <c r="U1313" t="str">
        <f t="shared" si="746"/>
        <v>A54CFF</v>
      </c>
      <c r="V1313">
        <v>0</v>
      </c>
      <c r="W1313">
        <v>0</v>
      </c>
      <c r="X1313">
        <v>2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1</v>
      </c>
      <c r="AI1313" t="s">
        <v>558</v>
      </c>
      <c r="AJ1313">
        <v>43.418247999999998</v>
      </c>
      <c r="AK1313" t="s">
        <v>559</v>
      </c>
      <c r="AL1313">
        <v>-88.768179000000003</v>
      </c>
      <c r="AM1313">
        <v>25</v>
      </c>
      <c r="AN1313">
        <v>1650</v>
      </c>
      <c r="AO1313" t="s">
        <v>118</v>
      </c>
      <c r="AP1313">
        <v>-50</v>
      </c>
      <c r="AQ1313">
        <v>75</v>
      </c>
      <c r="AR1313">
        <v>-448</v>
      </c>
      <c r="AZ1313">
        <v>1200</v>
      </c>
      <c r="BA1313">
        <v>1</v>
      </c>
      <c r="BB1313" t="str">
        <f t="shared" si="735"/>
        <v xml:space="preserve">N4400K  </v>
      </c>
      <c r="BC1313">
        <v>1</v>
      </c>
      <c r="BE1313">
        <v>0</v>
      </c>
      <c r="BF1313">
        <v>0</v>
      </c>
      <c r="BG1313">
        <v>0</v>
      </c>
      <c r="BH1313">
        <v>1600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 t="shared" ref="BW1313:BW1318" si="766">"21:41:31.843"</f>
        <v>21:41:31.843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168</v>
      </c>
      <c r="CR1313">
        <v>1</v>
      </c>
      <c r="CW1313">
        <v>13150277</v>
      </c>
      <c r="CY1313">
        <v>1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 t="shared" si="763"/>
        <v>07/22/2022 21:41:32.065</v>
      </c>
      <c r="C1314" t="str">
        <f t="shared" si="732"/>
        <v>FFDFD3C0</v>
      </c>
      <c r="D1314" t="s">
        <v>121</v>
      </c>
      <c r="E1314">
        <v>11</v>
      </c>
      <c r="F1314">
        <v>1011</v>
      </c>
      <c r="G1314" t="s">
        <v>125</v>
      </c>
      <c r="J1314" t="s">
        <v>123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764"/>
        <v>21:41:31.836</v>
      </c>
      <c r="T1314" t="str">
        <f t="shared" si="765"/>
        <v>21:41:31.436</v>
      </c>
      <c r="U1314" t="str">
        <f t="shared" si="746"/>
        <v>A54CFF</v>
      </c>
      <c r="V1314">
        <v>0</v>
      </c>
      <c r="W1314">
        <v>0</v>
      </c>
      <c r="X1314">
        <v>2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1</v>
      </c>
      <c r="AI1314" t="s">
        <v>558</v>
      </c>
      <c r="AJ1314">
        <v>43.418247999999998</v>
      </c>
      <c r="AK1314" t="s">
        <v>559</v>
      </c>
      <c r="AL1314">
        <v>-88.768179000000003</v>
      </c>
      <c r="AM1314">
        <v>25</v>
      </c>
      <c r="AN1314">
        <v>1650</v>
      </c>
      <c r="AO1314" t="s">
        <v>118</v>
      </c>
      <c r="AP1314">
        <v>-50</v>
      </c>
      <c r="AQ1314">
        <v>75</v>
      </c>
      <c r="AR1314">
        <v>-448</v>
      </c>
      <c r="AZ1314">
        <v>1200</v>
      </c>
      <c r="BA1314">
        <v>1</v>
      </c>
      <c r="BB1314" t="str">
        <f t="shared" si="735"/>
        <v xml:space="preserve">N4400K  </v>
      </c>
      <c r="BC1314">
        <v>1</v>
      </c>
      <c r="BE1314">
        <v>0</v>
      </c>
      <c r="BF1314">
        <v>0</v>
      </c>
      <c r="BG1314">
        <v>0</v>
      </c>
      <c r="BH1314">
        <v>1600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 t="shared" si="766"/>
        <v>21:41:31.843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168</v>
      </c>
      <c r="CR1314">
        <v>1</v>
      </c>
      <c r="CW1314">
        <v>13150277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 t="shared" si="763"/>
        <v>07/22/2022 21:41:32.065</v>
      </c>
      <c r="C1315" t="str">
        <f t="shared" si="732"/>
        <v>FFDFD3C0</v>
      </c>
      <c r="D1315" t="s">
        <v>124</v>
      </c>
      <c r="E1315">
        <v>2</v>
      </c>
      <c r="H1315">
        <v>156</v>
      </c>
      <c r="I1315" t="s">
        <v>125</v>
      </c>
      <c r="J1315" t="s">
        <v>126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764"/>
        <v>21:41:31.836</v>
      </c>
      <c r="T1315" t="str">
        <f t="shared" si="765"/>
        <v>21:41:31.436</v>
      </c>
      <c r="U1315" t="str">
        <f t="shared" si="746"/>
        <v>A54CFF</v>
      </c>
      <c r="V1315">
        <v>0</v>
      </c>
      <c r="W1315">
        <v>0</v>
      </c>
      <c r="X1315">
        <v>2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1</v>
      </c>
      <c r="AI1315" t="s">
        <v>558</v>
      </c>
      <c r="AJ1315">
        <v>43.418247999999998</v>
      </c>
      <c r="AK1315" t="s">
        <v>559</v>
      </c>
      <c r="AL1315">
        <v>-88.768179000000003</v>
      </c>
      <c r="AM1315">
        <v>25</v>
      </c>
      <c r="AN1315">
        <v>1650</v>
      </c>
      <c r="AO1315" t="s">
        <v>118</v>
      </c>
      <c r="AP1315">
        <v>-50</v>
      </c>
      <c r="AQ1315">
        <v>75</v>
      </c>
      <c r="AR1315">
        <v>-448</v>
      </c>
      <c r="AZ1315">
        <v>1200</v>
      </c>
      <c r="BA1315">
        <v>1</v>
      </c>
      <c r="BB1315" t="str">
        <f t="shared" si="735"/>
        <v xml:space="preserve">N4400K  </v>
      </c>
      <c r="BC1315">
        <v>1</v>
      </c>
      <c r="BE1315">
        <v>0</v>
      </c>
      <c r="BF1315">
        <v>0</v>
      </c>
      <c r="BG1315">
        <v>0</v>
      </c>
      <c r="BH1315">
        <v>1600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 t="shared" si="766"/>
        <v>21:41:31.843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168</v>
      </c>
      <c r="CR1315">
        <v>1</v>
      </c>
      <c r="CW1315">
        <v>13150277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 t="shared" si="763"/>
        <v>07/22/2022 21:41:32.065</v>
      </c>
      <c r="C1316" t="str">
        <f t="shared" si="732"/>
        <v>FFDFD3C0</v>
      </c>
      <c r="D1316" t="s">
        <v>113</v>
      </c>
      <c r="E1316">
        <v>44</v>
      </c>
      <c r="H1316">
        <v>151</v>
      </c>
      <c r="I1316" t="s">
        <v>114</v>
      </c>
      <c r="J1316" t="s">
        <v>115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764"/>
        <v>21:41:31.836</v>
      </c>
      <c r="T1316" t="str">
        <f t="shared" si="765"/>
        <v>21:41:31.436</v>
      </c>
      <c r="U1316" t="str">
        <f t="shared" si="746"/>
        <v>A54CFF</v>
      </c>
      <c r="V1316">
        <v>0</v>
      </c>
      <c r="W1316">
        <v>0</v>
      </c>
      <c r="X1316">
        <v>2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1</v>
      </c>
      <c r="AI1316" t="s">
        <v>558</v>
      </c>
      <c r="AJ1316">
        <v>43.418247999999998</v>
      </c>
      <c r="AK1316" t="s">
        <v>559</v>
      </c>
      <c r="AL1316">
        <v>-88.768179000000003</v>
      </c>
      <c r="AM1316">
        <v>25</v>
      </c>
      <c r="AN1316">
        <v>1650</v>
      </c>
      <c r="AO1316" t="s">
        <v>118</v>
      </c>
      <c r="AP1316">
        <v>-50</v>
      </c>
      <c r="AQ1316">
        <v>75</v>
      </c>
      <c r="AR1316">
        <v>-448</v>
      </c>
      <c r="AZ1316">
        <v>1200</v>
      </c>
      <c r="BA1316">
        <v>1</v>
      </c>
      <c r="BB1316" t="str">
        <f t="shared" si="735"/>
        <v xml:space="preserve">N4400K  </v>
      </c>
      <c r="BC1316">
        <v>1</v>
      </c>
      <c r="BE1316">
        <v>0</v>
      </c>
      <c r="BF1316">
        <v>0</v>
      </c>
      <c r="BG1316">
        <v>0</v>
      </c>
      <c r="BH1316">
        <v>1600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 t="shared" si="766"/>
        <v>21:41:31.843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168</v>
      </c>
      <c r="CR1316">
        <v>1</v>
      </c>
      <c r="CW1316">
        <v>13150277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 t="shared" si="763"/>
        <v>07/22/2022 21:41:32.065</v>
      </c>
      <c r="C1317" t="str">
        <f t="shared" si="732"/>
        <v>FFDFD3C0</v>
      </c>
      <c r="D1317" t="s">
        <v>113</v>
      </c>
      <c r="E1317">
        <v>45</v>
      </c>
      <c r="H1317">
        <v>152</v>
      </c>
      <c r="I1317" t="s">
        <v>120</v>
      </c>
      <c r="J1317" t="s">
        <v>115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764"/>
        <v>21:41:31.836</v>
      </c>
      <c r="T1317" t="str">
        <f t="shared" si="765"/>
        <v>21:41:31.436</v>
      </c>
      <c r="U1317" t="str">
        <f t="shared" si="746"/>
        <v>A54CFF</v>
      </c>
      <c r="V1317">
        <v>0</v>
      </c>
      <c r="W1317">
        <v>0</v>
      </c>
      <c r="X1317">
        <v>2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1</v>
      </c>
      <c r="AI1317" t="s">
        <v>558</v>
      </c>
      <c r="AJ1317">
        <v>43.418247999999998</v>
      </c>
      <c r="AK1317" t="s">
        <v>559</v>
      </c>
      <c r="AL1317">
        <v>-88.768179000000003</v>
      </c>
      <c r="AM1317">
        <v>25</v>
      </c>
      <c r="AN1317">
        <v>1650</v>
      </c>
      <c r="AO1317" t="s">
        <v>118</v>
      </c>
      <c r="AP1317">
        <v>-50</v>
      </c>
      <c r="AQ1317">
        <v>75</v>
      </c>
      <c r="AR1317">
        <v>-448</v>
      </c>
      <c r="AZ1317">
        <v>1200</v>
      </c>
      <c r="BA1317">
        <v>1</v>
      </c>
      <c r="BB1317" t="str">
        <f t="shared" si="735"/>
        <v xml:space="preserve">N4400K  </v>
      </c>
      <c r="BC1317">
        <v>1</v>
      </c>
      <c r="BE1317">
        <v>0</v>
      </c>
      <c r="BF1317">
        <v>0</v>
      </c>
      <c r="BG1317">
        <v>0</v>
      </c>
      <c r="BH1317">
        <v>1600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 t="shared" si="766"/>
        <v>21:41:31.843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168</v>
      </c>
      <c r="CR1317">
        <v>1</v>
      </c>
      <c r="CW1317">
        <v>13150277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 t="shared" si="763"/>
        <v>07/22/2022 21:41:32.065</v>
      </c>
      <c r="C1318" t="str">
        <f t="shared" si="732"/>
        <v>FFDFD3C0</v>
      </c>
      <c r="D1318" t="s">
        <v>121</v>
      </c>
      <c r="E1318">
        <v>12</v>
      </c>
      <c r="F1318">
        <v>1012</v>
      </c>
      <c r="G1318" t="s">
        <v>122</v>
      </c>
      <c r="J1318" t="s">
        <v>123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764"/>
        <v>21:41:31.836</v>
      </c>
      <c r="T1318" t="str">
        <f t="shared" si="765"/>
        <v>21:41:31.436</v>
      </c>
      <c r="U1318" t="str">
        <f t="shared" si="746"/>
        <v>A54CFF</v>
      </c>
      <c r="V1318">
        <v>0</v>
      </c>
      <c r="W1318">
        <v>0</v>
      </c>
      <c r="X1318">
        <v>2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1</v>
      </c>
      <c r="AI1318" t="s">
        <v>558</v>
      </c>
      <c r="AJ1318">
        <v>43.418247999999998</v>
      </c>
      <c r="AK1318" t="s">
        <v>559</v>
      </c>
      <c r="AL1318">
        <v>-88.768179000000003</v>
      </c>
      <c r="AM1318">
        <v>25</v>
      </c>
      <c r="AN1318">
        <v>1650</v>
      </c>
      <c r="AO1318" t="s">
        <v>118</v>
      </c>
      <c r="AP1318">
        <v>-50</v>
      </c>
      <c r="AQ1318">
        <v>75</v>
      </c>
      <c r="AR1318">
        <v>-448</v>
      </c>
      <c r="AZ1318">
        <v>1200</v>
      </c>
      <c r="BA1318">
        <v>1</v>
      </c>
      <c r="BB1318" t="str">
        <f t="shared" si="735"/>
        <v xml:space="preserve">N4400K  </v>
      </c>
      <c r="BC1318">
        <v>1</v>
      </c>
      <c r="BE1318">
        <v>0</v>
      </c>
      <c r="BF1318">
        <v>0</v>
      </c>
      <c r="BG1318">
        <v>0</v>
      </c>
      <c r="BH1318">
        <v>1600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 t="shared" si="766"/>
        <v>21:41:31.843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168</v>
      </c>
      <c r="CR1318">
        <v>1</v>
      </c>
      <c r="CW1318">
        <v>13150277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"07/22/2022 21:41:33.003"</f>
        <v>07/22/2022 21:41:33.003</v>
      </c>
      <c r="C1319" t="str">
        <f t="shared" si="732"/>
        <v>FFDFD3C0</v>
      </c>
      <c r="D1319" t="s">
        <v>121</v>
      </c>
      <c r="E1319">
        <v>11</v>
      </c>
      <c r="F1319">
        <v>1011</v>
      </c>
      <c r="G1319" t="s">
        <v>125</v>
      </c>
      <c r="J1319" t="s">
        <v>123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ref="S1319:S1324" si="767">"21:41:32.813"</f>
        <v>21:41:32.813</v>
      </c>
      <c r="T1319" t="str">
        <f t="shared" ref="T1319:T1324" si="768">"21:41:32.313"</f>
        <v>21:41:32.313</v>
      </c>
      <c r="U1319" t="str">
        <f t="shared" si="746"/>
        <v>A54CFF</v>
      </c>
      <c r="V1319">
        <v>0</v>
      </c>
      <c r="W1319">
        <v>0</v>
      </c>
      <c r="X1319">
        <v>2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1</v>
      </c>
      <c r="AI1319" t="s">
        <v>560</v>
      </c>
      <c r="AJ1319">
        <v>43.418526999999997</v>
      </c>
      <c r="AK1319" t="s">
        <v>561</v>
      </c>
      <c r="AL1319">
        <v>-88.768479999999997</v>
      </c>
      <c r="AM1319">
        <v>25</v>
      </c>
      <c r="AN1319">
        <v>1650</v>
      </c>
      <c r="AO1319" t="s">
        <v>118</v>
      </c>
      <c r="AP1319">
        <v>-49</v>
      </c>
      <c r="AQ1319">
        <v>75</v>
      </c>
      <c r="AR1319">
        <v>-448</v>
      </c>
      <c r="AZ1319">
        <v>1200</v>
      </c>
      <c r="BA1319">
        <v>1</v>
      </c>
      <c r="BB1319" t="str">
        <f t="shared" si="735"/>
        <v xml:space="preserve">N4400K  </v>
      </c>
      <c r="BC1319">
        <v>1</v>
      </c>
      <c r="BE1319">
        <v>0</v>
      </c>
      <c r="BF1319">
        <v>0</v>
      </c>
      <c r="BG1319">
        <v>0</v>
      </c>
      <c r="BH1319">
        <v>1575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 t="shared" ref="BW1319:BW1324" si="769">"21:41:32.820"</f>
        <v>21:41:32.820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168</v>
      </c>
      <c r="CR1319">
        <v>1</v>
      </c>
      <c r="CW1319">
        <v>13152037</v>
      </c>
      <c r="CY1319">
        <v>1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"07/22/2022 21:41:33.003"</f>
        <v>07/22/2022 21:41:33.003</v>
      </c>
      <c r="C1320" t="str">
        <f t="shared" si="732"/>
        <v>FFDFD3C0</v>
      </c>
      <c r="D1320" t="s">
        <v>127</v>
      </c>
      <c r="E1320">
        <v>8</v>
      </c>
      <c r="F1320">
        <v>2008</v>
      </c>
      <c r="G1320" t="s">
        <v>128</v>
      </c>
      <c r="J1320" t="s">
        <v>129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767"/>
        <v>21:41:32.813</v>
      </c>
      <c r="T1320" t="str">
        <f t="shared" si="768"/>
        <v>21:41:32.313</v>
      </c>
      <c r="U1320" t="str">
        <f t="shared" si="746"/>
        <v>A54CFF</v>
      </c>
      <c r="V1320">
        <v>0</v>
      </c>
      <c r="W1320">
        <v>0</v>
      </c>
      <c r="X1320">
        <v>2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1</v>
      </c>
      <c r="AI1320" t="s">
        <v>560</v>
      </c>
      <c r="AJ1320">
        <v>43.418526999999997</v>
      </c>
      <c r="AK1320" t="s">
        <v>561</v>
      </c>
      <c r="AL1320">
        <v>-88.768479999999997</v>
      </c>
      <c r="AM1320">
        <v>25</v>
      </c>
      <c r="AN1320">
        <v>1650</v>
      </c>
      <c r="AO1320" t="s">
        <v>118</v>
      </c>
      <c r="AP1320">
        <v>-49</v>
      </c>
      <c r="AQ1320">
        <v>75</v>
      </c>
      <c r="AR1320">
        <v>-448</v>
      </c>
      <c r="AZ1320">
        <v>1200</v>
      </c>
      <c r="BA1320">
        <v>1</v>
      </c>
      <c r="BB1320" t="str">
        <f t="shared" si="735"/>
        <v xml:space="preserve">N4400K  </v>
      </c>
      <c r="BC1320">
        <v>1</v>
      </c>
      <c r="BE1320">
        <v>0</v>
      </c>
      <c r="BF1320">
        <v>0</v>
      </c>
      <c r="BG1320">
        <v>0</v>
      </c>
      <c r="BH1320">
        <v>1575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 t="shared" si="769"/>
        <v>21:41:32.820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168</v>
      </c>
      <c r="CR1320">
        <v>1</v>
      </c>
      <c r="CW1320">
        <v>13152037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"07/22/2022 21:41:33.003"</f>
        <v>07/22/2022 21:41:33.003</v>
      </c>
      <c r="C1321" t="str">
        <f t="shared" si="732"/>
        <v>FFDFD3C0</v>
      </c>
      <c r="D1321" t="s">
        <v>124</v>
      </c>
      <c r="E1321">
        <v>2</v>
      </c>
      <c r="H1321">
        <v>156</v>
      </c>
      <c r="I1321" t="s">
        <v>125</v>
      </c>
      <c r="J1321" t="s">
        <v>126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767"/>
        <v>21:41:32.813</v>
      </c>
      <c r="T1321" t="str">
        <f t="shared" si="768"/>
        <v>21:41:32.313</v>
      </c>
      <c r="U1321" t="str">
        <f t="shared" si="746"/>
        <v>A54CFF</v>
      </c>
      <c r="V1321">
        <v>0</v>
      </c>
      <c r="W1321">
        <v>0</v>
      </c>
      <c r="X1321">
        <v>2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1</v>
      </c>
      <c r="AI1321" t="s">
        <v>560</v>
      </c>
      <c r="AJ1321">
        <v>43.418526999999997</v>
      </c>
      <c r="AK1321" t="s">
        <v>561</v>
      </c>
      <c r="AL1321">
        <v>-88.768479999999997</v>
      </c>
      <c r="AM1321">
        <v>25</v>
      </c>
      <c r="AN1321">
        <v>1650</v>
      </c>
      <c r="AO1321" t="s">
        <v>118</v>
      </c>
      <c r="AP1321">
        <v>-49</v>
      </c>
      <c r="AQ1321">
        <v>75</v>
      </c>
      <c r="AR1321">
        <v>-448</v>
      </c>
      <c r="AZ1321">
        <v>1200</v>
      </c>
      <c r="BA1321">
        <v>1</v>
      </c>
      <c r="BB1321" t="str">
        <f t="shared" si="735"/>
        <v xml:space="preserve">N4400K  </v>
      </c>
      <c r="BC1321">
        <v>1</v>
      </c>
      <c r="BE1321">
        <v>0</v>
      </c>
      <c r="BF1321">
        <v>0</v>
      </c>
      <c r="BG1321">
        <v>0</v>
      </c>
      <c r="BH1321">
        <v>1575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 t="shared" si="769"/>
        <v>21:41:32.820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168</v>
      </c>
      <c r="CR1321">
        <v>1</v>
      </c>
      <c r="CW1321">
        <v>13152037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"07/22/2022 21:41:33.003"</f>
        <v>07/22/2022 21:41:33.003</v>
      </c>
      <c r="C1322" t="str">
        <f t="shared" si="732"/>
        <v>FFDFD3C0</v>
      </c>
      <c r="D1322" t="s">
        <v>113</v>
      </c>
      <c r="E1322">
        <v>45</v>
      </c>
      <c r="H1322">
        <v>152</v>
      </c>
      <c r="I1322" t="s">
        <v>120</v>
      </c>
      <c r="J1322" t="s">
        <v>115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767"/>
        <v>21:41:32.813</v>
      </c>
      <c r="T1322" t="str">
        <f t="shared" si="768"/>
        <v>21:41:32.313</v>
      </c>
      <c r="U1322" t="str">
        <f t="shared" si="746"/>
        <v>A54CFF</v>
      </c>
      <c r="V1322">
        <v>0</v>
      </c>
      <c r="W1322">
        <v>0</v>
      </c>
      <c r="X1322">
        <v>2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1</v>
      </c>
      <c r="AI1322" t="s">
        <v>560</v>
      </c>
      <c r="AJ1322">
        <v>43.418526999999997</v>
      </c>
      <c r="AK1322" t="s">
        <v>561</v>
      </c>
      <c r="AL1322">
        <v>-88.768479999999997</v>
      </c>
      <c r="AM1322">
        <v>25</v>
      </c>
      <c r="AN1322">
        <v>1650</v>
      </c>
      <c r="AO1322" t="s">
        <v>118</v>
      </c>
      <c r="AP1322">
        <v>-49</v>
      </c>
      <c r="AQ1322">
        <v>75</v>
      </c>
      <c r="AR1322">
        <v>-448</v>
      </c>
      <c r="AZ1322">
        <v>1200</v>
      </c>
      <c r="BA1322">
        <v>1</v>
      </c>
      <c r="BB1322" t="str">
        <f t="shared" si="735"/>
        <v xml:space="preserve">N4400K  </v>
      </c>
      <c r="BC1322">
        <v>1</v>
      </c>
      <c r="BE1322">
        <v>0</v>
      </c>
      <c r="BF1322">
        <v>0</v>
      </c>
      <c r="BG1322">
        <v>0</v>
      </c>
      <c r="BH1322">
        <v>1575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 t="shared" si="769"/>
        <v>21:41:32.820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168</v>
      </c>
      <c r="CR1322">
        <v>1</v>
      </c>
      <c r="CW1322">
        <v>13152037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"07/22/2022 21:41:33.003"</f>
        <v>07/22/2022 21:41:33.003</v>
      </c>
      <c r="C1323" t="str">
        <f t="shared" ref="C1323:C1386" si="770">"FFDFD3C0"</f>
        <v>FFDFD3C0</v>
      </c>
      <c r="D1323" t="s">
        <v>113</v>
      </c>
      <c r="E1323">
        <v>44</v>
      </c>
      <c r="H1323">
        <v>151</v>
      </c>
      <c r="I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767"/>
        <v>21:41:32.813</v>
      </c>
      <c r="T1323" t="str">
        <f t="shared" si="768"/>
        <v>21:41:32.313</v>
      </c>
      <c r="U1323" t="str">
        <f t="shared" si="746"/>
        <v>A54CFF</v>
      </c>
      <c r="V1323">
        <v>0</v>
      </c>
      <c r="W1323">
        <v>0</v>
      </c>
      <c r="X1323">
        <v>2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1</v>
      </c>
      <c r="AI1323" t="s">
        <v>560</v>
      </c>
      <c r="AJ1323">
        <v>43.418526999999997</v>
      </c>
      <c r="AK1323" t="s">
        <v>561</v>
      </c>
      <c r="AL1323">
        <v>-88.768479999999997</v>
      </c>
      <c r="AM1323">
        <v>25</v>
      </c>
      <c r="AN1323">
        <v>1650</v>
      </c>
      <c r="AO1323" t="s">
        <v>118</v>
      </c>
      <c r="AP1323">
        <v>-49</v>
      </c>
      <c r="AQ1323">
        <v>75</v>
      </c>
      <c r="AR1323">
        <v>-448</v>
      </c>
      <c r="AZ1323">
        <v>1200</v>
      </c>
      <c r="BA1323">
        <v>1</v>
      </c>
      <c r="BB1323" t="str">
        <f t="shared" ref="BB1323:BB1386" si="771">"N4400K  "</f>
        <v xml:space="preserve">N4400K  </v>
      </c>
      <c r="BC1323">
        <v>1</v>
      </c>
      <c r="BE1323">
        <v>0</v>
      </c>
      <c r="BF1323">
        <v>0</v>
      </c>
      <c r="BG1323">
        <v>0</v>
      </c>
      <c r="BH1323">
        <v>1575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 t="shared" si="769"/>
        <v>21:41:32.820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168</v>
      </c>
      <c r="CR1323">
        <v>1</v>
      </c>
      <c r="CW1323">
        <v>13152037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"07/22/2022 21:41:33.034"</f>
        <v>07/22/2022 21:41:33.034</v>
      </c>
      <c r="C1324" t="str">
        <f t="shared" si="770"/>
        <v>FFDFD3C0</v>
      </c>
      <c r="D1324" t="s">
        <v>121</v>
      </c>
      <c r="E1324">
        <v>12</v>
      </c>
      <c r="F1324">
        <v>1012</v>
      </c>
      <c r="G1324" t="s">
        <v>122</v>
      </c>
      <c r="J1324" t="s">
        <v>123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767"/>
        <v>21:41:32.813</v>
      </c>
      <c r="T1324" t="str">
        <f t="shared" si="768"/>
        <v>21:41:32.313</v>
      </c>
      <c r="U1324" t="str">
        <f t="shared" si="746"/>
        <v>A54CFF</v>
      </c>
      <c r="V1324">
        <v>0</v>
      </c>
      <c r="W1324">
        <v>0</v>
      </c>
      <c r="X1324">
        <v>2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1</v>
      </c>
      <c r="AI1324" t="s">
        <v>560</v>
      </c>
      <c r="AJ1324">
        <v>43.418526999999997</v>
      </c>
      <c r="AK1324" t="s">
        <v>561</v>
      </c>
      <c r="AL1324">
        <v>-88.768479999999997</v>
      </c>
      <c r="AM1324">
        <v>25</v>
      </c>
      <c r="AN1324">
        <v>1650</v>
      </c>
      <c r="AO1324" t="s">
        <v>118</v>
      </c>
      <c r="AP1324">
        <v>-49</v>
      </c>
      <c r="AQ1324">
        <v>75</v>
      </c>
      <c r="AR1324">
        <v>-448</v>
      </c>
      <c r="AZ1324">
        <v>1200</v>
      </c>
      <c r="BA1324">
        <v>1</v>
      </c>
      <c r="BB1324" t="str">
        <f t="shared" si="771"/>
        <v xml:space="preserve">N4400K  </v>
      </c>
      <c r="BC1324">
        <v>1</v>
      </c>
      <c r="BE1324">
        <v>0</v>
      </c>
      <c r="BF1324">
        <v>0</v>
      </c>
      <c r="BG1324">
        <v>0</v>
      </c>
      <c r="BH1324">
        <v>1575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 t="shared" si="769"/>
        <v>21:41:32.820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168</v>
      </c>
      <c r="CR1324">
        <v>1</v>
      </c>
      <c r="CW1324">
        <v>13152037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 t="shared" ref="A1325:A1330" si="772">"07/22/2022 21:41:33.956"</f>
        <v>07/22/2022 21:41:33.956</v>
      </c>
      <c r="C1325" t="str">
        <f t="shared" si="770"/>
        <v>FFDFD3C0</v>
      </c>
      <c r="D1325" t="s">
        <v>113</v>
      </c>
      <c r="E1325">
        <v>45</v>
      </c>
      <c r="H1325">
        <v>152</v>
      </c>
      <c r="I1325" t="s">
        <v>120</v>
      </c>
      <c r="J1325" t="s">
        <v>115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ref="S1325:S1330" si="773">"21:41:33.750"</f>
        <v>21:41:33.750</v>
      </c>
      <c r="T1325" t="str">
        <f t="shared" ref="T1325:T1330" si="774">"21:41:33.350"</f>
        <v>21:41:33.350</v>
      </c>
      <c r="U1325" t="str">
        <f t="shared" si="746"/>
        <v>A54CFF</v>
      </c>
      <c r="V1325">
        <v>0</v>
      </c>
      <c r="W1325">
        <v>0</v>
      </c>
      <c r="X1325">
        <v>2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1</v>
      </c>
      <c r="AI1325" t="s">
        <v>192</v>
      </c>
      <c r="AJ1325">
        <v>43.418891000000002</v>
      </c>
      <c r="AK1325" t="s">
        <v>562</v>
      </c>
      <c r="AL1325">
        <v>-88.768737000000002</v>
      </c>
      <c r="AM1325">
        <v>25</v>
      </c>
      <c r="AN1325">
        <v>1650</v>
      </c>
      <c r="AO1325" t="s">
        <v>118</v>
      </c>
      <c r="AP1325">
        <v>-49</v>
      </c>
      <c r="AQ1325">
        <v>75</v>
      </c>
      <c r="AR1325">
        <v>-384</v>
      </c>
      <c r="AZ1325">
        <v>1200</v>
      </c>
      <c r="BA1325">
        <v>1</v>
      </c>
      <c r="BB1325" t="str">
        <f t="shared" si="771"/>
        <v xml:space="preserve">N4400K  </v>
      </c>
      <c r="BC1325">
        <v>1</v>
      </c>
      <c r="BE1325">
        <v>0</v>
      </c>
      <c r="BF1325">
        <v>0</v>
      </c>
      <c r="BG1325">
        <v>0</v>
      </c>
      <c r="BH1325">
        <v>1575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 t="shared" ref="BW1325:BW1330" si="775">"21:41:33.750"</f>
        <v>21:41:33.750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168</v>
      </c>
      <c r="CR1325">
        <v>1</v>
      </c>
      <c r="CW1325">
        <v>13153724</v>
      </c>
      <c r="CY1325">
        <v>1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 t="shared" si="772"/>
        <v>07/22/2022 21:41:33.956</v>
      </c>
      <c r="C1326" t="str">
        <f t="shared" si="770"/>
        <v>FFDFD3C0</v>
      </c>
      <c r="D1326" t="s">
        <v>113</v>
      </c>
      <c r="E1326">
        <v>44</v>
      </c>
      <c r="H1326">
        <v>151</v>
      </c>
      <c r="I1326" t="s">
        <v>114</v>
      </c>
      <c r="J1326" t="s">
        <v>115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773"/>
        <v>21:41:33.750</v>
      </c>
      <c r="T1326" t="str">
        <f t="shared" si="774"/>
        <v>21:41:33.350</v>
      </c>
      <c r="U1326" t="str">
        <f t="shared" si="746"/>
        <v>A54CFF</v>
      </c>
      <c r="V1326">
        <v>0</v>
      </c>
      <c r="W1326">
        <v>0</v>
      </c>
      <c r="X1326">
        <v>2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1</v>
      </c>
      <c r="AI1326" t="s">
        <v>192</v>
      </c>
      <c r="AJ1326">
        <v>43.418891000000002</v>
      </c>
      <c r="AK1326" t="s">
        <v>562</v>
      </c>
      <c r="AL1326">
        <v>-88.768737000000002</v>
      </c>
      <c r="AM1326">
        <v>25</v>
      </c>
      <c r="AN1326">
        <v>1650</v>
      </c>
      <c r="AO1326" t="s">
        <v>118</v>
      </c>
      <c r="AP1326">
        <v>-49</v>
      </c>
      <c r="AQ1326">
        <v>75</v>
      </c>
      <c r="AR1326">
        <v>-384</v>
      </c>
      <c r="AZ1326">
        <v>1200</v>
      </c>
      <c r="BA1326">
        <v>1</v>
      </c>
      <c r="BB1326" t="str">
        <f t="shared" si="771"/>
        <v xml:space="preserve">N4400K  </v>
      </c>
      <c r="BC1326">
        <v>1</v>
      </c>
      <c r="BE1326">
        <v>0</v>
      </c>
      <c r="BF1326">
        <v>0</v>
      </c>
      <c r="BG1326">
        <v>0</v>
      </c>
      <c r="BH1326">
        <v>1575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 t="shared" si="775"/>
        <v>21:41:33.750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168</v>
      </c>
      <c r="CR1326">
        <v>1</v>
      </c>
      <c r="CW1326">
        <v>13153724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 t="shared" si="772"/>
        <v>07/22/2022 21:41:33.956</v>
      </c>
      <c r="C1327" t="str">
        <f t="shared" si="770"/>
        <v>FFDFD3C0</v>
      </c>
      <c r="D1327" t="s">
        <v>121</v>
      </c>
      <c r="E1327">
        <v>12</v>
      </c>
      <c r="F1327">
        <v>1012</v>
      </c>
      <c r="G1327" t="s">
        <v>122</v>
      </c>
      <c r="J1327" t="s">
        <v>123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773"/>
        <v>21:41:33.750</v>
      </c>
      <c r="T1327" t="str">
        <f t="shared" si="774"/>
        <v>21:41:33.350</v>
      </c>
      <c r="U1327" t="str">
        <f t="shared" si="746"/>
        <v>A54CFF</v>
      </c>
      <c r="V1327">
        <v>0</v>
      </c>
      <c r="W1327">
        <v>0</v>
      </c>
      <c r="X1327">
        <v>2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1</v>
      </c>
      <c r="AI1327" t="s">
        <v>192</v>
      </c>
      <c r="AJ1327">
        <v>43.418891000000002</v>
      </c>
      <c r="AK1327" t="s">
        <v>562</v>
      </c>
      <c r="AL1327">
        <v>-88.768737000000002</v>
      </c>
      <c r="AM1327">
        <v>25</v>
      </c>
      <c r="AN1327">
        <v>1650</v>
      </c>
      <c r="AO1327" t="s">
        <v>118</v>
      </c>
      <c r="AP1327">
        <v>-49</v>
      </c>
      <c r="AQ1327">
        <v>75</v>
      </c>
      <c r="AR1327">
        <v>-384</v>
      </c>
      <c r="AZ1327">
        <v>1200</v>
      </c>
      <c r="BA1327">
        <v>1</v>
      </c>
      <c r="BB1327" t="str">
        <f t="shared" si="771"/>
        <v xml:space="preserve">N4400K  </v>
      </c>
      <c r="BC1327">
        <v>1</v>
      </c>
      <c r="BE1327">
        <v>0</v>
      </c>
      <c r="BF1327">
        <v>0</v>
      </c>
      <c r="BG1327">
        <v>0</v>
      </c>
      <c r="BH1327">
        <v>1575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 t="shared" si="775"/>
        <v>21:41:33.750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168</v>
      </c>
      <c r="CR1327">
        <v>1</v>
      </c>
      <c r="CW1327">
        <v>13153724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 t="shared" si="772"/>
        <v>07/22/2022 21:41:33.956</v>
      </c>
      <c r="C1328" t="str">
        <f t="shared" si="770"/>
        <v>FFDFD3C0</v>
      </c>
      <c r="D1328" t="s">
        <v>121</v>
      </c>
      <c r="E1328">
        <v>11</v>
      </c>
      <c r="F1328">
        <v>1011</v>
      </c>
      <c r="G1328" t="s">
        <v>125</v>
      </c>
      <c r="J1328" t="s">
        <v>123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773"/>
        <v>21:41:33.750</v>
      </c>
      <c r="T1328" t="str">
        <f t="shared" si="774"/>
        <v>21:41:33.350</v>
      </c>
      <c r="U1328" t="str">
        <f t="shared" si="746"/>
        <v>A54CFF</v>
      </c>
      <c r="V1328">
        <v>0</v>
      </c>
      <c r="W1328">
        <v>0</v>
      </c>
      <c r="X1328">
        <v>2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1</v>
      </c>
      <c r="AI1328" t="s">
        <v>192</v>
      </c>
      <c r="AJ1328">
        <v>43.418891000000002</v>
      </c>
      <c r="AK1328" t="s">
        <v>562</v>
      </c>
      <c r="AL1328">
        <v>-88.768737000000002</v>
      </c>
      <c r="AM1328">
        <v>25</v>
      </c>
      <c r="AN1328">
        <v>1650</v>
      </c>
      <c r="AO1328" t="s">
        <v>118</v>
      </c>
      <c r="AP1328">
        <v>-49</v>
      </c>
      <c r="AQ1328">
        <v>75</v>
      </c>
      <c r="AR1328">
        <v>-384</v>
      </c>
      <c r="AZ1328">
        <v>1200</v>
      </c>
      <c r="BA1328">
        <v>1</v>
      </c>
      <c r="BB1328" t="str">
        <f t="shared" si="771"/>
        <v xml:space="preserve">N4400K  </v>
      </c>
      <c r="BC1328">
        <v>1</v>
      </c>
      <c r="BE1328">
        <v>0</v>
      </c>
      <c r="BF1328">
        <v>0</v>
      </c>
      <c r="BG1328">
        <v>0</v>
      </c>
      <c r="BH1328">
        <v>1575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 t="shared" si="775"/>
        <v>21:41:33.750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168</v>
      </c>
      <c r="CR1328">
        <v>1</v>
      </c>
      <c r="CW1328">
        <v>13153724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 t="shared" si="772"/>
        <v>07/22/2022 21:41:33.956</v>
      </c>
      <c r="C1329" t="str">
        <f t="shared" si="770"/>
        <v>FFDFD3C0</v>
      </c>
      <c r="D1329" t="s">
        <v>127</v>
      </c>
      <c r="E1329">
        <v>8</v>
      </c>
      <c r="F1329">
        <v>2008</v>
      </c>
      <c r="G1329" t="s">
        <v>128</v>
      </c>
      <c r="J1329" t="s">
        <v>129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773"/>
        <v>21:41:33.750</v>
      </c>
      <c r="T1329" t="str">
        <f t="shared" si="774"/>
        <v>21:41:33.350</v>
      </c>
      <c r="U1329" t="str">
        <f t="shared" si="746"/>
        <v>A54CFF</v>
      </c>
      <c r="V1329">
        <v>0</v>
      </c>
      <c r="W1329">
        <v>0</v>
      </c>
      <c r="X1329">
        <v>2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1</v>
      </c>
      <c r="AI1329" t="s">
        <v>192</v>
      </c>
      <c r="AJ1329">
        <v>43.418891000000002</v>
      </c>
      <c r="AK1329" t="s">
        <v>562</v>
      </c>
      <c r="AL1329">
        <v>-88.768737000000002</v>
      </c>
      <c r="AM1329">
        <v>25</v>
      </c>
      <c r="AN1329">
        <v>1650</v>
      </c>
      <c r="AO1329" t="s">
        <v>118</v>
      </c>
      <c r="AP1329">
        <v>-49</v>
      </c>
      <c r="AQ1329">
        <v>75</v>
      </c>
      <c r="AR1329">
        <v>-384</v>
      </c>
      <c r="AZ1329">
        <v>1200</v>
      </c>
      <c r="BA1329">
        <v>1</v>
      </c>
      <c r="BB1329" t="str">
        <f t="shared" si="771"/>
        <v xml:space="preserve">N4400K  </v>
      </c>
      <c r="BC1329">
        <v>1</v>
      </c>
      <c r="BE1329">
        <v>0</v>
      </c>
      <c r="BF1329">
        <v>0</v>
      </c>
      <c r="BG1329">
        <v>0</v>
      </c>
      <c r="BH1329">
        <v>1575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 t="shared" si="775"/>
        <v>21:41:33.750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168</v>
      </c>
      <c r="CR1329">
        <v>1</v>
      </c>
      <c r="CW1329">
        <v>13153724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 t="shared" si="772"/>
        <v>07/22/2022 21:41:33.956</v>
      </c>
      <c r="C1330" t="str">
        <f t="shared" si="770"/>
        <v>FFDFD3C0</v>
      </c>
      <c r="D1330" t="s">
        <v>124</v>
      </c>
      <c r="E1330">
        <v>2</v>
      </c>
      <c r="H1330">
        <v>156</v>
      </c>
      <c r="I1330" t="s">
        <v>125</v>
      </c>
      <c r="J1330" t="s">
        <v>126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773"/>
        <v>21:41:33.750</v>
      </c>
      <c r="T1330" t="str">
        <f t="shared" si="774"/>
        <v>21:41:33.350</v>
      </c>
      <c r="U1330" t="str">
        <f t="shared" si="746"/>
        <v>A54CFF</v>
      </c>
      <c r="V1330">
        <v>0</v>
      </c>
      <c r="W1330">
        <v>0</v>
      </c>
      <c r="X1330">
        <v>2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1</v>
      </c>
      <c r="AI1330" t="s">
        <v>192</v>
      </c>
      <c r="AJ1330">
        <v>43.418891000000002</v>
      </c>
      <c r="AK1330" t="s">
        <v>562</v>
      </c>
      <c r="AL1330">
        <v>-88.768737000000002</v>
      </c>
      <c r="AM1330">
        <v>25</v>
      </c>
      <c r="AN1330">
        <v>1650</v>
      </c>
      <c r="AO1330" t="s">
        <v>118</v>
      </c>
      <c r="AP1330">
        <v>-49</v>
      </c>
      <c r="AQ1330">
        <v>75</v>
      </c>
      <c r="AR1330">
        <v>-384</v>
      </c>
      <c r="AZ1330">
        <v>1200</v>
      </c>
      <c r="BA1330">
        <v>1</v>
      </c>
      <c r="BB1330" t="str">
        <f t="shared" si="771"/>
        <v xml:space="preserve">N4400K  </v>
      </c>
      <c r="BC1330">
        <v>1</v>
      </c>
      <c r="BE1330">
        <v>0</v>
      </c>
      <c r="BF1330">
        <v>0</v>
      </c>
      <c r="BG1330">
        <v>0</v>
      </c>
      <c r="BH1330">
        <v>1575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 t="shared" si="775"/>
        <v>21:41:33.750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168</v>
      </c>
      <c r="CR1330">
        <v>1</v>
      </c>
      <c r="CW1330">
        <v>13153724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"07/22/2022 21:41:35.113"</f>
        <v>07/22/2022 21:41:35.113</v>
      </c>
      <c r="C1331" t="str">
        <f t="shared" si="770"/>
        <v>FFDFD3C0</v>
      </c>
      <c r="D1331" t="s">
        <v>121</v>
      </c>
      <c r="E1331">
        <v>11</v>
      </c>
      <c r="F1331">
        <v>1011</v>
      </c>
      <c r="G1331" t="s">
        <v>125</v>
      </c>
      <c r="J1331" t="s">
        <v>123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ref="S1331:S1336" si="776">"21:41:34.914"</f>
        <v>21:41:34.914</v>
      </c>
      <c r="T1331" t="str">
        <f t="shared" ref="T1331:T1336" si="777">"21:41:34.414"</f>
        <v>21:41:34.414</v>
      </c>
      <c r="U1331" t="str">
        <f t="shared" si="746"/>
        <v>A54CFF</v>
      </c>
      <c r="V1331">
        <v>0</v>
      </c>
      <c r="W1331">
        <v>0</v>
      </c>
      <c r="X1331">
        <v>2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1</v>
      </c>
      <c r="AI1331" t="s">
        <v>563</v>
      </c>
      <c r="AJ1331">
        <v>43.419255999999997</v>
      </c>
      <c r="AK1331" t="s">
        <v>564</v>
      </c>
      <c r="AL1331">
        <v>-88.769081</v>
      </c>
      <c r="AM1331">
        <v>25</v>
      </c>
      <c r="AN1331">
        <v>1650</v>
      </c>
      <c r="AO1331" t="s">
        <v>118</v>
      </c>
      <c r="AP1331">
        <v>-49</v>
      </c>
      <c r="AQ1331">
        <v>75</v>
      </c>
      <c r="AR1331">
        <v>-320</v>
      </c>
      <c r="AZ1331">
        <v>1200</v>
      </c>
      <c r="BA1331">
        <v>1</v>
      </c>
      <c r="BB1331" t="str">
        <f t="shared" si="771"/>
        <v xml:space="preserve">N4400K  </v>
      </c>
      <c r="BC1331">
        <v>1</v>
      </c>
      <c r="BE1331">
        <v>0</v>
      </c>
      <c r="BF1331">
        <v>0</v>
      </c>
      <c r="BG1331">
        <v>0</v>
      </c>
      <c r="BH1331">
        <v>1575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 t="shared" ref="BW1331:BW1336" si="778">"21:41:34.917"</f>
        <v>21:41:34.917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168</v>
      </c>
      <c r="CR1331">
        <v>0</v>
      </c>
      <c r="CW1331">
        <v>4090436</v>
      </c>
      <c r="CY1331">
        <v>1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"07/22/2022 21:41:35.113"</f>
        <v>07/22/2022 21:41:35.113</v>
      </c>
      <c r="C1332" t="str">
        <f t="shared" si="770"/>
        <v>FFDFD3C0</v>
      </c>
      <c r="D1332" t="s">
        <v>127</v>
      </c>
      <c r="E1332">
        <v>8</v>
      </c>
      <c r="F1332">
        <v>2008</v>
      </c>
      <c r="G1332" t="s">
        <v>128</v>
      </c>
      <c r="J1332" t="s">
        <v>129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776"/>
        <v>21:41:34.914</v>
      </c>
      <c r="T1332" t="str">
        <f t="shared" si="777"/>
        <v>21:41:34.414</v>
      </c>
      <c r="U1332" t="str">
        <f t="shared" si="746"/>
        <v>A54CFF</v>
      </c>
      <c r="V1332">
        <v>0</v>
      </c>
      <c r="W1332">
        <v>0</v>
      </c>
      <c r="X1332">
        <v>2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1</v>
      </c>
      <c r="AI1332" t="s">
        <v>563</v>
      </c>
      <c r="AJ1332">
        <v>43.419255999999997</v>
      </c>
      <c r="AK1332" t="s">
        <v>564</v>
      </c>
      <c r="AL1332">
        <v>-88.769081</v>
      </c>
      <c r="AM1332">
        <v>25</v>
      </c>
      <c r="AN1332">
        <v>1650</v>
      </c>
      <c r="AO1332" t="s">
        <v>118</v>
      </c>
      <c r="AP1332">
        <v>-49</v>
      </c>
      <c r="AQ1332">
        <v>75</v>
      </c>
      <c r="AR1332">
        <v>-320</v>
      </c>
      <c r="AZ1332">
        <v>1200</v>
      </c>
      <c r="BA1332">
        <v>1</v>
      </c>
      <c r="BB1332" t="str">
        <f t="shared" si="771"/>
        <v xml:space="preserve">N4400K  </v>
      </c>
      <c r="BC1332">
        <v>1</v>
      </c>
      <c r="BE1332">
        <v>0</v>
      </c>
      <c r="BF1332">
        <v>0</v>
      </c>
      <c r="BG1332">
        <v>0</v>
      </c>
      <c r="BH1332">
        <v>1575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 t="shared" si="778"/>
        <v>21:41:34.917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168</v>
      </c>
      <c r="CR1332">
        <v>0</v>
      </c>
      <c r="CW1332">
        <v>4090436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"07/22/2022 21:41:35.128"</f>
        <v>07/22/2022 21:41:35.128</v>
      </c>
      <c r="C1333" t="str">
        <f t="shared" si="770"/>
        <v>FFDFD3C0</v>
      </c>
      <c r="D1333" t="s">
        <v>124</v>
      </c>
      <c r="E1333">
        <v>2</v>
      </c>
      <c r="H1333">
        <v>156</v>
      </c>
      <c r="I1333" t="s">
        <v>125</v>
      </c>
      <c r="J1333" t="s">
        <v>126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776"/>
        <v>21:41:34.914</v>
      </c>
      <c r="T1333" t="str">
        <f t="shared" si="777"/>
        <v>21:41:34.414</v>
      </c>
      <c r="U1333" t="str">
        <f t="shared" si="746"/>
        <v>A54CFF</v>
      </c>
      <c r="V1333">
        <v>0</v>
      </c>
      <c r="W1333">
        <v>0</v>
      </c>
      <c r="X1333">
        <v>2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1</v>
      </c>
      <c r="AI1333" t="s">
        <v>563</v>
      </c>
      <c r="AJ1333">
        <v>43.419255999999997</v>
      </c>
      <c r="AK1333" t="s">
        <v>564</v>
      </c>
      <c r="AL1333">
        <v>-88.769081</v>
      </c>
      <c r="AM1333">
        <v>25</v>
      </c>
      <c r="AN1333">
        <v>1650</v>
      </c>
      <c r="AO1333" t="s">
        <v>118</v>
      </c>
      <c r="AP1333">
        <v>-49</v>
      </c>
      <c r="AQ1333">
        <v>75</v>
      </c>
      <c r="AR1333">
        <v>-320</v>
      </c>
      <c r="AZ1333">
        <v>1200</v>
      </c>
      <c r="BA1333">
        <v>1</v>
      </c>
      <c r="BB1333" t="str">
        <f t="shared" si="771"/>
        <v xml:space="preserve">N4400K  </v>
      </c>
      <c r="BC1333">
        <v>1</v>
      </c>
      <c r="BE1333">
        <v>0</v>
      </c>
      <c r="BF1333">
        <v>0</v>
      </c>
      <c r="BG1333">
        <v>0</v>
      </c>
      <c r="BH1333">
        <v>1575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 t="shared" si="778"/>
        <v>21:41:34.917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168</v>
      </c>
      <c r="CR1333">
        <v>0</v>
      </c>
      <c r="CW1333">
        <v>4090436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"07/22/2022 21:41:35.128"</f>
        <v>07/22/2022 21:41:35.128</v>
      </c>
      <c r="C1334" t="str">
        <f t="shared" si="770"/>
        <v>FFDFD3C0</v>
      </c>
      <c r="D1334" t="s">
        <v>113</v>
      </c>
      <c r="E1334">
        <v>44</v>
      </c>
      <c r="H1334">
        <v>151</v>
      </c>
      <c r="I1334" t="s">
        <v>114</v>
      </c>
      <c r="J1334" t="s">
        <v>115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776"/>
        <v>21:41:34.914</v>
      </c>
      <c r="T1334" t="str">
        <f t="shared" si="777"/>
        <v>21:41:34.414</v>
      </c>
      <c r="U1334" t="str">
        <f t="shared" si="746"/>
        <v>A54CFF</v>
      </c>
      <c r="V1334">
        <v>0</v>
      </c>
      <c r="W1334">
        <v>0</v>
      </c>
      <c r="X1334">
        <v>2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1</v>
      </c>
      <c r="AI1334" t="s">
        <v>563</v>
      </c>
      <c r="AJ1334">
        <v>43.419255999999997</v>
      </c>
      <c r="AK1334" t="s">
        <v>564</v>
      </c>
      <c r="AL1334">
        <v>-88.769081</v>
      </c>
      <c r="AM1334">
        <v>25</v>
      </c>
      <c r="AN1334">
        <v>1650</v>
      </c>
      <c r="AO1334" t="s">
        <v>118</v>
      </c>
      <c r="AP1334">
        <v>-49</v>
      </c>
      <c r="AQ1334">
        <v>75</v>
      </c>
      <c r="AR1334">
        <v>-320</v>
      </c>
      <c r="AZ1334">
        <v>1200</v>
      </c>
      <c r="BA1334">
        <v>1</v>
      </c>
      <c r="BB1334" t="str">
        <f t="shared" si="771"/>
        <v xml:space="preserve">N4400K  </v>
      </c>
      <c r="BC1334">
        <v>1</v>
      </c>
      <c r="BE1334">
        <v>0</v>
      </c>
      <c r="BF1334">
        <v>0</v>
      </c>
      <c r="BG1334">
        <v>0</v>
      </c>
      <c r="BH1334">
        <v>1575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 t="shared" si="778"/>
        <v>21:41:34.917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168</v>
      </c>
      <c r="CR1334">
        <v>0</v>
      </c>
      <c r="CW1334">
        <v>4090436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"07/22/2022 21:41:35.128"</f>
        <v>07/22/2022 21:41:35.128</v>
      </c>
      <c r="C1335" t="str">
        <f t="shared" si="770"/>
        <v>FFDFD3C0</v>
      </c>
      <c r="D1335" t="s">
        <v>113</v>
      </c>
      <c r="E1335">
        <v>45</v>
      </c>
      <c r="H1335">
        <v>152</v>
      </c>
      <c r="I1335" t="s">
        <v>120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776"/>
        <v>21:41:34.914</v>
      </c>
      <c r="T1335" t="str">
        <f t="shared" si="777"/>
        <v>21:41:34.414</v>
      </c>
      <c r="U1335" t="str">
        <f t="shared" si="746"/>
        <v>A54CFF</v>
      </c>
      <c r="V1335">
        <v>0</v>
      </c>
      <c r="W1335">
        <v>0</v>
      </c>
      <c r="X1335">
        <v>2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1</v>
      </c>
      <c r="AI1335" t="s">
        <v>563</v>
      </c>
      <c r="AJ1335">
        <v>43.419255999999997</v>
      </c>
      <c r="AK1335" t="s">
        <v>564</v>
      </c>
      <c r="AL1335">
        <v>-88.769081</v>
      </c>
      <c r="AM1335">
        <v>25</v>
      </c>
      <c r="AN1335">
        <v>1650</v>
      </c>
      <c r="AO1335" t="s">
        <v>118</v>
      </c>
      <c r="AP1335">
        <v>-49</v>
      </c>
      <c r="AQ1335">
        <v>75</v>
      </c>
      <c r="AR1335">
        <v>-320</v>
      </c>
      <c r="AZ1335">
        <v>1200</v>
      </c>
      <c r="BA1335">
        <v>1</v>
      </c>
      <c r="BB1335" t="str">
        <f t="shared" si="771"/>
        <v xml:space="preserve">N4400K  </v>
      </c>
      <c r="BC1335">
        <v>1</v>
      </c>
      <c r="BE1335">
        <v>0</v>
      </c>
      <c r="BF1335">
        <v>0</v>
      </c>
      <c r="BG1335">
        <v>0</v>
      </c>
      <c r="BH1335">
        <v>1575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 t="shared" si="778"/>
        <v>21:41:34.917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168</v>
      </c>
      <c r="CR1335">
        <v>0</v>
      </c>
      <c r="CW1335">
        <v>4090436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"07/22/2022 21:41:35.175"</f>
        <v>07/22/2022 21:41:35.175</v>
      </c>
      <c r="C1336" t="str">
        <f t="shared" si="770"/>
        <v>FFDFD3C0</v>
      </c>
      <c r="D1336" t="s">
        <v>121</v>
      </c>
      <c r="E1336">
        <v>12</v>
      </c>
      <c r="F1336">
        <v>1012</v>
      </c>
      <c r="G1336" t="s">
        <v>122</v>
      </c>
      <c r="J1336" t="s">
        <v>123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776"/>
        <v>21:41:34.914</v>
      </c>
      <c r="T1336" t="str">
        <f t="shared" si="777"/>
        <v>21:41:34.414</v>
      </c>
      <c r="U1336" t="str">
        <f t="shared" si="746"/>
        <v>A54CFF</v>
      </c>
      <c r="V1336">
        <v>0</v>
      </c>
      <c r="W1336">
        <v>0</v>
      </c>
      <c r="X1336">
        <v>2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1</v>
      </c>
      <c r="AI1336" t="s">
        <v>563</v>
      </c>
      <c r="AJ1336">
        <v>43.419255999999997</v>
      </c>
      <c r="AK1336" t="s">
        <v>564</v>
      </c>
      <c r="AL1336">
        <v>-88.769081</v>
      </c>
      <c r="AM1336">
        <v>25</v>
      </c>
      <c r="AN1336">
        <v>1650</v>
      </c>
      <c r="AO1336" t="s">
        <v>118</v>
      </c>
      <c r="AP1336">
        <v>-49</v>
      </c>
      <c r="AQ1336">
        <v>75</v>
      </c>
      <c r="AR1336">
        <v>-320</v>
      </c>
      <c r="AZ1336">
        <v>1200</v>
      </c>
      <c r="BA1336">
        <v>1</v>
      </c>
      <c r="BB1336" t="str">
        <f t="shared" si="771"/>
        <v xml:space="preserve">N4400K  </v>
      </c>
      <c r="BC1336">
        <v>1</v>
      </c>
      <c r="BE1336">
        <v>0</v>
      </c>
      <c r="BF1336">
        <v>0</v>
      </c>
      <c r="BG1336">
        <v>0</v>
      </c>
      <c r="BH1336">
        <v>1575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 t="shared" si="778"/>
        <v>21:41:34.917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168</v>
      </c>
      <c r="CR1336">
        <v>0</v>
      </c>
      <c r="CW1336">
        <v>4090436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"07/22/2022 21:41:36.128"</f>
        <v>07/22/2022 21:41:36.128</v>
      </c>
      <c r="C1337" t="str">
        <f t="shared" si="770"/>
        <v>FFDFD3C0</v>
      </c>
      <c r="D1337" t="s">
        <v>121</v>
      </c>
      <c r="E1337">
        <v>12</v>
      </c>
      <c r="F1337">
        <v>1012</v>
      </c>
      <c r="G1337" t="s">
        <v>122</v>
      </c>
      <c r="J1337" t="s">
        <v>123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ref="S1337:S1342" si="779">"21:41:35.906"</f>
        <v>21:41:35.906</v>
      </c>
      <c r="T1337" t="str">
        <f t="shared" ref="T1337:T1342" si="780">"21:41:35.506"</f>
        <v>21:41:35.506</v>
      </c>
      <c r="U1337" t="str">
        <f t="shared" si="746"/>
        <v>A54CFF</v>
      </c>
      <c r="V1337">
        <v>0</v>
      </c>
      <c r="W1337">
        <v>0</v>
      </c>
      <c r="X1337">
        <v>2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1</v>
      </c>
      <c r="AI1337" t="s">
        <v>565</v>
      </c>
      <c r="AJ1337">
        <v>43.419620999999999</v>
      </c>
      <c r="AK1337" t="s">
        <v>566</v>
      </c>
      <c r="AL1337">
        <v>-88.769402999999997</v>
      </c>
      <c r="AM1337">
        <v>25</v>
      </c>
      <c r="AN1337">
        <v>1650</v>
      </c>
      <c r="AO1337" t="s">
        <v>118</v>
      </c>
      <c r="AP1337">
        <v>-48</v>
      </c>
      <c r="AQ1337">
        <v>75</v>
      </c>
      <c r="AR1337">
        <v>-192</v>
      </c>
      <c r="AZ1337">
        <v>1200</v>
      </c>
      <c r="BA1337">
        <v>1</v>
      </c>
      <c r="BB1337" t="str">
        <f t="shared" si="771"/>
        <v xml:space="preserve">N4400K  </v>
      </c>
      <c r="BC1337">
        <v>1</v>
      </c>
      <c r="BE1337">
        <v>0</v>
      </c>
      <c r="BF1337">
        <v>0</v>
      </c>
      <c r="BG1337">
        <v>0</v>
      </c>
      <c r="BH1337">
        <v>1575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 t="shared" ref="BW1337:BW1342" si="781">"21:41:35.910"</f>
        <v>21:41:35.910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168</v>
      </c>
      <c r="CR1337">
        <v>0</v>
      </c>
      <c r="CW1337">
        <v>4091640</v>
      </c>
      <c r="CY1337">
        <v>1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"07/22/2022 21:41:36.128"</f>
        <v>07/22/2022 21:41:36.128</v>
      </c>
      <c r="C1338" t="str">
        <f t="shared" si="770"/>
        <v>FFDFD3C0</v>
      </c>
      <c r="D1338" t="s">
        <v>121</v>
      </c>
      <c r="E1338">
        <v>11</v>
      </c>
      <c r="F1338">
        <v>1011</v>
      </c>
      <c r="G1338" t="s">
        <v>125</v>
      </c>
      <c r="J1338" t="s">
        <v>123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779"/>
        <v>21:41:35.906</v>
      </c>
      <c r="T1338" t="str">
        <f t="shared" si="780"/>
        <v>21:41:35.506</v>
      </c>
      <c r="U1338" t="str">
        <f t="shared" si="746"/>
        <v>A54CFF</v>
      </c>
      <c r="V1338">
        <v>0</v>
      </c>
      <c r="W1338">
        <v>0</v>
      </c>
      <c r="X1338">
        <v>2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1</v>
      </c>
      <c r="AI1338" t="s">
        <v>565</v>
      </c>
      <c r="AJ1338">
        <v>43.419620999999999</v>
      </c>
      <c r="AK1338" t="s">
        <v>566</v>
      </c>
      <c r="AL1338">
        <v>-88.769402999999997</v>
      </c>
      <c r="AM1338">
        <v>25</v>
      </c>
      <c r="AN1338">
        <v>1650</v>
      </c>
      <c r="AO1338" t="s">
        <v>118</v>
      </c>
      <c r="AP1338">
        <v>-48</v>
      </c>
      <c r="AQ1338">
        <v>75</v>
      </c>
      <c r="AR1338">
        <v>-192</v>
      </c>
      <c r="AZ1338">
        <v>1200</v>
      </c>
      <c r="BA1338">
        <v>1</v>
      </c>
      <c r="BB1338" t="str">
        <f t="shared" si="771"/>
        <v xml:space="preserve">N4400K  </v>
      </c>
      <c r="BC1338">
        <v>1</v>
      </c>
      <c r="BE1338">
        <v>0</v>
      </c>
      <c r="BF1338">
        <v>0</v>
      </c>
      <c r="BG1338">
        <v>0</v>
      </c>
      <c r="BH1338">
        <v>1575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 t="shared" si="781"/>
        <v>21:41:35.910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168</v>
      </c>
      <c r="CR1338">
        <v>0</v>
      </c>
      <c r="CW1338">
        <v>4091640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"07/22/2022 21:41:36.128"</f>
        <v>07/22/2022 21:41:36.128</v>
      </c>
      <c r="C1339" t="str">
        <f t="shared" si="770"/>
        <v>FFDFD3C0</v>
      </c>
      <c r="D1339" t="s">
        <v>127</v>
      </c>
      <c r="E1339">
        <v>8</v>
      </c>
      <c r="F1339">
        <v>2008</v>
      </c>
      <c r="G1339" t="s">
        <v>128</v>
      </c>
      <c r="J1339" t="s">
        <v>129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779"/>
        <v>21:41:35.906</v>
      </c>
      <c r="T1339" t="str">
        <f t="shared" si="780"/>
        <v>21:41:35.506</v>
      </c>
      <c r="U1339" t="str">
        <f t="shared" si="746"/>
        <v>A54CFF</v>
      </c>
      <c r="V1339">
        <v>0</v>
      </c>
      <c r="W1339">
        <v>0</v>
      </c>
      <c r="X1339">
        <v>2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1</v>
      </c>
      <c r="AI1339" t="s">
        <v>565</v>
      </c>
      <c r="AJ1339">
        <v>43.419620999999999</v>
      </c>
      <c r="AK1339" t="s">
        <v>566</v>
      </c>
      <c r="AL1339">
        <v>-88.769402999999997</v>
      </c>
      <c r="AM1339">
        <v>25</v>
      </c>
      <c r="AN1339">
        <v>1650</v>
      </c>
      <c r="AO1339" t="s">
        <v>118</v>
      </c>
      <c r="AP1339">
        <v>-48</v>
      </c>
      <c r="AQ1339">
        <v>75</v>
      </c>
      <c r="AR1339">
        <v>-192</v>
      </c>
      <c r="AZ1339">
        <v>1200</v>
      </c>
      <c r="BA1339">
        <v>1</v>
      </c>
      <c r="BB1339" t="str">
        <f t="shared" si="771"/>
        <v xml:space="preserve">N4400K  </v>
      </c>
      <c r="BC1339">
        <v>1</v>
      </c>
      <c r="BE1339">
        <v>0</v>
      </c>
      <c r="BF1339">
        <v>0</v>
      </c>
      <c r="BG1339">
        <v>0</v>
      </c>
      <c r="BH1339">
        <v>1575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 t="shared" si="781"/>
        <v>21:41:35.910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168</v>
      </c>
      <c r="CR1339">
        <v>0</v>
      </c>
      <c r="CW1339">
        <v>4091640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"07/22/2022 21:41:36.128"</f>
        <v>07/22/2022 21:41:36.128</v>
      </c>
      <c r="C1340" t="str">
        <f t="shared" si="770"/>
        <v>FFDFD3C0</v>
      </c>
      <c r="D1340" t="s">
        <v>124</v>
      </c>
      <c r="E1340">
        <v>2</v>
      </c>
      <c r="H1340">
        <v>156</v>
      </c>
      <c r="I1340" t="s">
        <v>125</v>
      </c>
      <c r="J1340" t="s">
        <v>126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779"/>
        <v>21:41:35.906</v>
      </c>
      <c r="T1340" t="str">
        <f t="shared" si="780"/>
        <v>21:41:35.506</v>
      </c>
      <c r="U1340" t="str">
        <f t="shared" si="746"/>
        <v>A54CFF</v>
      </c>
      <c r="V1340">
        <v>0</v>
      </c>
      <c r="W1340">
        <v>0</v>
      </c>
      <c r="X1340">
        <v>2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1</v>
      </c>
      <c r="AI1340" t="s">
        <v>565</v>
      </c>
      <c r="AJ1340">
        <v>43.419620999999999</v>
      </c>
      <c r="AK1340" t="s">
        <v>566</v>
      </c>
      <c r="AL1340">
        <v>-88.769402999999997</v>
      </c>
      <c r="AM1340">
        <v>25</v>
      </c>
      <c r="AN1340">
        <v>1650</v>
      </c>
      <c r="AO1340" t="s">
        <v>118</v>
      </c>
      <c r="AP1340">
        <v>-48</v>
      </c>
      <c r="AQ1340">
        <v>75</v>
      </c>
      <c r="AR1340">
        <v>-192</v>
      </c>
      <c r="AZ1340">
        <v>1200</v>
      </c>
      <c r="BA1340">
        <v>1</v>
      </c>
      <c r="BB1340" t="str">
        <f t="shared" si="771"/>
        <v xml:space="preserve">N4400K  </v>
      </c>
      <c r="BC1340">
        <v>1</v>
      </c>
      <c r="BE1340">
        <v>0</v>
      </c>
      <c r="BF1340">
        <v>0</v>
      </c>
      <c r="BG1340">
        <v>0</v>
      </c>
      <c r="BH1340">
        <v>1575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 t="shared" si="781"/>
        <v>21:41:35.910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168</v>
      </c>
      <c r="CR1340">
        <v>0</v>
      </c>
      <c r="CW1340">
        <v>4091640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"07/22/2022 21:41:36.191"</f>
        <v>07/22/2022 21:41:36.191</v>
      </c>
      <c r="C1341" t="str">
        <f t="shared" si="770"/>
        <v>FFDFD3C0</v>
      </c>
      <c r="D1341" t="s">
        <v>113</v>
      </c>
      <c r="E1341">
        <v>44</v>
      </c>
      <c r="H1341">
        <v>151</v>
      </c>
      <c r="I1341" t="s">
        <v>114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779"/>
        <v>21:41:35.906</v>
      </c>
      <c r="T1341" t="str">
        <f t="shared" si="780"/>
        <v>21:41:35.506</v>
      </c>
      <c r="U1341" t="str">
        <f t="shared" si="746"/>
        <v>A54CFF</v>
      </c>
      <c r="V1341">
        <v>0</v>
      </c>
      <c r="W1341">
        <v>0</v>
      </c>
      <c r="X1341">
        <v>2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1</v>
      </c>
      <c r="AI1341" t="s">
        <v>565</v>
      </c>
      <c r="AJ1341">
        <v>43.419620999999999</v>
      </c>
      <c r="AK1341" t="s">
        <v>566</v>
      </c>
      <c r="AL1341">
        <v>-88.769402999999997</v>
      </c>
      <c r="AM1341">
        <v>25</v>
      </c>
      <c r="AN1341">
        <v>1650</v>
      </c>
      <c r="AO1341" t="s">
        <v>118</v>
      </c>
      <c r="AP1341">
        <v>-48</v>
      </c>
      <c r="AQ1341">
        <v>75</v>
      </c>
      <c r="AR1341">
        <v>-192</v>
      </c>
      <c r="AZ1341">
        <v>1200</v>
      </c>
      <c r="BA1341">
        <v>1</v>
      </c>
      <c r="BB1341" t="str">
        <f t="shared" si="771"/>
        <v xml:space="preserve">N4400K  </v>
      </c>
      <c r="BC1341">
        <v>1</v>
      </c>
      <c r="BE1341">
        <v>0</v>
      </c>
      <c r="BF1341">
        <v>0</v>
      </c>
      <c r="BG1341">
        <v>0</v>
      </c>
      <c r="BH1341">
        <v>1575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 t="shared" si="781"/>
        <v>21:41:35.910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168</v>
      </c>
      <c r="CR1341">
        <v>0</v>
      </c>
      <c r="CW1341">
        <v>4091640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"07/22/2022 21:41:36.191"</f>
        <v>07/22/2022 21:41:36.191</v>
      </c>
      <c r="C1342" t="str">
        <f t="shared" si="770"/>
        <v>FFDFD3C0</v>
      </c>
      <c r="D1342" t="s">
        <v>113</v>
      </c>
      <c r="E1342">
        <v>45</v>
      </c>
      <c r="H1342">
        <v>152</v>
      </c>
      <c r="I1342" t="s">
        <v>120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779"/>
        <v>21:41:35.906</v>
      </c>
      <c r="T1342" t="str">
        <f t="shared" si="780"/>
        <v>21:41:35.506</v>
      </c>
      <c r="U1342" t="str">
        <f t="shared" si="746"/>
        <v>A54CFF</v>
      </c>
      <c r="V1342">
        <v>0</v>
      </c>
      <c r="W1342">
        <v>0</v>
      </c>
      <c r="X1342">
        <v>2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1</v>
      </c>
      <c r="AI1342" t="s">
        <v>565</v>
      </c>
      <c r="AJ1342">
        <v>43.419620999999999</v>
      </c>
      <c r="AK1342" t="s">
        <v>566</v>
      </c>
      <c r="AL1342">
        <v>-88.769402999999997</v>
      </c>
      <c r="AM1342">
        <v>25</v>
      </c>
      <c r="AN1342">
        <v>1650</v>
      </c>
      <c r="AO1342" t="s">
        <v>118</v>
      </c>
      <c r="AP1342">
        <v>-48</v>
      </c>
      <c r="AQ1342">
        <v>75</v>
      </c>
      <c r="AR1342">
        <v>-192</v>
      </c>
      <c r="AZ1342">
        <v>1200</v>
      </c>
      <c r="BA1342">
        <v>1</v>
      </c>
      <c r="BB1342" t="str">
        <f t="shared" si="771"/>
        <v xml:space="preserve">N4400K  </v>
      </c>
      <c r="BC1342">
        <v>1</v>
      </c>
      <c r="BE1342">
        <v>0</v>
      </c>
      <c r="BF1342">
        <v>0</v>
      </c>
      <c r="BG1342">
        <v>0</v>
      </c>
      <c r="BH1342">
        <v>1575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 t="shared" si="781"/>
        <v>21:41:35.910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168</v>
      </c>
      <c r="CR1342">
        <v>0</v>
      </c>
      <c r="CW1342">
        <v>4091640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"07/22/2022 21:41:37.096"</f>
        <v>07/22/2022 21:41:37.096</v>
      </c>
      <c r="C1343" t="str">
        <f t="shared" si="770"/>
        <v>FFDFD3C0</v>
      </c>
      <c r="D1343" t="s">
        <v>127</v>
      </c>
      <c r="E1343">
        <v>8</v>
      </c>
      <c r="F1343">
        <v>2008</v>
      </c>
      <c r="G1343" t="s">
        <v>128</v>
      </c>
      <c r="J1343" t="s">
        <v>129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ref="S1343:S1348" si="782">"21:41:36.875"</f>
        <v>21:41:36.875</v>
      </c>
      <c r="T1343" t="str">
        <f t="shared" ref="T1343:T1348" si="783">"21:41:36.375"</f>
        <v>21:41:36.375</v>
      </c>
      <c r="U1343" t="str">
        <f t="shared" si="746"/>
        <v>A54CFF</v>
      </c>
      <c r="V1343">
        <v>0</v>
      </c>
      <c r="W1343">
        <v>0</v>
      </c>
      <c r="X1343">
        <v>2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1</v>
      </c>
      <c r="AI1343" t="s">
        <v>567</v>
      </c>
      <c r="AJ1343">
        <v>43.419986000000002</v>
      </c>
      <c r="AK1343" t="s">
        <v>568</v>
      </c>
      <c r="AL1343">
        <v>-88.769723999999997</v>
      </c>
      <c r="AM1343">
        <v>25</v>
      </c>
      <c r="AN1343">
        <v>1650</v>
      </c>
      <c r="AO1343" t="s">
        <v>118</v>
      </c>
      <c r="AP1343">
        <v>-48</v>
      </c>
      <c r="AQ1343">
        <v>75</v>
      </c>
      <c r="AR1343">
        <v>-128</v>
      </c>
      <c r="AZ1343">
        <v>1200</v>
      </c>
      <c r="BA1343">
        <v>1</v>
      </c>
      <c r="BB1343" t="str">
        <f t="shared" si="771"/>
        <v xml:space="preserve">N4400K  </v>
      </c>
      <c r="BC1343">
        <v>1</v>
      </c>
      <c r="BE1343">
        <v>0</v>
      </c>
      <c r="BF1343">
        <v>0</v>
      </c>
      <c r="BG1343">
        <v>0</v>
      </c>
      <c r="BH1343">
        <v>1575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 t="shared" ref="BW1343:BW1348" si="784">"21:41:36.880"</f>
        <v>21:41:36.880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168</v>
      </c>
      <c r="CR1343">
        <v>1</v>
      </c>
      <c r="CW1343">
        <v>13159361</v>
      </c>
      <c r="CY1343">
        <v>1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"07/22/2022 21:41:37.096"</f>
        <v>07/22/2022 21:41:37.096</v>
      </c>
      <c r="C1344" t="str">
        <f t="shared" si="770"/>
        <v>FFDFD3C0</v>
      </c>
      <c r="D1344" t="s">
        <v>124</v>
      </c>
      <c r="E1344">
        <v>2</v>
      </c>
      <c r="H1344">
        <v>156</v>
      </c>
      <c r="I1344" t="s">
        <v>125</v>
      </c>
      <c r="J1344" t="s">
        <v>126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782"/>
        <v>21:41:36.875</v>
      </c>
      <c r="T1344" t="str">
        <f t="shared" si="783"/>
        <v>21:41:36.375</v>
      </c>
      <c r="U1344" t="str">
        <f t="shared" si="746"/>
        <v>A54CFF</v>
      </c>
      <c r="V1344">
        <v>0</v>
      </c>
      <c r="W1344">
        <v>0</v>
      </c>
      <c r="X1344">
        <v>2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1</v>
      </c>
      <c r="AI1344" t="s">
        <v>567</v>
      </c>
      <c r="AJ1344">
        <v>43.419986000000002</v>
      </c>
      <c r="AK1344" t="s">
        <v>568</v>
      </c>
      <c r="AL1344">
        <v>-88.769723999999997</v>
      </c>
      <c r="AM1344">
        <v>25</v>
      </c>
      <c r="AN1344">
        <v>1650</v>
      </c>
      <c r="AO1344" t="s">
        <v>118</v>
      </c>
      <c r="AP1344">
        <v>-48</v>
      </c>
      <c r="AQ1344">
        <v>75</v>
      </c>
      <c r="AR1344">
        <v>-128</v>
      </c>
      <c r="AZ1344">
        <v>1200</v>
      </c>
      <c r="BA1344">
        <v>1</v>
      </c>
      <c r="BB1344" t="str">
        <f t="shared" si="771"/>
        <v xml:space="preserve">N4400K  </v>
      </c>
      <c r="BC1344">
        <v>1</v>
      </c>
      <c r="BE1344">
        <v>0</v>
      </c>
      <c r="BF1344">
        <v>0</v>
      </c>
      <c r="BG1344">
        <v>0</v>
      </c>
      <c r="BH1344">
        <v>1575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 t="shared" si="784"/>
        <v>21:41:36.880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168</v>
      </c>
      <c r="CR1344">
        <v>1</v>
      </c>
      <c r="CW1344">
        <v>13159361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"07/22/2022 21:41:37.112"</f>
        <v>07/22/2022 21:41:37.112</v>
      </c>
      <c r="C1345" t="str">
        <f t="shared" si="770"/>
        <v>FFDFD3C0</v>
      </c>
      <c r="D1345" t="s">
        <v>113</v>
      </c>
      <c r="E1345">
        <v>45</v>
      </c>
      <c r="H1345">
        <v>152</v>
      </c>
      <c r="I1345" t="s">
        <v>120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782"/>
        <v>21:41:36.875</v>
      </c>
      <c r="T1345" t="str">
        <f t="shared" si="783"/>
        <v>21:41:36.375</v>
      </c>
      <c r="U1345" t="str">
        <f t="shared" si="746"/>
        <v>A54CFF</v>
      </c>
      <c r="V1345">
        <v>0</v>
      </c>
      <c r="W1345">
        <v>0</v>
      </c>
      <c r="X1345">
        <v>2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1</v>
      </c>
      <c r="AI1345" t="s">
        <v>567</v>
      </c>
      <c r="AJ1345">
        <v>43.419986000000002</v>
      </c>
      <c r="AK1345" t="s">
        <v>568</v>
      </c>
      <c r="AL1345">
        <v>-88.769723999999997</v>
      </c>
      <c r="AM1345">
        <v>25</v>
      </c>
      <c r="AN1345">
        <v>1650</v>
      </c>
      <c r="AO1345" t="s">
        <v>118</v>
      </c>
      <c r="AP1345">
        <v>-48</v>
      </c>
      <c r="AQ1345">
        <v>75</v>
      </c>
      <c r="AR1345">
        <v>-128</v>
      </c>
      <c r="AZ1345">
        <v>1200</v>
      </c>
      <c r="BA1345">
        <v>1</v>
      </c>
      <c r="BB1345" t="str">
        <f t="shared" si="771"/>
        <v xml:space="preserve">N4400K  </v>
      </c>
      <c r="BC1345">
        <v>1</v>
      </c>
      <c r="BE1345">
        <v>0</v>
      </c>
      <c r="BF1345">
        <v>0</v>
      </c>
      <c r="BG1345">
        <v>0</v>
      </c>
      <c r="BH1345">
        <v>1575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 t="shared" si="784"/>
        <v>21:41:36.880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168</v>
      </c>
      <c r="CR1345">
        <v>1</v>
      </c>
      <c r="CW1345">
        <v>13159361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"07/22/2022 21:41:37.112"</f>
        <v>07/22/2022 21:41:37.112</v>
      </c>
      <c r="C1346" t="str">
        <f t="shared" si="770"/>
        <v>FFDFD3C0</v>
      </c>
      <c r="D1346" t="s">
        <v>113</v>
      </c>
      <c r="E1346">
        <v>44</v>
      </c>
      <c r="H1346">
        <v>151</v>
      </c>
      <c r="I1346" t="s">
        <v>114</v>
      </c>
      <c r="J1346" t="s">
        <v>115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782"/>
        <v>21:41:36.875</v>
      </c>
      <c r="T1346" t="str">
        <f t="shared" si="783"/>
        <v>21:41:36.375</v>
      </c>
      <c r="U1346" t="str">
        <f t="shared" ref="U1346:U1409" si="785">"A54CFF"</f>
        <v>A54CFF</v>
      </c>
      <c r="V1346">
        <v>0</v>
      </c>
      <c r="W1346">
        <v>0</v>
      </c>
      <c r="X1346">
        <v>2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1</v>
      </c>
      <c r="AI1346" t="s">
        <v>567</v>
      </c>
      <c r="AJ1346">
        <v>43.419986000000002</v>
      </c>
      <c r="AK1346" t="s">
        <v>568</v>
      </c>
      <c r="AL1346">
        <v>-88.769723999999997</v>
      </c>
      <c r="AM1346">
        <v>25</v>
      </c>
      <c r="AN1346">
        <v>1650</v>
      </c>
      <c r="AO1346" t="s">
        <v>118</v>
      </c>
      <c r="AP1346">
        <v>-48</v>
      </c>
      <c r="AQ1346">
        <v>75</v>
      </c>
      <c r="AR1346">
        <v>-128</v>
      </c>
      <c r="AZ1346">
        <v>1200</v>
      </c>
      <c r="BA1346">
        <v>1</v>
      </c>
      <c r="BB1346" t="str">
        <f t="shared" si="771"/>
        <v xml:space="preserve">N4400K  </v>
      </c>
      <c r="BC1346">
        <v>1</v>
      </c>
      <c r="BE1346">
        <v>0</v>
      </c>
      <c r="BF1346">
        <v>0</v>
      </c>
      <c r="BG1346">
        <v>0</v>
      </c>
      <c r="BH1346">
        <v>1575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 t="shared" si="784"/>
        <v>21:41:36.880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168</v>
      </c>
      <c r="CR1346">
        <v>1</v>
      </c>
      <c r="CW1346">
        <v>13159361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"07/22/2022 21:41:37.127"</f>
        <v>07/22/2022 21:41:37.127</v>
      </c>
      <c r="C1347" t="str">
        <f t="shared" si="770"/>
        <v>FFDFD3C0</v>
      </c>
      <c r="D1347" t="s">
        <v>121</v>
      </c>
      <c r="E1347">
        <v>12</v>
      </c>
      <c r="F1347">
        <v>1012</v>
      </c>
      <c r="G1347" t="s">
        <v>122</v>
      </c>
      <c r="J1347" t="s">
        <v>123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782"/>
        <v>21:41:36.875</v>
      </c>
      <c r="T1347" t="str">
        <f t="shared" si="783"/>
        <v>21:41:36.375</v>
      </c>
      <c r="U1347" t="str">
        <f t="shared" si="785"/>
        <v>A54CFF</v>
      </c>
      <c r="V1347">
        <v>0</v>
      </c>
      <c r="W1347">
        <v>0</v>
      </c>
      <c r="X1347">
        <v>2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1</v>
      </c>
      <c r="AI1347" t="s">
        <v>567</v>
      </c>
      <c r="AJ1347">
        <v>43.419986000000002</v>
      </c>
      <c r="AK1347" t="s">
        <v>568</v>
      </c>
      <c r="AL1347">
        <v>-88.769723999999997</v>
      </c>
      <c r="AM1347">
        <v>25</v>
      </c>
      <c r="AN1347">
        <v>1650</v>
      </c>
      <c r="AO1347" t="s">
        <v>118</v>
      </c>
      <c r="AP1347">
        <v>-48</v>
      </c>
      <c r="AQ1347">
        <v>75</v>
      </c>
      <c r="AR1347">
        <v>-128</v>
      </c>
      <c r="AZ1347">
        <v>1200</v>
      </c>
      <c r="BA1347">
        <v>1</v>
      </c>
      <c r="BB1347" t="str">
        <f t="shared" si="771"/>
        <v xml:space="preserve">N4400K  </v>
      </c>
      <c r="BC1347">
        <v>1</v>
      </c>
      <c r="BE1347">
        <v>0</v>
      </c>
      <c r="BF1347">
        <v>0</v>
      </c>
      <c r="BG1347">
        <v>0</v>
      </c>
      <c r="BH1347">
        <v>1575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 t="shared" si="784"/>
        <v>21:41:36.880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168</v>
      </c>
      <c r="CR1347">
        <v>1</v>
      </c>
      <c r="CW1347">
        <v>13159361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"07/22/2022 21:41:37.127"</f>
        <v>07/22/2022 21:41:37.127</v>
      </c>
      <c r="C1348" t="str">
        <f t="shared" si="770"/>
        <v>FFDFD3C0</v>
      </c>
      <c r="D1348" t="s">
        <v>121</v>
      </c>
      <c r="E1348">
        <v>11</v>
      </c>
      <c r="F1348">
        <v>1011</v>
      </c>
      <c r="G1348" t="s">
        <v>125</v>
      </c>
      <c r="J1348" t="s">
        <v>123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782"/>
        <v>21:41:36.875</v>
      </c>
      <c r="T1348" t="str">
        <f t="shared" si="783"/>
        <v>21:41:36.375</v>
      </c>
      <c r="U1348" t="str">
        <f t="shared" si="785"/>
        <v>A54CFF</v>
      </c>
      <c r="V1348">
        <v>0</v>
      </c>
      <c r="W1348">
        <v>0</v>
      </c>
      <c r="X1348">
        <v>2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1</v>
      </c>
      <c r="AI1348" t="s">
        <v>567</v>
      </c>
      <c r="AJ1348">
        <v>43.419986000000002</v>
      </c>
      <c r="AK1348" t="s">
        <v>568</v>
      </c>
      <c r="AL1348">
        <v>-88.769723999999997</v>
      </c>
      <c r="AM1348">
        <v>25</v>
      </c>
      <c r="AN1348">
        <v>1650</v>
      </c>
      <c r="AO1348" t="s">
        <v>118</v>
      </c>
      <c r="AP1348">
        <v>-48</v>
      </c>
      <c r="AQ1348">
        <v>75</v>
      </c>
      <c r="AR1348">
        <v>-128</v>
      </c>
      <c r="AZ1348">
        <v>1200</v>
      </c>
      <c r="BA1348">
        <v>1</v>
      </c>
      <c r="BB1348" t="str">
        <f t="shared" si="771"/>
        <v xml:space="preserve">N4400K  </v>
      </c>
      <c r="BC1348">
        <v>1</v>
      </c>
      <c r="BE1348">
        <v>0</v>
      </c>
      <c r="BF1348">
        <v>0</v>
      </c>
      <c r="BG1348">
        <v>0</v>
      </c>
      <c r="BH1348">
        <v>1575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 t="shared" si="784"/>
        <v>21:41:36.880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168</v>
      </c>
      <c r="CR1348">
        <v>1</v>
      </c>
      <c r="CW1348">
        <v>13159361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 t="shared" ref="A1349:A1354" si="786">"07/22/2022 21:41:38.174"</f>
        <v>07/22/2022 21:41:38.174</v>
      </c>
      <c r="C1349" t="str">
        <f t="shared" si="770"/>
        <v>FFDFD3C0</v>
      </c>
      <c r="D1349" t="s">
        <v>127</v>
      </c>
      <c r="E1349">
        <v>8</v>
      </c>
      <c r="F1349">
        <v>2008</v>
      </c>
      <c r="G1349" t="s">
        <v>128</v>
      </c>
      <c r="J1349" t="s">
        <v>129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ref="S1349:S1354" si="787">"21:41:37.945"</f>
        <v>21:41:37.945</v>
      </c>
      <c r="T1349" t="str">
        <f t="shared" ref="T1349:T1354" si="788">"21:41:37.445"</f>
        <v>21:41:37.445</v>
      </c>
      <c r="U1349" t="str">
        <f t="shared" si="785"/>
        <v>A54CFF</v>
      </c>
      <c r="V1349">
        <v>0</v>
      </c>
      <c r="W1349">
        <v>0</v>
      </c>
      <c r="X1349">
        <v>2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1</v>
      </c>
      <c r="AI1349" t="s">
        <v>569</v>
      </c>
      <c r="AJ1349">
        <v>43.420350999999997</v>
      </c>
      <c r="AK1349" t="s">
        <v>570</v>
      </c>
      <c r="AL1349">
        <v>-88.770045999999994</v>
      </c>
      <c r="AM1349">
        <v>25</v>
      </c>
      <c r="AN1349">
        <v>1650</v>
      </c>
      <c r="AO1349" t="s">
        <v>118</v>
      </c>
      <c r="AP1349">
        <v>-48</v>
      </c>
      <c r="AQ1349">
        <v>75</v>
      </c>
      <c r="AR1349">
        <v>-64</v>
      </c>
      <c r="AZ1349">
        <v>1200</v>
      </c>
      <c r="BA1349">
        <v>1</v>
      </c>
      <c r="BB1349" t="str">
        <f t="shared" si="771"/>
        <v xml:space="preserve">N4400K  </v>
      </c>
      <c r="BC1349">
        <v>1</v>
      </c>
      <c r="BE1349">
        <v>0</v>
      </c>
      <c r="BF1349">
        <v>0</v>
      </c>
      <c r="BG1349">
        <v>0</v>
      </c>
      <c r="BH1349">
        <v>1575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 t="shared" ref="BW1349:BW1354" si="789">"21:41:37.951"</f>
        <v>21:41:37.951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168</v>
      </c>
      <c r="CR1349">
        <v>0</v>
      </c>
      <c r="CW1349">
        <v>4094169</v>
      </c>
      <c r="CY1349">
        <v>1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 t="shared" si="786"/>
        <v>07/22/2022 21:41:38.174</v>
      </c>
      <c r="C1350" t="str">
        <f t="shared" si="770"/>
        <v>FFDFD3C0</v>
      </c>
      <c r="D1350" t="s">
        <v>124</v>
      </c>
      <c r="E1350">
        <v>2</v>
      </c>
      <c r="H1350">
        <v>156</v>
      </c>
      <c r="I1350" t="s">
        <v>125</v>
      </c>
      <c r="J1350" t="s">
        <v>126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787"/>
        <v>21:41:37.945</v>
      </c>
      <c r="T1350" t="str">
        <f t="shared" si="788"/>
        <v>21:41:37.445</v>
      </c>
      <c r="U1350" t="str">
        <f t="shared" si="785"/>
        <v>A54CFF</v>
      </c>
      <c r="V1350">
        <v>0</v>
      </c>
      <c r="W1350">
        <v>0</v>
      </c>
      <c r="X1350">
        <v>2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1</v>
      </c>
      <c r="AI1350" t="s">
        <v>569</v>
      </c>
      <c r="AJ1350">
        <v>43.420350999999997</v>
      </c>
      <c r="AK1350" t="s">
        <v>570</v>
      </c>
      <c r="AL1350">
        <v>-88.770045999999994</v>
      </c>
      <c r="AM1350">
        <v>25</v>
      </c>
      <c r="AN1350">
        <v>1650</v>
      </c>
      <c r="AO1350" t="s">
        <v>118</v>
      </c>
      <c r="AP1350">
        <v>-48</v>
      </c>
      <c r="AQ1350">
        <v>75</v>
      </c>
      <c r="AR1350">
        <v>-64</v>
      </c>
      <c r="AZ1350">
        <v>1200</v>
      </c>
      <c r="BA1350">
        <v>1</v>
      </c>
      <c r="BB1350" t="str">
        <f t="shared" si="771"/>
        <v xml:space="preserve">N4400K  </v>
      </c>
      <c r="BC1350">
        <v>1</v>
      </c>
      <c r="BE1350">
        <v>0</v>
      </c>
      <c r="BF1350">
        <v>0</v>
      </c>
      <c r="BG1350">
        <v>0</v>
      </c>
      <c r="BH1350">
        <v>1575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 t="shared" si="789"/>
        <v>21:41:37.951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168</v>
      </c>
      <c r="CR1350">
        <v>0</v>
      </c>
      <c r="CW1350">
        <v>4094169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 t="shared" si="786"/>
        <v>07/22/2022 21:41:38.174</v>
      </c>
      <c r="C1351" t="str">
        <f t="shared" si="770"/>
        <v>FFDFD3C0</v>
      </c>
      <c r="D1351" t="s">
        <v>113</v>
      </c>
      <c r="E1351">
        <v>45</v>
      </c>
      <c r="H1351">
        <v>152</v>
      </c>
      <c r="I1351" t="s">
        <v>120</v>
      </c>
      <c r="J1351" t="s">
        <v>115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787"/>
        <v>21:41:37.945</v>
      </c>
      <c r="T1351" t="str">
        <f t="shared" si="788"/>
        <v>21:41:37.445</v>
      </c>
      <c r="U1351" t="str">
        <f t="shared" si="785"/>
        <v>A54CFF</v>
      </c>
      <c r="V1351">
        <v>0</v>
      </c>
      <c r="W1351">
        <v>0</v>
      </c>
      <c r="X1351">
        <v>2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1</v>
      </c>
      <c r="AI1351" t="s">
        <v>569</v>
      </c>
      <c r="AJ1351">
        <v>43.420350999999997</v>
      </c>
      <c r="AK1351" t="s">
        <v>570</v>
      </c>
      <c r="AL1351">
        <v>-88.770045999999994</v>
      </c>
      <c r="AM1351">
        <v>25</v>
      </c>
      <c r="AN1351">
        <v>1650</v>
      </c>
      <c r="AO1351" t="s">
        <v>118</v>
      </c>
      <c r="AP1351">
        <v>-48</v>
      </c>
      <c r="AQ1351">
        <v>75</v>
      </c>
      <c r="AR1351">
        <v>-64</v>
      </c>
      <c r="AZ1351">
        <v>1200</v>
      </c>
      <c r="BA1351">
        <v>1</v>
      </c>
      <c r="BB1351" t="str">
        <f t="shared" si="771"/>
        <v xml:space="preserve">N4400K  </v>
      </c>
      <c r="BC1351">
        <v>1</v>
      </c>
      <c r="BE1351">
        <v>0</v>
      </c>
      <c r="BF1351">
        <v>0</v>
      </c>
      <c r="BG1351">
        <v>0</v>
      </c>
      <c r="BH1351">
        <v>1575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 t="shared" si="789"/>
        <v>21:41:37.951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168</v>
      </c>
      <c r="CR1351">
        <v>0</v>
      </c>
      <c r="CW1351">
        <v>4094169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 t="shared" si="786"/>
        <v>07/22/2022 21:41:38.174</v>
      </c>
      <c r="C1352" t="str">
        <f t="shared" si="770"/>
        <v>FFDFD3C0</v>
      </c>
      <c r="D1352" t="s">
        <v>113</v>
      </c>
      <c r="E1352">
        <v>44</v>
      </c>
      <c r="H1352">
        <v>151</v>
      </c>
      <c r="I1352" t="s">
        <v>114</v>
      </c>
      <c r="J1352" t="s">
        <v>115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787"/>
        <v>21:41:37.945</v>
      </c>
      <c r="T1352" t="str">
        <f t="shared" si="788"/>
        <v>21:41:37.445</v>
      </c>
      <c r="U1352" t="str">
        <f t="shared" si="785"/>
        <v>A54CFF</v>
      </c>
      <c r="V1352">
        <v>0</v>
      </c>
      <c r="W1352">
        <v>0</v>
      </c>
      <c r="X1352">
        <v>2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1</v>
      </c>
      <c r="AI1352" t="s">
        <v>569</v>
      </c>
      <c r="AJ1352">
        <v>43.420350999999997</v>
      </c>
      <c r="AK1352" t="s">
        <v>570</v>
      </c>
      <c r="AL1352">
        <v>-88.770045999999994</v>
      </c>
      <c r="AM1352">
        <v>25</v>
      </c>
      <c r="AN1352">
        <v>1650</v>
      </c>
      <c r="AO1352" t="s">
        <v>118</v>
      </c>
      <c r="AP1352">
        <v>-48</v>
      </c>
      <c r="AQ1352">
        <v>75</v>
      </c>
      <c r="AR1352">
        <v>-64</v>
      </c>
      <c r="AZ1352">
        <v>1200</v>
      </c>
      <c r="BA1352">
        <v>1</v>
      </c>
      <c r="BB1352" t="str">
        <f t="shared" si="771"/>
        <v xml:space="preserve">N4400K  </v>
      </c>
      <c r="BC1352">
        <v>1</v>
      </c>
      <c r="BE1352">
        <v>0</v>
      </c>
      <c r="BF1352">
        <v>0</v>
      </c>
      <c r="BG1352">
        <v>0</v>
      </c>
      <c r="BH1352">
        <v>1575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 t="shared" si="789"/>
        <v>21:41:37.951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168</v>
      </c>
      <c r="CR1352">
        <v>0</v>
      </c>
      <c r="CW1352">
        <v>4094169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 t="shared" si="786"/>
        <v>07/22/2022 21:41:38.174</v>
      </c>
      <c r="C1353" t="str">
        <f t="shared" si="770"/>
        <v>FFDFD3C0</v>
      </c>
      <c r="D1353" t="s">
        <v>121</v>
      </c>
      <c r="E1353">
        <v>11</v>
      </c>
      <c r="F1353">
        <v>1011</v>
      </c>
      <c r="G1353" t="s">
        <v>125</v>
      </c>
      <c r="J1353" t="s">
        <v>123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787"/>
        <v>21:41:37.945</v>
      </c>
      <c r="T1353" t="str">
        <f t="shared" si="788"/>
        <v>21:41:37.445</v>
      </c>
      <c r="U1353" t="str">
        <f t="shared" si="785"/>
        <v>A54CFF</v>
      </c>
      <c r="V1353">
        <v>0</v>
      </c>
      <c r="W1353">
        <v>0</v>
      </c>
      <c r="X1353">
        <v>2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1</v>
      </c>
      <c r="AI1353" t="s">
        <v>569</v>
      </c>
      <c r="AJ1353">
        <v>43.420350999999997</v>
      </c>
      <c r="AK1353" t="s">
        <v>570</v>
      </c>
      <c r="AL1353">
        <v>-88.770045999999994</v>
      </c>
      <c r="AM1353">
        <v>25</v>
      </c>
      <c r="AN1353">
        <v>1650</v>
      </c>
      <c r="AO1353" t="s">
        <v>118</v>
      </c>
      <c r="AP1353">
        <v>-48</v>
      </c>
      <c r="AQ1353">
        <v>75</v>
      </c>
      <c r="AR1353">
        <v>-64</v>
      </c>
      <c r="AZ1353">
        <v>1200</v>
      </c>
      <c r="BA1353">
        <v>1</v>
      </c>
      <c r="BB1353" t="str">
        <f t="shared" si="771"/>
        <v xml:space="preserve">N4400K  </v>
      </c>
      <c r="BC1353">
        <v>1</v>
      </c>
      <c r="BE1353">
        <v>0</v>
      </c>
      <c r="BF1353">
        <v>0</v>
      </c>
      <c r="BG1353">
        <v>0</v>
      </c>
      <c r="BH1353">
        <v>1575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 t="shared" si="789"/>
        <v>21:41:37.951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168</v>
      </c>
      <c r="CR1353">
        <v>0</v>
      </c>
      <c r="CW1353">
        <v>4094169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 t="shared" si="786"/>
        <v>07/22/2022 21:41:38.174</v>
      </c>
      <c r="C1354" t="str">
        <f t="shared" si="770"/>
        <v>FFDFD3C0</v>
      </c>
      <c r="D1354" t="s">
        <v>121</v>
      </c>
      <c r="E1354">
        <v>12</v>
      </c>
      <c r="F1354">
        <v>1012</v>
      </c>
      <c r="G1354" t="s">
        <v>122</v>
      </c>
      <c r="J1354" t="s">
        <v>123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787"/>
        <v>21:41:37.945</v>
      </c>
      <c r="T1354" t="str">
        <f t="shared" si="788"/>
        <v>21:41:37.445</v>
      </c>
      <c r="U1354" t="str">
        <f t="shared" si="785"/>
        <v>A54CFF</v>
      </c>
      <c r="V1354">
        <v>0</v>
      </c>
      <c r="W1354">
        <v>0</v>
      </c>
      <c r="X1354">
        <v>2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1</v>
      </c>
      <c r="AI1354" t="s">
        <v>569</v>
      </c>
      <c r="AJ1354">
        <v>43.420350999999997</v>
      </c>
      <c r="AK1354" t="s">
        <v>570</v>
      </c>
      <c r="AL1354">
        <v>-88.770045999999994</v>
      </c>
      <c r="AM1354">
        <v>25</v>
      </c>
      <c r="AN1354">
        <v>1650</v>
      </c>
      <c r="AO1354" t="s">
        <v>118</v>
      </c>
      <c r="AP1354">
        <v>-48</v>
      </c>
      <c r="AQ1354">
        <v>75</v>
      </c>
      <c r="AR1354">
        <v>-64</v>
      </c>
      <c r="AZ1354">
        <v>1200</v>
      </c>
      <c r="BA1354">
        <v>1</v>
      </c>
      <c r="BB1354" t="str">
        <f t="shared" si="771"/>
        <v xml:space="preserve">N4400K  </v>
      </c>
      <c r="BC1354">
        <v>1</v>
      </c>
      <c r="BE1354">
        <v>0</v>
      </c>
      <c r="BF1354">
        <v>0</v>
      </c>
      <c r="BG1354">
        <v>0</v>
      </c>
      <c r="BH1354">
        <v>1575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 t="shared" si="789"/>
        <v>21:41:37.951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168</v>
      </c>
      <c r="CR1354">
        <v>0</v>
      </c>
      <c r="CW1354">
        <v>4094169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 t="shared" ref="A1355:A1360" si="790">"07/22/2022 21:41:39.346"</f>
        <v>07/22/2022 21:41:39.346</v>
      </c>
      <c r="C1355" t="str">
        <f t="shared" si="770"/>
        <v>FFDFD3C0</v>
      </c>
      <c r="D1355" t="s">
        <v>113</v>
      </c>
      <c r="E1355">
        <v>45</v>
      </c>
      <c r="H1355">
        <v>152</v>
      </c>
      <c r="I1355" t="s">
        <v>120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ref="S1355:S1360" si="791">"21:41:39.016"</f>
        <v>21:41:39.016</v>
      </c>
      <c r="T1355" t="str">
        <f t="shared" ref="T1355:T1360" si="792">"21:41:38.516"</f>
        <v>21:41:38.516</v>
      </c>
      <c r="U1355" t="str">
        <f t="shared" si="785"/>
        <v>A54CFF</v>
      </c>
      <c r="V1355">
        <v>0</v>
      </c>
      <c r="W1355">
        <v>0</v>
      </c>
      <c r="X1355">
        <v>2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1</v>
      </c>
      <c r="AI1355" t="s">
        <v>180</v>
      </c>
      <c r="AJ1355">
        <v>43.420715000000001</v>
      </c>
      <c r="AK1355" t="s">
        <v>571</v>
      </c>
      <c r="AL1355">
        <v>-88.770390000000006</v>
      </c>
      <c r="AM1355">
        <v>25</v>
      </c>
      <c r="AN1355">
        <v>1625</v>
      </c>
      <c r="AO1355" t="s">
        <v>118</v>
      </c>
      <c r="AP1355">
        <v>-47</v>
      </c>
      <c r="AQ1355">
        <v>76</v>
      </c>
      <c r="AR1355">
        <v>-256</v>
      </c>
      <c r="AZ1355">
        <v>1200</v>
      </c>
      <c r="BA1355">
        <v>1</v>
      </c>
      <c r="BB1355" t="str">
        <f t="shared" si="771"/>
        <v xml:space="preserve">N4400K  </v>
      </c>
      <c r="BC1355">
        <v>1</v>
      </c>
      <c r="BE1355">
        <v>0</v>
      </c>
      <c r="BF1355">
        <v>0</v>
      </c>
      <c r="BG1355">
        <v>0</v>
      </c>
      <c r="BH1355">
        <v>1575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 t="shared" ref="BW1355:BW1360" si="793">"21:41:39.016"</f>
        <v>21:41:39.016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168</v>
      </c>
      <c r="CR1355">
        <v>1</v>
      </c>
      <c r="CW1355">
        <v>13163268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 t="shared" si="790"/>
        <v>07/22/2022 21:41:39.346</v>
      </c>
      <c r="C1356" t="str">
        <f t="shared" si="770"/>
        <v>FFDFD3C0</v>
      </c>
      <c r="D1356" t="s">
        <v>113</v>
      </c>
      <c r="E1356">
        <v>44</v>
      </c>
      <c r="H1356">
        <v>151</v>
      </c>
      <c r="I1356" t="s">
        <v>114</v>
      </c>
      <c r="J1356" t="s">
        <v>115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791"/>
        <v>21:41:39.016</v>
      </c>
      <c r="T1356" t="str">
        <f t="shared" si="792"/>
        <v>21:41:38.516</v>
      </c>
      <c r="U1356" t="str">
        <f t="shared" si="785"/>
        <v>A54CFF</v>
      </c>
      <c r="V1356">
        <v>0</v>
      </c>
      <c r="W1356">
        <v>0</v>
      </c>
      <c r="X1356">
        <v>2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1</v>
      </c>
      <c r="AI1356" t="s">
        <v>180</v>
      </c>
      <c r="AJ1356">
        <v>43.420715000000001</v>
      </c>
      <c r="AK1356" t="s">
        <v>571</v>
      </c>
      <c r="AL1356">
        <v>-88.770390000000006</v>
      </c>
      <c r="AM1356">
        <v>25</v>
      </c>
      <c r="AN1356">
        <v>1625</v>
      </c>
      <c r="AO1356" t="s">
        <v>118</v>
      </c>
      <c r="AP1356">
        <v>-47</v>
      </c>
      <c r="AQ1356">
        <v>76</v>
      </c>
      <c r="AR1356">
        <v>-256</v>
      </c>
      <c r="AZ1356">
        <v>1200</v>
      </c>
      <c r="BA1356">
        <v>1</v>
      </c>
      <c r="BB1356" t="str">
        <f t="shared" si="771"/>
        <v xml:space="preserve">N4400K  </v>
      </c>
      <c r="BC1356">
        <v>1</v>
      </c>
      <c r="BE1356">
        <v>0</v>
      </c>
      <c r="BF1356">
        <v>0</v>
      </c>
      <c r="BG1356">
        <v>0</v>
      </c>
      <c r="BH1356">
        <v>1575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 t="shared" si="793"/>
        <v>21:41:39.016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168</v>
      </c>
      <c r="CR1356">
        <v>1</v>
      </c>
      <c r="CW1356">
        <v>13163268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 t="shared" si="790"/>
        <v>07/22/2022 21:41:39.346</v>
      </c>
      <c r="C1357" t="str">
        <f t="shared" si="770"/>
        <v>FFDFD3C0</v>
      </c>
      <c r="D1357" t="s">
        <v>124</v>
      </c>
      <c r="E1357">
        <v>2</v>
      </c>
      <c r="H1357">
        <v>156</v>
      </c>
      <c r="I1357" t="s">
        <v>125</v>
      </c>
      <c r="J1357" t="s">
        <v>126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791"/>
        <v>21:41:39.016</v>
      </c>
      <c r="T1357" t="str">
        <f t="shared" si="792"/>
        <v>21:41:38.516</v>
      </c>
      <c r="U1357" t="str">
        <f t="shared" si="785"/>
        <v>A54CFF</v>
      </c>
      <c r="V1357">
        <v>0</v>
      </c>
      <c r="W1357">
        <v>0</v>
      </c>
      <c r="X1357">
        <v>2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1</v>
      </c>
      <c r="AI1357" t="s">
        <v>180</v>
      </c>
      <c r="AJ1357">
        <v>43.420715000000001</v>
      </c>
      <c r="AK1357" t="s">
        <v>571</v>
      </c>
      <c r="AL1357">
        <v>-88.770390000000006</v>
      </c>
      <c r="AM1357">
        <v>25</v>
      </c>
      <c r="AN1357">
        <v>1625</v>
      </c>
      <c r="AO1357" t="s">
        <v>118</v>
      </c>
      <c r="AP1357">
        <v>-47</v>
      </c>
      <c r="AQ1357">
        <v>76</v>
      </c>
      <c r="AR1357">
        <v>-256</v>
      </c>
      <c r="AZ1357">
        <v>1200</v>
      </c>
      <c r="BA1357">
        <v>1</v>
      </c>
      <c r="BB1357" t="str">
        <f t="shared" si="771"/>
        <v xml:space="preserve">N4400K  </v>
      </c>
      <c r="BC1357">
        <v>1</v>
      </c>
      <c r="BE1357">
        <v>0</v>
      </c>
      <c r="BF1357">
        <v>0</v>
      </c>
      <c r="BG1357">
        <v>0</v>
      </c>
      <c r="BH1357">
        <v>1575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 t="shared" si="793"/>
        <v>21:41:39.016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168</v>
      </c>
      <c r="CR1357">
        <v>1</v>
      </c>
      <c r="CW1357">
        <v>13163268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 t="shared" si="790"/>
        <v>07/22/2022 21:41:39.346</v>
      </c>
      <c r="C1358" t="str">
        <f t="shared" si="770"/>
        <v>FFDFD3C0</v>
      </c>
      <c r="D1358" t="s">
        <v>127</v>
      </c>
      <c r="E1358">
        <v>8</v>
      </c>
      <c r="F1358">
        <v>2008</v>
      </c>
      <c r="G1358" t="s">
        <v>128</v>
      </c>
      <c r="J1358" t="s">
        <v>129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791"/>
        <v>21:41:39.016</v>
      </c>
      <c r="T1358" t="str">
        <f t="shared" si="792"/>
        <v>21:41:38.516</v>
      </c>
      <c r="U1358" t="str">
        <f t="shared" si="785"/>
        <v>A54CFF</v>
      </c>
      <c r="V1358">
        <v>0</v>
      </c>
      <c r="W1358">
        <v>0</v>
      </c>
      <c r="X1358">
        <v>2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1</v>
      </c>
      <c r="AI1358" t="s">
        <v>180</v>
      </c>
      <c r="AJ1358">
        <v>43.420715000000001</v>
      </c>
      <c r="AK1358" t="s">
        <v>571</v>
      </c>
      <c r="AL1358">
        <v>-88.770390000000006</v>
      </c>
      <c r="AM1358">
        <v>25</v>
      </c>
      <c r="AN1358">
        <v>1625</v>
      </c>
      <c r="AO1358" t="s">
        <v>118</v>
      </c>
      <c r="AP1358">
        <v>-47</v>
      </c>
      <c r="AQ1358">
        <v>76</v>
      </c>
      <c r="AR1358">
        <v>-256</v>
      </c>
      <c r="AZ1358">
        <v>1200</v>
      </c>
      <c r="BA1358">
        <v>1</v>
      </c>
      <c r="BB1358" t="str">
        <f t="shared" si="771"/>
        <v xml:space="preserve">N4400K  </v>
      </c>
      <c r="BC1358">
        <v>1</v>
      </c>
      <c r="BE1358">
        <v>0</v>
      </c>
      <c r="BF1358">
        <v>0</v>
      </c>
      <c r="BG1358">
        <v>0</v>
      </c>
      <c r="BH1358">
        <v>1575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 t="shared" si="793"/>
        <v>21:41:39.016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168</v>
      </c>
      <c r="CR1358">
        <v>1</v>
      </c>
      <c r="CW1358">
        <v>13163268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 t="shared" si="790"/>
        <v>07/22/2022 21:41:39.346</v>
      </c>
      <c r="C1359" t="str">
        <f t="shared" si="770"/>
        <v>FFDFD3C0</v>
      </c>
      <c r="D1359" t="s">
        <v>121</v>
      </c>
      <c r="E1359">
        <v>11</v>
      </c>
      <c r="F1359">
        <v>1011</v>
      </c>
      <c r="G1359" t="s">
        <v>125</v>
      </c>
      <c r="J1359" t="s">
        <v>123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791"/>
        <v>21:41:39.016</v>
      </c>
      <c r="T1359" t="str">
        <f t="shared" si="792"/>
        <v>21:41:38.516</v>
      </c>
      <c r="U1359" t="str">
        <f t="shared" si="785"/>
        <v>A54CFF</v>
      </c>
      <c r="V1359">
        <v>0</v>
      </c>
      <c r="W1359">
        <v>0</v>
      </c>
      <c r="X1359">
        <v>2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1</v>
      </c>
      <c r="AI1359" t="s">
        <v>180</v>
      </c>
      <c r="AJ1359">
        <v>43.420715000000001</v>
      </c>
      <c r="AK1359" t="s">
        <v>571</v>
      </c>
      <c r="AL1359">
        <v>-88.770390000000006</v>
      </c>
      <c r="AM1359">
        <v>25</v>
      </c>
      <c r="AN1359">
        <v>1625</v>
      </c>
      <c r="AO1359" t="s">
        <v>118</v>
      </c>
      <c r="AP1359">
        <v>-47</v>
      </c>
      <c r="AQ1359">
        <v>76</v>
      </c>
      <c r="AR1359">
        <v>-256</v>
      </c>
      <c r="AZ1359">
        <v>1200</v>
      </c>
      <c r="BA1359">
        <v>1</v>
      </c>
      <c r="BB1359" t="str">
        <f t="shared" si="771"/>
        <v xml:space="preserve">N4400K  </v>
      </c>
      <c r="BC1359">
        <v>1</v>
      </c>
      <c r="BE1359">
        <v>0</v>
      </c>
      <c r="BF1359">
        <v>0</v>
      </c>
      <c r="BG1359">
        <v>0</v>
      </c>
      <c r="BH1359">
        <v>1575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 t="shared" si="793"/>
        <v>21:41:39.016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168</v>
      </c>
      <c r="CR1359">
        <v>1</v>
      </c>
      <c r="CW1359">
        <v>13163268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 t="shared" si="790"/>
        <v>07/22/2022 21:41:39.346</v>
      </c>
      <c r="C1360" t="str">
        <f t="shared" si="770"/>
        <v>FFDFD3C0</v>
      </c>
      <c r="D1360" t="s">
        <v>121</v>
      </c>
      <c r="E1360">
        <v>12</v>
      </c>
      <c r="F1360">
        <v>1012</v>
      </c>
      <c r="G1360" t="s">
        <v>122</v>
      </c>
      <c r="J1360" t="s">
        <v>123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791"/>
        <v>21:41:39.016</v>
      </c>
      <c r="T1360" t="str">
        <f t="shared" si="792"/>
        <v>21:41:38.516</v>
      </c>
      <c r="U1360" t="str">
        <f t="shared" si="785"/>
        <v>A54CFF</v>
      </c>
      <c r="V1360">
        <v>0</v>
      </c>
      <c r="W1360">
        <v>0</v>
      </c>
      <c r="X1360">
        <v>2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1</v>
      </c>
      <c r="AI1360" t="s">
        <v>180</v>
      </c>
      <c r="AJ1360">
        <v>43.420715000000001</v>
      </c>
      <c r="AK1360" t="s">
        <v>571</v>
      </c>
      <c r="AL1360">
        <v>-88.770390000000006</v>
      </c>
      <c r="AM1360">
        <v>25</v>
      </c>
      <c r="AN1360">
        <v>1625</v>
      </c>
      <c r="AO1360" t="s">
        <v>118</v>
      </c>
      <c r="AP1360">
        <v>-47</v>
      </c>
      <c r="AQ1360">
        <v>76</v>
      </c>
      <c r="AR1360">
        <v>-256</v>
      </c>
      <c r="AZ1360">
        <v>1200</v>
      </c>
      <c r="BA1360">
        <v>1</v>
      </c>
      <c r="BB1360" t="str">
        <f t="shared" si="771"/>
        <v xml:space="preserve">N4400K  </v>
      </c>
      <c r="BC1360">
        <v>1</v>
      </c>
      <c r="BE1360">
        <v>0</v>
      </c>
      <c r="BF1360">
        <v>0</v>
      </c>
      <c r="BG1360">
        <v>0</v>
      </c>
      <c r="BH1360">
        <v>1575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 t="shared" si="793"/>
        <v>21:41:39.016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168</v>
      </c>
      <c r="CR1360">
        <v>1</v>
      </c>
      <c r="CW1360">
        <v>13163268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 t="shared" ref="A1361:A1366" si="794">"07/22/2022 21:41:40.268"</f>
        <v>07/22/2022 21:41:40.268</v>
      </c>
      <c r="C1361" t="str">
        <f t="shared" si="770"/>
        <v>FFDFD3C0</v>
      </c>
      <c r="D1361" t="s">
        <v>113</v>
      </c>
      <c r="E1361">
        <v>44</v>
      </c>
      <c r="H1361">
        <v>151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ref="S1361:S1366" si="795">"21:41:40.055"</f>
        <v>21:41:40.055</v>
      </c>
      <c r="T1361" t="str">
        <f t="shared" ref="T1361:T1366" si="796">"21:41:39.655"</f>
        <v>21:41:39.655</v>
      </c>
      <c r="U1361" t="str">
        <f t="shared" si="785"/>
        <v>A54CFF</v>
      </c>
      <c r="V1361">
        <v>0</v>
      </c>
      <c r="W1361">
        <v>0</v>
      </c>
      <c r="X1361">
        <v>2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1</v>
      </c>
      <c r="AI1361" t="s">
        <v>178</v>
      </c>
      <c r="AJ1361">
        <v>43.421080000000003</v>
      </c>
      <c r="AK1361" t="s">
        <v>572</v>
      </c>
      <c r="AL1361">
        <v>-88.770690000000002</v>
      </c>
      <c r="AM1361">
        <v>25</v>
      </c>
      <c r="AN1361">
        <v>1625</v>
      </c>
      <c r="AO1361" t="s">
        <v>118</v>
      </c>
      <c r="AP1361">
        <v>-46</v>
      </c>
      <c r="AQ1361">
        <v>77</v>
      </c>
      <c r="AR1361">
        <v>-128</v>
      </c>
      <c r="AZ1361">
        <v>1200</v>
      </c>
      <c r="BA1361">
        <v>1</v>
      </c>
      <c r="BB1361" t="str">
        <f t="shared" si="771"/>
        <v xml:space="preserve">N4400K  </v>
      </c>
      <c r="BC1361">
        <v>1</v>
      </c>
      <c r="BE1361">
        <v>0</v>
      </c>
      <c r="BF1361">
        <v>0</v>
      </c>
      <c r="BG1361">
        <v>0</v>
      </c>
      <c r="BH1361">
        <v>1550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 t="shared" ref="BW1361:BW1366" si="797">"21:41:40.058"</f>
        <v>21:41:40.058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168</v>
      </c>
      <c r="CR1361">
        <v>0</v>
      </c>
      <c r="CW1361">
        <v>4096788</v>
      </c>
      <c r="CY1361">
        <v>1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 t="shared" si="794"/>
        <v>07/22/2022 21:41:40.268</v>
      </c>
      <c r="C1362" t="str">
        <f t="shared" si="770"/>
        <v>FFDFD3C0</v>
      </c>
      <c r="D1362" t="s">
        <v>113</v>
      </c>
      <c r="E1362">
        <v>45</v>
      </c>
      <c r="H1362">
        <v>152</v>
      </c>
      <c r="I1362" t="s">
        <v>120</v>
      </c>
      <c r="J1362" t="s">
        <v>115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795"/>
        <v>21:41:40.055</v>
      </c>
      <c r="T1362" t="str">
        <f t="shared" si="796"/>
        <v>21:41:39.655</v>
      </c>
      <c r="U1362" t="str">
        <f t="shared" si="785"/>
        <v>A54CFF</v>
      </c>
      <c r="V1362">
        <v>0</v>
      </c>
      <c r="W1362">
        <v>0</v>
      </c>
      <c r="X1362">
        <v>2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1</v>
      </c>
      <c r="AI1362" t="s">
        <v>178</v>
      </c>
      <c r="AJ1362">
        <v>43.421080000000003</v>
      </c>
      <c r="AK1362" t="s">
        <v>572</v>
      </c>
      <c r="AL1362">
        <v>-88.770690000000002</v>
      </c>
      <c r="AM1362">
        <v>25</v>
      </c>
      <c r="AN1362">
        <v>1625</v>
      </c>
      <c r="AO1362" t="s">
        <v>118</v>
      </c>
      <c r="AP1362">
        <v>-46</v>
      </c>
      <c r="AQ1362">
        <v>77</v>
      </c>
      <c r="AR1362">
        <v>-128</v>
      </c>
      <c r="AZ1362">
        <v>1200</v>
      </c>
      <c r="BA1362">
        <v>1</v>
      </c>
      <c r="BB1362" t="str">
        <f t="shared" si="771"/>
        <v xml:space="preserve">N4400K  </v>
      </c>
      <c r="BC1362">
        <v>1</v>
      </c>
      <c r="BE1362">
        <v>0</v>
      </c>
      <c r="BF1362">
        <v>0</v>
      </c>
      <c r="BG1362">
        <v>0</v>
      </c>
      <c r="BH1362">
        <v>1550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 t="shared" si="797"/>
        <v>21:41:40.058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168</v>
      </c>
      <c r="CR1362">
        <v>0</v>
      </c>
      <c r="CW1362">
        <v>4096788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 t="shared" si="794"/>
        <v>07/22/2022 21:41:40.268</v>
      </c>
      <c r="C1363" t="str">
        <f t="shared" si="770"/>
        <v>FFDFD3C0</v>
      </c>
      <c r="D1363" t="s">
        <v>124</v>
      </c>
      <c r="E1363">
        <v>2</v>
      </c>
      <c r="H1363">
        <v>156</v>
      </c>
      <c r="I1363" t="s">
        <v>125</v>
      </c>
      <c r="J1363" t="s">
        <v>126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795"/>
        <v>21:41:40.055</v>
      </c>
      <c r="T1363" t="str">
        <f t="shared" si="796"/>
        <v>21:41:39.655</v>
      </c>
      <c r="U1363" t="str">
        <f t="shared" si="785"/>
        <v>A54CFF</v>
      </c>
      <c r="V1363">
        <v>0</v>
      </c>
      <c r="W1363">
        <v>0</v>
      </c>
      <c r="X1363">
        <v>2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1</v>
      </c>
      <c r="AI1363" t="s">
        <v>178</v>
      </c>
      <c r="AJ1363">
        <v>43.421080000000003</v>
      </c>
      <c r="AK1363" t="s">
        <v>572</v>
      </c>
      <c r="AL1363">
        <v>-88.770690000000002</v>
      </c>
      <c r="AM1363">
        <v>25</v>
      </c>
      <c r="AN1363">
        <v>1625</v>
      </c>
      <c r="AO1363" t="s">
        <v>118</v>
      </c>
      <c r="AP1363">
        <v>-46</v>
      </c>
      <c r="AQ1363">
        <v>77</v>
      </c>
      <c r="AR1363">
        <v>-128</v>
      </c>
      <c r="AZ1363">
        <v>1200</v>
      </c>
      <c r="BA1363">
        <v>1</v>
      </c>
      <c r="BB1363" t="str">
        <f t="shared" si="771"/>
        <v xml:space="preserve">N4400K  </v>
      </c>
      <c r="BC1363">
        <v>1</v>
      </c>
      <c r="BE1363">
        <v>0</v>
      </c>
      <c r="BF1363">
        <v>0</v>
      </c>
      <c r="BG1363">
        <v>0</v>
      </c>
      <c r="BH1363">
        <v>1550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 t="shared" si="797"/>
        <v>21:41:40.058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168</v>
      </c>
      <c r="CR1363">
        <v>0</v>
      </c>
      <c r="CW1363">
        <v>4096788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 t="shared" si="794"/>
        <v>07/22/2022 21:41:40.268</v>
      </c>
      <c r="C1364" t="str">
        <f t="shared" si="770"/>
        <v>FFDFD3C0</v>
      </c>
      <c r="D1364" t="s">
        <v>127</v>
      </c>
      <c r="E1364">
        <v>8</v>
      </c>
      <c r="F1364">
        <v>2008</v>
      </c>
      <c r="G1364" t="s">
        <v>128</v>
      </c>
      <c r="J1364" t="s">
        <v>129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795"/>
        <v>21:41:40.055</v>
      </c>
      <c r="T1364" t="str">
        <f t="shared" si="796"/>
        <v>21:41:39.655</v>
      </c>
      <c r="U1364" t="str">
        <f t="shared" si="785"/>
        <v>A54CFF</v>
      </c>
      <c r="V1364">
        <v>0</v>
      </c>
      <c r="W1364">
        <v>0</v>
      </c>
      <c r="X1364">
        <v>2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1</v>
      </c>
      <c r="AI1364" t="s">
        <v>178</v>
      </c>
      <c r="AJ1364">
        <v>43.421080000000003</v>
      </c>
      <c r="AK1364" t="s">
        <v>572</v>
      </c>
      <c r="AL1364">
        <v>-88.770690000000002</v>
      </c>
      <c r="AM1364">
        <v>25</v>
      </c>
      <c r="AN1364">
        <v>1625</v>
      </c>
      <c r="AO1364" t="s">
        <v>118</v>
      </c>
      <c r="AP1364">
        <v>-46</v>
      </c>
      <c r="AQ1364">
        <v>77</v>
      </c>
      <c r="AR1364">
        <v>-128</v>
      </c>
      <c r="AZ1364">
        <v>1200</v>
      </c>
      <c r="BA1364">
        <v>1</v>
      </c>
      <c r="BB1364" t="str">
        <f t="shared" si="771"/>
        <v xml:space="preserve">N4400K  </v>
      </c>
      <c r="BC1364">
        <v>1</v>
      </c>
      <c r="BE1364">
        <v>0</v>
      </c>
      <c r="BF1364">
        <v>0</v>
      </c>
      <c r="BG1364">
        <v>0</v>
      </c>
      <c r="BH1364">
        <v>1550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 t="shared" si="797"/>
        <v>21:41:40.058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168</v>
      </c>
      <c r="CR1364">
        <v>0</v>
      </c>
      <c r="CW1364">
        <v>4096788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 t="shared" si="794"/>
        <v>07/22/2022 21:41:40.268</v>
      </c>
      <c r="C1365" t="str">
        <f t="shared" si="770"/>
        <v>FFDFD3C0</v>
      </c>
      <c r="D1365" t="s">
        <v>121</v>
      </c>
      <c r="E1365">
        <v>11</v>
      </c>
      <c r="F1365">
        <v>1011</v>
      </c>
      <c r="G1365" t="s">
        <v>125</v>
      </c>
      <c r="J1365" t="s">
        <v>123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795"/>
        <v>21:41:40.055</v>
      </c>
      <c r="T1365" t="str">
        <f t="shared" si="796"/>
        <v>21:41:39.655</v>
      </c>
      <c r="U1365" t="str">
        <f t="shared" si="785"/>
        <v>A54CFF</v>
      </c>
      <c r="V1365">
        <v>0</v>
      </c>
      <c r="W1365">
        <v>0</v>
      </c>
      <c r="X1365">
        <v>2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1</v>
      </c>
      <c r="AI1365" t="s">
        <v>178</v>
      </c>
      <c r="AJ1365">
        <v>43.421080000000003</v>
      </c>
      <c r="AK1365" t="s">
        <v>572</v>
      </c>
      <c r="AL1365">
        <v>-88.770690000000002</v>
      </c>
      <c r="AM1365">
        <v>25</v>
      </c>
      <c r="AN1365">
        <v>1625</v>
      </c>
      <c r="AO1365" t="s">
        <v>118</v>
      </c>
      <c r="AP1365">
        <v>-46</v>
      </c>
      <c r="AQ1365">
        <v>77</v>
      </c>
      <c r="AR1365">
        <v>-128</v>
      </c>
      <c r="AZ1365">
        <v>1200</v>
      </c>
      <c r="BA1365">
        <v>1</v>
      </c>
      <c r="BB1365" t="str">
        <f t="shared" si="771"/>
        <v xml:space="preserve">N4400K  </v>
      </c>
      <c r="BC1365">
        <v>1</v>
      </c>
      <c r="BE1365">
        <v>0</v>
      </c>
      <c r="BF1365">
        <v>0</v>
      </c>
      <c r="BG1365">
        <v>0</v>
      </c>
      <c r="BH1365">
        <v>1550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 t="shared" si="797"/>
        <v>21:41:40.058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168</v>
      </c>
      <c r="CR1365">
        <v>0</v>
      </c>
      <c r="CW1365">
        <v>4096788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 t="shared" si="794"/>
        <v>07/22/2022 21:41:40.268</v>
      </c>
      <c r="C1366" t="str">
        <f t="shared" si="770"/>
        <v>FFDFD3C0</v>
      </c>
      <c r="D1366" t="s">
        <v>121</v>
      </c>
      <c r="E1366">
        <v>12</v>
      </c>
      <c r="F1366">
        <v>1012</v>
      </c>
      <c r="G1366" t="s">
        <v>122</v>
      </c>
      <c r="J1366" t="s">
        <v>123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795"/>
        <v>21:41:40.055</v>
      </c>
      <c r="T1366" t="str">
        <f t="shared" si="796"/>
        <v>21:41:39.655</v>
      </c>
      <c r="U1366" t="str">
        <f t="shared" si="785"/>
        <v>A54CFF</v>
      </c>
      <c r="V1366">
        <v>0</v>
      </c>
      <c r="W1366">
        <v>0</v>
      </c>
      <c r="X1366">
        <v>2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1</v>
      </c>
      <c r="AI1366" t="s">
        <v>178</v>
      </c>
      <c r="AJ1366">
        <v>43.421080000000003</v>
      </c>
      <c r="AK1366" t="s">
        <v>572</v>
      </c>
      <c r="AL1366">
        <v>-88.770690000000002</v>
      </c>
      <c r="AM1366">
        <v>25</v>
      </c>
      <c r="AN1366">
        <v>1625</v>
      </c>
      <c r="AO1366" t="s">
        <v>118</v>
      </c>
      <c r="AP1366">
        <v>-46</v>
      </c>
      <c r="AQ1366">
        <v>77</v>
      </c>
      <c r="AR1366">
        <v>-128</v>
      </c>
      <c r="AZ1366">
        <v>1200</v>
      </c>
      <c r="BA1366">
        <v>1</v>
      </c>
      <c r="BB1366" t="str">
        <f t="shared" si="771"/>
        <v xml:space="preserve">N4400K  </v>
      </c>
      <c r="BC1366">
        <v>1</v>
      </c>
      <c r="BE1366">
        <v>0</v>
      </c>
      <c r="BF1366">
        <v>0</v>
      </c>
      <c r="BG1366">
        <v>0</v>
      </c>
      <c r="BH1366">
        <v>1550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 t="shared" si="797"/>
        <v>21:41:40.058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168</v>
      </c>
      <c r="CR1366">
        <v>0</v>
      </c>
      <c r="CW1366">
        <v>4096788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 t="shared" ref="A1367:A1372" si="798">"07/22/2022 21:41:41.392"</f>
        <v>07/22/2022 21:41:41.392</v>
      </c>
      <c r="C1367" t="str">
        <f t="shared" si="770"/>
        <v>FFDFD3C0</v>
      </c>
      <c r="D1367" t="s">
        <v>121</v>
      </c>
      <c r="E1367">
        <v>12</v>
      </c>
      <c r="F1367">
        <v>1012</v>
      </c>
      <c r="G1367" t="s">
        <v>122</v>
      </c>
      <c r="J1367" t="s">
        <v>123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ref="S1367:S1372" si="799">"21:41:41.188"</f>
        <v>21:41:41.188</v>
      </c>
      <c r="T1367" t="str">
        <f t="shared" ref="T1367:T1372" si="800">"21:41:40.688"</f>
        <v>21:41:40.688</v>
      </c>
      <c r="U1367" t="str">
        <f t="shared" si="785"/>
        <v>A54CFF</v>
      </c>
      <c r="V1367">
        <v>0</v>
      </c>
      <c r="W1367">
        <v>0</v>
      </c>
      <c r="X1367">
        <v>2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1</v>
      </c>
      <c r="AI1367" t="s">
        <v>573</v>
      </c>
      <c r="AJ1367">
        <v>43.421509</v>
      </c>
      <c r="AK1367" t="s">
        <v>574</v>
      </c>
      <c r="AL1367">
        <v>-88.770968999999994</v>
      </c>
      <c r="AM1367">
        <v>25</v>
      </c>
      <c r="AN1367">
        <v>1625</v>
      </c>
      <c r="AO1367" t="s">
        <v>118</v>
      </c>
      <c r="AP1367">
        <v>-45</v>
      </c>
      <c r="AQ1367">
        <v>78</v>
      </c>
      <c r="AR1367">
        <v>-192</v>
      </c>
      <c r="AZ1367">
        <v>1200</v>
      </c>
      <c r="BA1367">
        <v>1</v>
      </c>
      <c r="BB1367" t="str">
        <f t="shared" si="771"/>
        <v xml:space="preserve">N4400K  </v>
      </c>
      <c r="BC1367">
        <v>1</v>
      </c>
      <c r="BE1367">
        <v>0</v>
      </c>
      <c r="BF1367">
        <v>0</v>
      </c>
      <c r="BG1367">
        <v>0</v>
      </c>
      <c r="BH1367">
        <v>1550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 t="shared" ref="BW1367:BW1372" si="801">"21:41:41.190"</f>
        <v>21:41:41.190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168</v>
      </c>
      <c r="CR1367">
        <v>1</v>
      </c>
      <c r="CW1367">
        <v>13167202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 t="shared" si="798"/>
        <v>07/22/2022 21:41:41.392</v>
      </c>
      <c r="C1368" t="str">
        <f t="shared" si="770"/>
        <v>FFDFD3C0</v>
      </c>
      <c r="D1368" t="s">
        <v>113</v>
      </c>
      <c r="E1368">
        <v>45</v>
      </c>
      <c r="H1368">
        <v>152</v>
      </c>
      <c r="I1368" t="s">
        <v>120</v>
      </c>
      <c r="J1368" t="s">
        <v>115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799"/>
        <v>21:41:41.188</v>
      </c>
      <c r="T1368" t="str">
        <f t="shared" si="800"/>
        <v>21:41:40.688</v>
      </c>
      <c r="U1368" t="str">
        <f t="shared" si="785"/>
        <v>A54CFF</v>
      </c>
      <c r="V1368">
        <v>0</v>
      </c>
      <c r="W1368">
        <v>0</v>
      </c>
      <c r="X1368">
        <v>2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1</v>
      </c>
      <c r="AI1368" t="s">
        <v>573</v>
      </c>
      <c r="AJ1368">
        <v>43.421509</v>
      </c>
      <c r="AK1368" t="s">
        <v>574</v>
      </c>
      <c r="AL1368">
        <v>-88.770968999999994</v>
      </c>
      <c r="AM1368">
        <v>25</v>
      </c>
      <c r="AN1368">
        <v>1625</v>
      </c>
      <c r="AO1368" t="s">
        <v>118</v>
      </c>
      <c r="AP1368">
        <v>-45</v>
      </c>
      <c r="AQ1368">
        <v>78</v>
      </c>
      <c r="AR1368">
        <v>-192</v>
      </c>
      <c r="AZ1368">
        <v>1200</v>
      </c>
      <c r="BA1368">
        <v>1</v>
      </c>
      <c r="BB1368" t="str">
        <f t="shared" si="771"/>
        <v xml:space="preserve">N4400K  </v>
      </c>
      <c r="BC1368">
        <v>1</v>
      </c>
      <c r="BE1368">
        <v>0</v>
      </c>
      <c r="BF1368">
        <v>0</v>
      </c>
      <c r="BG1368">
        <v>0</v>
      </c>
      <c r="BH1368">
        <v>1550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 t="shared" si="801"/>
        <v>21:41:41.190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168</v>
      </c>
      <c r="CR1368">
        <v>1</v>
      </c>
      <c r="CW1368">
        <v>13167202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 t="shared" si="798"/>
        <v>07/22/2022 21:41:41.392</v>
      </c>
      <c r="C1369" t="str">
        <f t="shared" si="770"/>
        <v>FFDFD3C0</v>
      </c>
      <c r="D1369" t="s">
        <v>113</v>
      </c>
      <c r="E1369">
        <v>44</v>
      </c>
      <c r="H1369">
        <v>151</v>
      </c>
      <c r="I1369" t="s">
        <v>114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799"/>
        <v>21:41:41.188</v>
      </c>
      <c r="T1369" t="str">
        <f t="shared" si="800"/>
        <v>21:41:40.688</v>
      </c>
      <c r="U1369" t="str">
        <f t="shared" si="785"/>
        <v>A54CFF</v>
      </c>
      <c r="V1369">
        <v>0</v>
      </c>
      <c r="W1369">
        <v>0</v>
      </c>
      <c r="X1369">
        <v>2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1</v>
      </c>
      <c r="AI1369" t="s">
        <v>573</v>
      </c>
      <c r="AJ1369">
        <v>43.421509</v>
      </c>
      <c r="AK1369" t="s">
        <v>574</v>
      </c>
      <c r="AL1369">
        <v>-88.770968999999994</v>
      </c>
      <c r="AM1369">
        <v>25</v>
      </c>
      <c r="AN1369">
        <v>1625</v>
      </c>
      <c r="AO1369" t="s">
        <v>118</v>
      </c>
      <c r="AP1369">
        <v>-45</v>
      </c>
      <c r="AQ1369">
        <v>78</v>
      </c>
      <c r="AR1369">
        <v>-192</v>
      </c>
      <c r="AZ1369">
        <v>1200</v>
      </c>
      <c r="BA1369">
        <v>1</v>
      </c>
      <c r="BB1369" t="str">
        <f t="shared" si="771"/>
        <v xml:space="preserve">N4400K  </v>
      </c>
      <c r="BC1369">
        <v>1</v>
      </c>
      <c r="BE1369">
        <v>0</v>
      </c>
      <c r="BF1369">
        <v>0</v>
      </c>
      <c r="BG1369">
        <v>0</v>
      </c>
      <c r="BH1369">
        <v>1550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 t="shared" si="801"/>
        <v>21:41:41.190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168</v>
      </c>
      <c r="CR1369">
        <v>1</v>
      </c>
      <c r="CW1369">
        <v>13167202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 t="shared" si="798"/>
        <v>07/22/2022 21:41:41.392</v>
      </c>
      <c r="C1370" t="str">
        <f t="shared" si="770"/>
        <v>FFDFD3C0</v>
      </c>
      <c r="D1370" t="s">
        <v>124</v>
      </c>
      <c r="E1370">
        <v>2</v>
      </c>
      <c r="H1370">
        <v>156</v>
      </c>
      <c r="I1370" t="s">
        <v>125</v>
      </c>
      <c r="J1370" t="s">
        <v>126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799"/>
        <v>21:41:41.188</v>
      </c>
      <c r="T1370" t="str">
        <f t="shared" si="800"/>
        <v>21:41:40.688</v>
      </c>
      <c r="U1370" t="str">
        <f t="shared" si="785"/>
        <v>A54CFF</v>
      </c>
      <c r="V1370">
        <v>0</v>
      </c>
      <c r="W1370">
        <v>0</v>
      </c>
      <c r="X1370">
        <v>2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1</v>
      </c>
      <c r="AI1370" t="s">
        <v>573</v>
      </c>
      <c r="AJ1370">
        <v>43.421509</v>
      </c>
      <c r="AK1370" t="s">
        <v>574</v>
      </c>
      <c r="AL1370">
        <v>-88.770968999999994</v>
      </c>
      <c r="AM1370">
        <v>25</v>
      </c>
      <c r="AN1370">
        <v>1625</v>
      </c>
      <c r="AO1370" t="s">
        <v>118</v>
      </c>
      <c r="AP1370">
        <v>-45</v>
      </c>
      <c r="AQ1370">
        <v>78</v>
      </c>
      <c r="AR1370">
        <v>-192</v>
      </c>
      <c r="AZ1370">
        <v>1200</v>
      </c>
      <c r="BA1370">
        <v>1</v>
      </c>
      <c r="BB1370" t="str">
        <f t="shared" si="771"/>
        <v xml:space="preserve">N4400K  </v>
      </c>
      <c r="BC1370">
        <v>1</v>
      </c>
      <c r="BE1370">
        <v>0</v>
      </c>
      <c r="BF1370">
        <v>0</v>
      </c>
      <c r="BG1370">
        <v>0</v>
      </c>
      <c r="BH1370">
        <v>1550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 t="shared" si="801"/>
        <v>21:41:41.190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168</v>
      </c>
      <c r="CR1370">
        <v>1</v>
      </c>
      <c r="CW1370">
        <v>13167202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 t="shared" si="798"/>
        <v>07/22/2022 21:41:41.392</v>
      </c>
      <c r="C1371" t="str">
        <f t="shared" si="770"/>
        <v>FFDFD3C0</v>
      </c>
      <c r="D1371" t="s">
        <v>127</v>
      </c>
      <c r="E1371">
        <v>8</v>
      </c>
      <c r="F1371">
        <v>2008</v>
      </c>
      <c r="G1371" t="s">
        <v>128</v>
      </c>
      <c r="J1371" t="s">
        <v>129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799"/>
        <v>21:41:41.188</v>
      </c>
      <c r="T1371" t="str">
        <f t="shared" si="800"/>
        <v>21:41:40.688</v>
      </c>
      <c r="U1371" t="str">
        <f t="shared" si="785"/>
        <v>A54CFF</v>
      </c>
      <c r="V1371">
        <v>0</v>
      </c>
      <c r="W1371">
        <v>0</v>
      </c>
      <c r="X1371">
        <v>2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1</v>
      </c>
      <c r="AI1371" t="s">
        <v>573</v>
      </c>
      <c r="AJ1371">
        <v>43.421509</v>
      </c>
      <c r="AK1371" t="s">
        <v>574</v>
      </c>
      <c r="AL1371">
        <v>-88.770968999999994</v>
      </c>
      <c r="AM1371">
        <v>25</v>
      </c>
      <c r="AN1371">
        <v>1625</v>
      </c>
      <c r="AO1371" t="s">
        <v>118</v>
      </c>
      <c r="AP1371">
        <v>-45</v>
      </c>
      <c r="AQ1371">
        <v>78</v>
      </c>
      <c r="AR1371">
        <v>-192</v>
      </c>
      <c r="AZ1371">
        <v>1200</v>
      </c>
      <c r="BA1371">
        <v>1</v>
      </c>
      <c r="BB1371" t="str">
        <f t="shared" si="771"/>
        <v xml:space="preserve">N4400K  </v>
      </c>
      <c r="BC1371">
        <v>1</v>
      </c>
      <c r="BE1371">
        <v>0</v>
      </c>
      <c r="BF1371">
        <v>0</v>
      </c>
      <c r="BG1371">
        <v>0</v>
      </c>
      <c r="BH1371">
        <v>1550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 t="shared" si="801"/>
        <v>21:41:41.190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168</v>
      </c>
      <c r="CR1371">
        <v>1</v>
      </c>
      <c r="CW1371">
        <v>13167202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 t="shared" si="798"/>
        <v>07/22/2022 21:41:41.392</v>
      </c>
      <c r="C1372" t="str">
        <f t="shared" si="770"/>
        <v>FFDFD3C0</v>
      </c>
      <c r="D1372" t="s">
        <v>121</v>
      </c>
      <c r="E1372">
        <v>11</v>
      </c>
      <c r="F1372">
        <v>1011</v>
      </c>
      <c r="G1372" t="s">
        <v>125</v>
      </c>
      <c r="J1372" t="s">
        <v>123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799"/>
        <v>21:41:41.188</v>
      </c>
      <c r="T1372" t="str">
        <f t="shared" si="800"/>
        <v>21:41:40.688</v>
      </c>
      <c r="U1372" t="str">
        <f t="shared" si="785"/>
        <v>A54CFF</v>
      </c>
      <c r="V1372">
        <v>0</v>
      </c>
      <c r="W1372">
        <v>0</v>
      </c>
      <c r="X1372">
        <v>2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1</v>
      </c>
      <c r="AI1372" t="s">
        <v>573</v>
      </c>
      <c r="AJ1372">
        <v>43.421509</v>
      </c>
      <c r="AK1372" t="s">
        <v>574</v>
      </c>
      <c r="AL1372">
        <v>-88.770968999999994</v>
      </c>
      <c r="AM1372">
        <v>25</v>
      </c>
      <c r="AN1372">
        <v>1625</v>
      </c>
      <c r="AO1372" t="s">
        <v>118</v>
      </c>
      <c r="AP1372">
        <v>-45</v>
      </c>
      <c r="AQ1372">
        <v>78</v>
      </c>
      <c r="AR1372">
        <v>-192</v>
      </c>
      <c r="AZ1372">
        <v>1200</v>
      </c>
      <c r="BA1372">
        <v>1</v>
      </c>
      <c r="BB1372" t="str">
        <f t="shared" si="771"/>
        <v xml:space="preserve">N4400K  </v>
      </c>
      <c r="BC1372">
        <v>1</v>
      </c>
      <c r="BE1372">
        <v>0</v>
      </c>
      <c r="BF1372">
        <v>0</v>
      </c>
      <c r="BG1372">
        <v>0</v>
      </c>
      <c r="BH1372">
        <v>1550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 t="shared" si="801"/>
        <v>21:41:41.190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168</v>
      </c>
      <c r="CR1372">
        <v>1</v>
      </c>
      <c r="CW1372">
        <v>13167202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"07/22/2022 21:41:42.502"</f>
        <v>07/22/2022 21:41:42.502</v>
      </c>
      <c r="C1373" t="str">
        <f t="shared" si="770"/>
        <v>FFDFD3C0</v>
      </c>
      <c r="D1373" t="s">
        <v>121</v>
      </c>
      <c r="E1373">
        <v>12</v>
      </c>
      <c r="F1373">
        <v>1012</v>
      </c>
      <c r="G1373" t="s">
        <v>122</v>
      </c>
      <c r="J1373" t="s">
        <v>123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ref="S1373:S1378" si="802">"21:41:42.305"</f>
        <v>21:41:42.305</v>
      </c>
      <c r="T1373" t="str">
        <f t="shared" ref="T1373:T1378" si="803">"21:41:41.805"</f>
        <v>21:41:41.805</v>
      </c>
      <c r="U1373" t="str">
        <f t="shared" si="785"/>
        <v>A54CFF</v>
      </c>
      <c r="V1373">
        <v>0</v>
      </c>
      <c r="W1373">
        <v>0</v>
      </c>
      <c r="X1373">
        <v>2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1</v>
      </c>
      <c r="AI1373" t="s">
        <v>575</v>
      </c>
      <c r="AJ1373">
        <v>43.421895999999997</v>
      </c>
      <c r="AK1373" t="s">
        <v>576</v>
      </c>
      <c r="AL1373">
        <v>-88.771311999999995</v>
      </c>
      <c r="AM1373">
        <v>25</v>
      </c>
      <c r="AN1373">
        <v>1625</v>
      </c>
      <c r="AO1373" t="s">
        <v>118</v>
      </c>
      <c r="AP1373">
        <v>-44</v>
      </c>
      <c r="AQ1373">
        <v>78</v>
      </c>
      <c r="AR1373">
        <v>-128</v>
      </c>
      <c r="AZ1373">
        <v>1200</v>
      </c>
      <c r="BA1373">
        <v>1</v>
      </c>
      <c r="BB1373" t="str">
        <f t="shared" si="771"/>
        <v xml:space="preserve">N4400K  </v>
      </c>
      <c r="BC1373">
        <v>1</v>
      </c>
      <c r="BE1373">
        <v>0</v>
      </c>
      <c r="BF1373">
        <v>0</v>
      </c>
      <c r="BG1373">
        <v>0</v>
      </c>
      <c r="BH1373">
        <v>1550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 t="shared" ref="BW1373:BW1378" si="804">"21:41:42.306"</f>
        <v>21:41:42.306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168</v>
      </c>
      <c r="CR1373">
        <v>0</v>
      </c>
      <c r="CW1373">
        <v>4099577</v>
      </c>
      <c r="CY1373">
        <v>1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"07/22/2022 21:41:42.517"</f>
        <v>07/22/2022 21:41:42.517</v>
      </c>
      <c r="C1374" t="str">
        <f t="shared" si="770"/>
        <v>FFDFD3C0</v>
      </c>
      <c r="D1374" t="s">
        <v>124</v>
      </c>
      <c r="E1374">
        <v>2</v>
      </c>
      <c r="H1374">
        <v>156</v>
      </c>
      <c r="I1374" t="s">
        <v>125</v>
      </c>
      <c r="J1374" t="s">
        <v>126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802"/>
        <v>21:41:42.305</v>
      </c>
      <c r="T1374" t="str">
        <f t="shared" si="803"/>
        <v>21:41:41.805</v>
      </c>
      <c r="U1374" t="str">
        <f t="shared" si="785"/>
        <v>A54CFF</v>
      </c>
      <c r="V1374">
        <v>0</v>
      </c>
      <c r="W1374">
        <v>0</v>
      </c>
      <c r="X1374">
        <v>2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1</v>
      </c>
      <c r="AI1374" t="s">
        <v>575</v>
      </c>
      <c r="AJ1374">
        <v>43.421895999999997</v>
      </c>
      <c r="AK1374" t="s">
        <v>576</v>
      </c>
      <c r="AL1374">
        <v>-88.771311999999995</v>
      </c>
      <c r="AM1374">
        <v>25</v>
      </c>
      <c r="AN1374">
        <v>1625</v>
      </c>
      <c r="AO1374" t="s">
        <v>118</v>
      </c>
      <c r="AP1374">
        <v>-44</v>
      </c>
      <c r="AQ1374">
        <v>78</v>
      </c>
      <c r="AR1374">
        <v>-128</v>
      </c>
      <c r="AZ1374">
        <v>1200</v>
      </c>
      <c r="BA1374">
        <v>1</v>
      </c>
      <c r="BB1374" t="str">
        <f t="shared" si="771"/>
        <v xml:space="preserve">N4400K  </v>
      </c>
      <c r="BC1374">
        <v>1</v>
      </c>
      <c r="BE1374">
        <v>0</v>
      </c>
      <c r="BF1374">
        <v>0</v>
      </c>
      <c r="BG1374">
        <v>0</v>
      </c>
      <c r="BH1374">
        <v>1550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 t="shared" si="804"/>
        <v>21:41:42.306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168</v>
      </c>
      <c r="CR1374">
        <v>0</v>
      </c>
      <c r="CW1374">
        <v>4099577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"07/22/2022 21:41:42.533"</f>
        <v>07/22/2022 21:41:42.533</v>
      </c>
      <c r="C1375" t="str">
        <f t="shared" si="770"/>
        <v>FFDFD3C0</v>
      </c>
      <c r="D1375" t="s">
        <v>113</v>
      </c>
      <c r="E1375">
        <v>44</v>
      </c>
      <c r="H1375">
        <v>151</v>
      </c>
      <c r="I1375" t="s">
        <v>114</v>
      </c>
      <c r="J1375" t="s">
        <v>115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802"/>
        <v>21:41:42.305</v>
      </c>
      <c r="T1375" t="str">
        <f t="shared" si="803"/>
        <v>21:41:41.805</v>
      </c>
      <c r="U1375" t="str">
        <f t="shared" si="785"/>
        <v>A54CFF</v>
      </c>
      <c r="V1375">
        <v>0</v>
      </c>
      <c r="W1375">
        <v>0</v>
      </c>
      <c r="X1375">
        <v>2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1</v>
      </c>
      <c r="AI1375" t="s">
        <v>575</v>
      </c>
      <c r="AJ1375">
        <v>43.421895999999997</v>
      </c>
      <c r="AK1375" t="s">
        <v>576</v>
      </c>
      <c r="AL1375">
        <v>-88.771311999999995</v>
      </c>
      <c r="AM1375">
        <v>25</v>
      </c>
      <c r="AN1375">
        <v>1625</v>
      </c>
      <c r="AO1375" t="s">
        <v>118</v>
      </c>
      <c r="AP1375">
        <v>-44</v>
      </c>
      <c r="AQ1375">
        <v>78</v>
      </c>
      <c r="AR1375">
        <v>-128</v>
      </c>
      <c r="AZ1375">
        <v>1200</v>
      </c>
      <c r="BA1375">
        <v>1</v>
      </c>
      <c r="BB1375" t="str">
        <f t="shared" si="771"/>
        <v xml:space="preserve">N4400K  </v>
      </c>
      <c r="BC1375">
        <v>1</v>
      </c>
      <c r="BE1375">
        <v>0</v>
      </c>
      <c r="BF1375">
        <v>0</v>
      </c>
      <c r="BG1375">
        <v>0</v>
      </c>
      <c r="BH1375">
        <v>1550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 t="shared" si="804"/>
        <v>21:41:42.306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168</v>
      </c>
      <c r="CR1375">
        <v>0</v>
      </c>
      <c r="CW1375">
        <v>4099577</v>
      </c>
      <c r="CY1375">
        <v>1</v>
      </c>
      <c r="CZ1375">
        <v>0</v>
      </c>
      <c r="DA1375">
        <v>1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"07/22/2022 21:41:42.533"</f>
        <v>07/22/2022 21:41:42.533</v>
      </c>
      <c r="C1376" t="str">
        <f t="shared" si="770"/>
        <v>FFDFD3C0</v>
      </c>
      <c r="D1376" t="s">
        <v>113</v>
      </c>
      <c r="E1376">
        <v>45</v>
      </c>
      <c r="H1376">
        <v>152</v>
      </c>
      <c r="I1376" t="s">
        <v>120</v>
      </c>
      <c r="J1376" t="s">
        <v>115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802"/>
        <v>21:41:42.305</v>
      </c>
      <c r="T1376" t="str">
        <f t="shared" si="803"/>
        <v>21:41:41.805</v>
      </c>
      <c r="U1376" t="str">
        <f t="shared" si="785"/>
        <v>A54CFF</v>
      </c>
      <c r="V1376">
        <v>0</v>
      </c>
      <c r="W1376">
        <v>0</v>
      </c>
      <c r="X1376">
        <v>2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1</v>
      </c>
      <c r="AI1376" t="s">
        <v>575</v>
      </c>
      <c r="AJ1376">
        <v>43.421895999999997</v>
      </c>
      <c r="AK1376" t="s">
        <v>576</v>
      </c>
      <c r="AL1376">
        <v>-88.771311999999995</v>
      </c>
      <c r="AM1376">
        <v>25</v>
      </c>
      <c r="AN1376">
        <v>1625</v>
      </c>
      <c r="AO1376" t="s">
        <v>118</v>
      </c>
      <c r="AP1376">
        <v>-44</v>
      </c>
      <c r="AQ1376">
        <v>78</v>
      </c>
      <c r="AR1376">
        <v>-128</v>
      </c>
      <c r="AZ1376">
        <v>1200</v>
      </c>
      <c r="BA1376">
        <v>1</v>
      </c>
      <c r="BB1376" t="str">
        <f t="shared" si="771"/>
        <v xml:space="preserve">N4400K  </v>
      </c>
      <c r="BC1376">
        <v>1</v>
      </c>
      <c r="BE1376">
        <v>0</v>
      </c>
      <c r="BF1376">
        <v>0</v>
      </c>
      <c r="BG1376">
        <v>0</v>
      </c>
      <c r="BH1376">
        <v>1550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 t="shared" si="804"/>
        <v>21:41:42.306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168</v>
      </c>
      <c r="CR1376">
        <v>0</v>
      </c>
      <c r="CW1376">
        <v>4099577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"07/22/2022 21:41:42.548"</f>
        <v>07/22/2022 21:41:42.548</v>
      </c>
      <c r="C1377" t="str">
        <f t="shared" si="770"/>
        <v>FFDFD3C0</v>
      </c>
      <c r="D1377" t="s">
        <v>127</v>
      </c>
      <c r="E1377">
        <v>8</v>
      </c>
      <c r="F1377">
        <v>2008</v>
      </c>
      <c r="G1377" t="s">
        <v>128</v>
      </c>
      <c r="J1377" t="s">
        <v>129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802"/>
        <v>21:41:42.305</v>
      </c>
      <c r="T1377" t="str">
        <f t="shared" si="803"/>
        <v>21:41:41.805</v>
      </c>
      <c r="U1377" t="str">
        <f t="shared" si="785"/>
        <v>A54CFF</v>
      </c>
      <c r="V1377">
        <v>0</v>
      </c>
      <c r="W1377">
        <v>0</v>
      </c>
      <c r="X1377">
        <v>2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1</v>
      </c>
      <c r="AI1377" t="s">
        <v>575</v>
      </c>
      <c r="AJ1377">
        <v>43.421895999999997</v>
      </c>
      <c r="AK1377" t="s">
        <v>576</v>
      </c>
      <c r="AL1377">
        <v>-88.771311999999995</v>
      </c>
      <c r="AM1377">
        <v>25</v>
      </c>
      <c r="AN1377">
        <v>1625</v>
      </c>
      <c r="AO1377" t="s">
        <v>118</v>
      </c>
      <c r="AP1377">
        <v>-44</v>
      </c>
      <c r="AQ1377">
        <v>78</v>
      </c>
      <c r="AR1377">
        <v>-128</v>
      </c>
      <c r="AZ1377">
        <v>1200</v>
      </c>
      <c r="BA1377">
        <v>1</v>
      </c>
      <c r="BB1377" t="str">
        <f t="shared" si="771"/>
        <v xml:space="preserve">N4400K  </v>
      </c>
      <c r="BC1377">
        <v>1</v>
      </c>
      <c r="BE1377">
        <v>0</v>
      </c>
      <c r="BF1377">
        <v>0</v>
      </c>
      <c r="BG1377">
        <v>0</v>
      </c>
      <c r="BH1377">
        <v>1550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 t="shared" si="804"/>
        <v>21:41:42.306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168</v>
      </c>
      <c r="CR1377">
        <v>0</v>
      </c>
      <c r="CW1377">
        <v>4099577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"07/22/2022 21:41:42.548"</f>
        <v>07/22/2022 21:41:42.548</v>
      </c>
      <c r="C1378" t="str">
        <f t="shared" si="770"/>
        <v>FFDFD3C0</v>
      </c>
      <c r="D1378" t="s">
        <v>121</v>
      </c>
      <c r="E1378">
        <v>11</v>
      </c>
      <c r="F1378">
        <v>1011</v>
      </c>
      <c r="G1378" t="s">
        <v>125</v>
      </c>
      <c r="J1378" t="s">
        <v>123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802"/>
        <v>21:41:42.305</v>
      </c>
      <c r="T1378" t="str">
        <f t="shared" si="803"/>
        <v>21:41:41.805</v>
      </c>
      <c r="U1378" t="str">
        <f t="shared" si="785"/>
        <v>A54CFF</v>
      </c>
      <c r="V1378">
        <v>0</v>
      </c>
      <c r="W1378">
        <v>0</v>
      </c>
      <c r="X1378">
        <v>2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1</v>
      </c>
      <c r="AI1378" t="s">
        <v>575</v>
      </c>
      <c r="AJ1378">
        <v>43.421895999999997</v>
      </c>
      <c r="AK1378" t="s">
        <v>576</v>
      </c>
      <c r="AL1378">
        <v>-88.771311999999995</v>
      </c>
      <c r="AM1378">
        <v>25</v>
      </c>
      <c r="AN1378">
        <v>1625</v>
      </c>
      <c r="AO1378" t="s">
        <v>118</v>
      </c>
      <c r="AP1378">
        <v>-44</v>
      </c>
      <c r="AQ1378">
        <v>78</v>
      </c>
      <c r="AR1378">
        <v>-128</v>
      </c>
      <c r="AZ1378">
        <v>1200</v>
      </c>
      <c r="BA1378">
        <v>1</v>
      </c>
      <c r="BB1378" t="str">
        <f t="shared" si="771"/>
        <v xml:space="preserve">N4400K  </v>
      </c>
      <c r="BC1378">
        <v>1</v>
      </c>
      <c r="BE1378">
        <v>0</v>
      </c>
      <c r="BF1378">
        <v>0</v>
      </c>
      <c r="BG1378">
        <v>0</v>
      </c>
      <c r="BH1378">
        <v>1550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 t="shared" si="804"/>
        <v>21:41:42.306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168</v>
      </c>
      <c r="CR1378">
        <v>0</v>
      </c>
      <c r="CW1378">
        <v>4099577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"07/22/2022 21:41:43.502"</f>
        <v>07/22/2022 21:41:43.502</v>
      </c>
      <c r="C1379" t="str">
        <f t="shared" si="770"/>
        <v>FFDFD3C0</v>
      </c>
      <c r="D1379" t="s">
        <v>121</v>
      </c>
      <c r="E1379">
        <v>12</v>
      </c>
      <c r="F1379">
        <v>1012</v>
      </c>
      <c r="G1379" t="s">
        <v>122</v>
      </c>
      <c r="J1379" t="s">
        <v>123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ref="S1379:S1384" si="805">"21:41:43.336"</f>
        <v>21:41:43.336</v>
      </c>
      <c r="T1379" t="str">
        <f t="shared" ref="T1379:T1384" si="806">"21:41:42.936"</f>
        <v>21:41:42.936</v>
      </c>
      <c r="U1379" t="str">
        <f t="shared" si="785"/>
        <v>A54CFF</v>
      </c>
      <c r="V1379">
        <v>0</v>
      </c>
      <c r="W1379">
        <v>0</v>
      </c>
      <c r="X1379">
        <v>2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1</v>
      </c>
      <c r="AI1379" t="s">
        <v>577</v>
      </c>
      <c r="AJ1379">
        <v>43.422302999999999</v>
      </c>
      <c r="AK1379" t="s">
        <v>578</v>
      </c>
      <c r="AL1379">
        <v>-88.771634000000006</v>
      </c>
      <c r="AM1379">
        <v>25</v>
      </c>
      <c r="AN1379">
        <v>1625</v>
      </c>
      <c r="AO1379" t="s">
        <v>118</v>
      </c>
      <c r="AP1379">
        <v>-44</v>
      </c>
      <c r="AQ1379">
        <v>78</v>
      </c>
      <c r="AR1379">
        <v>-192</v>
      </c>
      <c r="AZ1379">
        <v>1200</v>
      </c>
      <c r="BA1379">
        <v>1</v>
      </c>
      <c r="BB1379" t="str">
        <f t="shared" si="771"/>
        <v xml:space="preserve">N4400K  </v>
      </c>
      <c r="BC1379">
        <v>1</v>
      </c>
      <c r="BE1379">
        <v>0</v>
      </c>
      <c r="BF1379">
        <v>0</v>
      </c>
      <c r="BG1379">
        <v>0</v>
      </c>
      <c r="BH1379">
        <v>1525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 t="shared" ref="BW1379:BW1384" si="807">"21:41:43.337"</f>
        <v>21:41:43.337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168</v>
      </c>
      <c r="CR1379">
        <v>0</v>
      </c>
      <c r="CW1379">
        <v>4100793</v>
      </c>
      <c r="CY1379">
        <v>1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"07/22/2022 21:41:43.517"</f>
        <v>07/22/2022 21:41:43.517</v>
      </c>
      <c r="C1380" t="str">
        <f t="shared" si="770"/>
        <v>FFDFD3C0</v>
      </c>
      <c r="D1380" t="s">
        <v>113</v>
      </c>
      <c r="E1380">
        <v>45</v>
      </c>
      <c r="H1380">
        <v>152</v>
      </c>
      <c r="I1380" t="s">
        <v>120</v>
      </c>
      <c r="J1380" t="s">
        <v>115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805"/>
        <v>21:41:43.336</v>
      </c>
      <c r="T1380" t="str">
        <f t="shared" si="806"/>
        <v>21:41:42.936</v>
      </c>
      <c r="U1380" t="str">
        <f t="shared" si="785"/>
        <v>A54CFF</v>
      </c>
      <c r="V1380">
        <v>0</v>
      </c>
      <c r="W1380">
        <v>0</v>
      </c>
      <c r="X1380">
        <v>2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1</v>
      </c>
      <c r="AI1380" t="s">
        <v>577</v>
      </c>
      <c r="AJ1380">
        <v>43.422302999999999</v>
      </c>
      <c r="AK1380" t="s">
        <v>578</v>
      </c>
      <c r="AL1380">
        <v>-88.771634000000006</v>
      </c>
      <c r="AM1380">
        <v>25</v>
      </c>
      <c r="AN1380">
        <v>1625</v>
      </c>
      <c r="AO1380" t="s">
        <v>118</v>
      </c>
      <c r="AP1380">
        <v>-44</v>
      </c>
      <c r="AQ1380">
        <v>78</v>
      </c>
      <c r="AR1380">
        <v>-192</v>
      </c>
      <c r="AZ1380">
        <v>1200</v>
      </c>
      <c r="BA1380">
        <v>1</v>
      </c>
      <c r="BB1380" t="str">
        <f t="shared" si="771"/>
        <v xml:space="preserve">N4400K  </v>
      </c>
      <c r="BC1380">
        <v>1</v>
      </c>
      <c r="BE1380">
        <v>0</v>
      </c>
      <c r="BF1380">
        <v>0</v>
      </c>
      <c r="BG1380">
        <v>0</v>
      </c>
      <c r="BH1380">
        <v>1525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 t="shared" si="807"/>
        <v>21:41:43.337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168</v>
      </c>
      <c r="CR1380">
        <v>0</v>
      </c>
      <c r="CW1380">
        <v>4100793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"07/22/2022 21:41:43.517"</f>
        <v>07/22/2022 21:41:43.517</v>
      </c>
      <c r="C1381" t="str">
        <f t="shared" si="770"/>
        <v>FFDFD3C0</v>
      </c>
      <c r="D1381" t="s">
        <v>124</v>
      </c>
      <c r="E1381">
        <v>2</v>
      </c>
      <c r="H1381">
        <v>156</v>
      </c>
      <c r="I1381" t="s">
        <v>125</v>
      </c>
      <c r="J1381" t="s">
        <v>126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si="805"/>
        <v>21:41:43.336</v>
      </c>
      <c r="T1381" t="str">
        <f t="shared" si="806"/>
        <v>21:41:42.936</v>
      </c>
      <c r="U1381" t="str">
        <f t="shared" si="785"/>
        <v>A54CFF</v>
      </c>
      <c r="V1381">
        <v>0</v>
      </c>
      <c r="W1381">
        <v>0</v>
      </c>
      <c r="X1381">
        <v>2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1</v>
      </c>
      <c r="AI1381" t="s">
        <v>577</v>
      </c>
      <c r="AJ1381">
        <v>43.422302999999999</v>
      </c>
      <c r="AK1381" t="s">
        <v>578</v>
      </c>
      <c r="AL1381">
        <v>-88.771634000000006</v>
      </c>
      <c r="AM1381">
        <v>25</v>
      </c>
      <c r="AN1381">
        <v>1625</v>
      </c>
      <c r="AO1381" t="s">
        <v>118</v>
      </c>
      <c r="AP1381">
        <v>-44</v>
      </c>
      <c r="AQ1381">
        <v>78</v>
      </c>
      <c r="AR1381">
        <v>-192</v>
      </c>
      <c r="AZ1381">
        <v>1200</v>
      </c>
      <c r="BA1381">
        <v>1</v>
      </c>
      <c r="BB1381" t="str">
        <f t="shared" si="771"/>
        <v xml:space="preserve">N4400K  </v>
      </c>
      <c r="BC1381">
        <v>1</v>
      </c>
      <c r="BE1381">
        <v>0</v>
      </c>
      <c r="BF1381">
        <v>0</v>
      </c>
      <c r="BG1381">
        <v>0</v>
      </c>
      <c r="BH1381">
        <v>1525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 t="shared" si="807"/>
        <v>21:41:43.337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168</v>
      </c>
      <c r="CR1381">
        <v>0</v>
      </c>
      <c r="CW1381">
        <v>4100793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"07/22/2022 21:41:43.517"</f>
        <v>07/22/2022 21:41:43.517</v>
      </c>
      <c r="C1382" t="str">
        <f t="shared" si="770"/>
        <v>FFDFD3C0</v>
      </c>
      <c r="D1382" t="s">
        <v>113</v>
      </c>
      <c r="E1382">
        <v>44</v>
      </c>
      <c r="H1382">
        <v>151</v>
      </c>
      <c r="I1382" t="s">
        <v>114</v>
      </c>
      <c r="J1382" t="s">
        <v>115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805"/>
        <v>21:41:43.336</v>
      </c>
      <c r="T1382" t="str">
        <f t="shared" si="806"/>
        <v>21:41:42.936</v>
      </c>
      <c r="U1382" t="str">
        <f t="shared" si="785"/>
        <v>A54CFF</v>
      </c>
      <c r="V1382">
        <v>0</v>
      </c>
      <c r="W1382">
        <v>0</v>
      </c>
      <c r="X1382">
        <v>2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1</v>
      </c>
      <c r="AI1382" t="s">
        <v>577</v>
      </c>
      <c r="AJ1382">
        <v>43.422302999999999</v>
      </c>
      <c r="AK1382" t="s">
        <v>578</v>
      </c>
      <c r="AL1382">
        <v>-88.771634000000006</v>
      </c>
      <c r="AM1382">
        <v>25</v>
      </c>
      <c r="AN1382">
        <v>1625</v>
      </c>
      <c r="AO1382" t="s">
        <v>118</v>
      </c>
      <c r="AP1382">
        <v>-44</v>
      </c>
      <c r="AQ1382">
        <v>78</v>
      </c>
      <c r="AR1382">
        <v>-192</v>
      </c>
      <c r="AZ1382">
        <v>1200</v>
      </c>
      <c r="BA1382">
        <v>1</v>
      </c>
      <c r="BB1382" t="str">
        <f t="shared" si="771"/>
        <v xml:space="preserve">N4400K  </v>
      </c>
      <c r="BC1382">
        <v>1</v>
      </c>
      <c r="BE1382">
        <v>0</v>
      </c>
      <c r="BF1382">
        <v>0</v>
      </c>
      <c r="BG1382">
        <v>0</v>
      </c>
      <c r="BH1382">
        <v>1525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 t="shared" si="807"/>
        <v>21:41:43.337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168</v>
      </c>
      <c r="CR1382">
        <v>0</v>
      </c>
      <c r="CW1382">
        <v>4100793</v>
      </c>
      <c r="CY1382">
        <v>1</v>
      </c>
      <c r="CZ1382">
        <v>0</v>
      </c>
      <c r="DA1382">
        <v>1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"07/22/2022 21:41:43.548"</f>
        <v>07/22/2022 21:41:43.548</v>
      </c>
      <c r="C1383" t="str">
        <f t="shared" si="770"/>
        <v>FFDFD3C0</v>
      </c>
      <c r="D1383" t="s">
        <v>121</v>
      </c>
      <c r="E1383">
        <v>11</v>
      </c>
      <c r="F1383">
        <v>1011</v>
      </c>
      <c r="G1383" t="s">
        <v>125</v>
      </c>
      <c r="J1383" t="s">
        <v>123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805"/>
        <v>21:41:43.336</v>
      </c>
      <c r="T1383" t="str">
        <f t="shared" si="806"/>
        <v>21:41:42.936</v>
      </c>
      <c r="U1383" t="str">
        <f t="shared" si="785"/>
        <v>A54CFF</v>
      </c>
      <c r="V1383">
        <v>0</v>
      </c>
      <c r="W1383">
        <v>0</v>
      </c>
      <c r="X1383">
        <v>2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1</v>
      </c>
      <c r="AI1383" t="s">
        <v>577</v>
      </c>
      <c r="AJ1383">
        <v>43.422302999999999</v>
      </c>
      <c r="AK1383" t="s">
        <v>578</v>
      </c>
      <c r="AL1383">
        <v>-88.771634000000006</v>
      </c>
      <c r="AM1383">
        <v>25</v>
      </c>
      <c r="AN1383">
        <v>1625</v>
      </c>
      <c r="AO1383" t="s">
        <v>118</v>
      </c>
      <c r="AP1383">
        <v>-44</v>
      </c>
      <c r="AQ1383">
        <v>78</v>
      </c>
      <c r="AR1383">
        <v>-192</v>
      </c>
      <c r="AZ1383">
        <v>1200</v>
      </c>
      <c r="BA1383">
        <v>1</v>
      </c>
      <c r="BB1383" t="str">
        <f t="shared" si="771"/>
        <v xml:space="preserve">N4400K  </v>
      </c>
      <c r="BC1383">
        <v>1</v>
      </c>
      <c r="BE1383">
        <v>0</v>
      </c>
      <c r="BF1383">
        <v>0</v>
      </c>
      <c r="BG1383">
        <v>0</v>
      </c>
      <c r="BH1383">
        <v>1525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 t="shared" si="807"/>
        <v>21:41:43.337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168</v>
      </c>
      <c r="CR1383">
        <v>0</v>
      </c>
      <c r="CW1383">
        <v>4100793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"07/22/2022 21:41:43.564"</f>
        <v>07/22/2022 21:41:43.564</v>
      </c>
      <c r="C1384" t="str">
        <f t="shared" si="770"/>
        <v>FFDFD3C0</v>
      </c>
      <c r="D1384" t="s">
        <v>127</v>
      </c>
      <c r="E1384">
        <v>8</v>
      </c>
      <c r="F1384">
        <v>2008</v>
      </c>
      <c r="G1384" t="s">
        <v>128</v>
      </c>
      <c r="J1384" t="s">
        <v>129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805"/>
        <v>21:41:43.336</v>
      </c>
      <c r="T1384" t="str">
        <f t="shared" si="806"/>
        <v>21:41:42.936</v>
      </c>
      <c r="U1384" t="str">
        <f t="shared" si="785"/>
        <v>A54CFF</v>
      </c>
      <c r="V1384">
        <v>0</v>
      </c>
      <c r="W1384">
        <v>0</v>
      </c>
      <c r="X1384">
        <v>2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1</v>
      </c>
      <c r="AI1384" t="s">
        <v>577</v>
      </c>
      <c r="AJ1384">
        <v>43.422302999999999</v>
      </c>
      <c r="AK1384" t="s">
        <v>578</v>
      </c>
      <c r="AL1384">
        <v>-88.771634000000006</v>
      </c>
      <c r="AM1384">
        <v>25</v>
      </c>
      <c r="AN1384">
        <v>1625</v>
      </c>
      <c r="AO1384" t="s">
        <v>118</v>
      </c>
      <c r="AP1384">
        <v>-44</v>
      </c>
      <c r="AQ1384">
        <v>78</v>
      </c>
      <c r="AR1384">
        <v>-192</v>
      </c>
      <c r="AZ1384">
        <v>1200</v>
      </c>
      <c r="BA1384">
        <v>1</v>
      </c>
      <c r="BB1384" t="str">
        <f t="shared" si="771"/>
        <v xml:space="preserve">N4400K  </v>
      </c>
      <c r="BC1384">
        <v>1</v>
      </c>
      <c r="BE1384">
        <v>0</v>
      </c>
      <c r="BF1384">
        <v>0</v>
      </c>
      <c r="BG1384">
        <v>0</v>
      </c>
      <c r="BH1384">
        <v>1525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 t="shared" si="807"/>
        <v>21:41:43.337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168</v>
      </c>
      <c r="CR1384">
        <v>0</v>
      </c>
      <c r="CW1384">
        <v>4100793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 t="shared" ref="A1385:A1390" si="808">"07/22/2022 21:41:44.564"</f>
        <v>07/22/2022 21:41:44.564</v>
      </c>
      <c r="C1385" t="str">
        <f t="shared" si="770"/>
        <v>FFDFD3C0</v>
      </c>
      <c r="D1385" t="s">
        <v>121</v>
      </c>
      <c r="E1385">
        <v>12</v>
      </c>
      <c r="F1385">
        <v>1012</v>
      </c>
      <c r="G1385" t="s">
        <v>122</v>
      </c>
      <c r="J1385" t="s">
        <v>123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ref="S1385:S1390" si="809">"21:41:44.258"</f>
        <v>21:41:44.258</v>
      </c>
      <c r="T1385" t="str">
        <f t="shared" ref="T1385:T1390" si="810">"21:41:43.858"</f>
        <v>21:41:43.858</v>
      </c>
      <c r="U1385" t="str">
        <f t="shared" si="785"/>
        <v>A54CFF</v>
      </c>
      <c r="V1385">
        <v>0</v>
      </c>
      <c r="W1385">
        <v>0</v>
      </c>
      <c r="X1385">
        <v>2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1</v>
      </c>
      <c r="AI1385" t="s">
        <v>579</v>
      </c>
      <c r="AJ1385">
        <v>43.422646999999998</v>
      </c>
      <c r="AK1385" t="s">
        <v>580</v>
      </c>
      <c r="AL1385">
        <v>-88.771827000000002</v>
      </c>
      <c r="AM1385">
        <v>25</v>
      </c>
      <c r="AN1385">
        <v>1625</v>
      </c>
      <c r="AO1385" t="s">
        <v>118</v>
      </c>
      <c r="AP1385">
        <v>-44</v>
      </c>
      <c r="AQ1385">
        <v>79</v>
      </c>
      <c r="AR1385">
        <v>-256</v>
      </c>
      <c r="AZ1385">
        <v>1200</v>
      </c>
      <c r="BA1385">
        <v>1</v>
      </c>
      <c r="BB1385" t="str">
        <f t="shared" si="771"/>
        <v xml:space="preserve">N4400K  </v>
      </c>
      <c r="BC1385">
        <v>1</v>
      </c>
      <c r="BE1385">
        <v>0</v>
      </c>
      <c r="BF1385">
        <v>0</v>
      </c>
      <c r="BG1385">
        <v>0</v>
      </c>
      <c r="BH1385">
        <v>1550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 t="shared" ref="BW1385:BW1390" si="811">"21:41:44.261"</f>
        <v>21:41:44.261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168</v>
      </c>
      <c r="CR1385">
        <v>1</v>
      </c>
      <c r="CW1385">
        <v>13172732</v>
      </c>
      <c r="CY1385">
        <v>1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 t="shared" si="808"/>
        <v>07/22/2022 21:41:44.564</v>
      </c>
      <c r="C1386" t="str">
        <f t="shared" si="770"/>
        <v>FFDFD3C0</v>
      </c>
      <c r="D1386" t="s">
        <v>124</v>
      </c>
      <c r="E1386">
        <v>2</v>
      </c>
      <c r="H1386">
        <v>156</v>
      </c>
      <c r="I1386" t="s">
        <v>125</v>
      </c>
      <c r="J1386" t="s">
        <v>126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809"/>
        <v>21:41:44.258</v>
      </c>
      <c r="T1386" t="str">
        <f t="shared" si="810"/>
        <v>21:41:43.858</v>
      </c>
      <c r="U1386" t="str">
        <f t="shared" si="785"/>
        <v>A54CFF</v>
      </c>
      <c r="V1386">
        <v>0</v>
      </c>
      <c r="W1386">
        <v>0</v>
      </c>
      <c r="X1386">
        <v>2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1</v>
      </c>
      <c r="AI1386" t="s">
        <v>579</v>
      </c>
      <c r="AJ1386">
        <v>43.422646999999998</v>
      </c>
      <c r="AK1386" t="s">
        <v>580</v>
      </c>
      <c r="AL1386">
        <v>-88.771827000000002</v>
      </c>
      <c r="AM1386">
        <v>25</v>
      </c>
      <c r="AN1386">
        <v>1625</v>
      </c>
      <c r="AO1386" t="s">
        <v>118</v>
      </c>
      <c r="AP1386">
        <v>-44</v>
      </c>
      <c r="AQ1386">
        <v>79</v>
      </c>
      <c r="AR1386">
        <v>-256</v>
      </c>
      <c r="AZ1386">
        <v>1200</v>
      </c>
      <c r="BA1386">
        <v>1</v>
      </c>
      <c r="BB1386" t="str">
        <f t="shared" si="771"/>
        <v xml:space="preserve">N4400K  </v>
      </c>
      <c r="BC1386">
        <v>1</v>
      </c>
      <c r="BE1386">
        <v>0</v>
      </c>
      <c r="BF1386">
        <v>0</v>
      </c>
      <c r="BG1386">
        <v>0</v>
      </c>
      <c r="BH1386">
        <v>1550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 t="shared" si="811"/>
        <v>21:41:44.261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168</v>
      </c>
      <c r="CR1386">
        <v>1</v>
      </c>
      <c r="CW1386">
        <v>13172732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 t="shared" si="808"/>
        <v>07/22/2022 21:41:44.564</v>
      </c>
      <c r="C1387" t="str">
        <f t="shared" ref="C1387:C1450" si="812">"FFDFD3C0"</f>
        <v>FFDFD3C0</v>
      </c>
      <c r="D1387" t="s">
        <v>113</v>
      </c>
      <c r="E1387">
        <v>44</v>
      </c>
      <c r="H1387">
        <v>151</v>
      </c>
      <c r="I1387" t="s">
        <v>114</v>
      </c>
      <c r="J1387" t="s">
        <v>115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809"/>
        <v>21:41:44.258</v>
      </c>
      <c r="T1387" t="str">
        <f t="shared" si="810"/>
        <v>21:41:43.858</v>
      </c>
      <c r="U1387" t="str">
        <f t="shared" si="785"/>
        <v>A54CFF</v>
      </c>
      <c r="V1387">
        <v>0</v>
      </c>
      <c r="W1387">
        <v>0</v>
      </c>
      <c r="X1387">
        <v>2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1</v>
      </c>
      <c r="AI1387" t="s">
        <v>579</v>
      </c>
      <c r="AJ1387">
        <v>43.422646999999998</v>
      </c>
      <c r="AK1387" t="s">
        <v>580</v>
      </c>
      <c r="AL1387">
        <v>-88.771827000000002</v>
      </c>
      <c r="AM1387">
        <v>25</v>
      </c>
      <c r="AN1387">
        <v>1625</v>
      </c>
      <c r="AO1387" t="s">
        <v>118</v>
      </c>
      <c r="AP1387">
        <v>-44</v>
      </c>
      <c r="AQ1387">
        <v>79</v>
      </c>
      <c r="AR1387">
        <v>-256</v>
      </c>
      <c r="AZ1387">
        <v>1200</v>
      </c>
      <c r="BA1387">
        <v>1</v>
      </c>
      <c r="BB1387" t="str">
        <f t="shared" ref="BB1387:BB1450" si="813">"N4400K  "</f>
        <v xml:space="preserve">N4400K  </v>
      </c>
      <c r="BC1387">
        <v>1</v>
      </c>
      <c r="BE1387">
        <v>0</v>
      </c>
      <c r="BF1387">
        <v>0</v>
      </c>
      <c r="BG1387">
        <v>0</v>
      </c>
      <c r="BH1387">
        <v>1550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 t="shared" si="811"/>
        <v>21:41:44.261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168</v>
      </c>
      <c r="CR1387">
        <v>1</v>
      </c>
      <c r="CW1387">
        <v>13172732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 t="shared" si="808"/>
        <v>07/22/2022 21:41:44.564</v>
      </c>
      <c r="C1388" t="str">
        <f t="shared" si="812"/>
        <v>FFDFD3C0</v>
      </c>
      <c r="D1388" t="s">
        <v>113</v>
      </c>
      <c r="E1388">
        <v>45</v>
      </c>
      <c r="H1388">
        <v>152</v>
      </c>
      <c r="I1388" t="s">
        <v>120</v>
      </c>
      <c r="J1388" t="s">
        <v>115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809"/>
        <v>21:41:44.258</v>
      </c>
      <c r="T1388" t="str">
        <f t="shared" si="810"/>
        <v>21:41:43.858</v>
      </c>
      <c r="U1388" t="str">
        <f t="shared" si="785"/>
        <v>A54CFF</v>
      </c>
      <c r="V1388">
        <v>0</v>
      </c>
      <c r="W1388">
        <v>0</v>
      </c>
      <c r="X1388">
        <v>2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1</v>
      </c>
      <c r="AI1388" t="s">
        <v>579</v>
      </c>
      <c r="AJ1388">
        <v>43.422646999999998</v>
      </c>
      <c r="AK1388" t="s">
        <v>580</v>
      </c>
      <c r="AL1388">
        <v>-88.771827000000002</v>
      </c>
      <c r="AM1388">
        <v>25</v>
      </c>
      <c r="AN1388">
        <v>1625</v>
      </c>
      <c r="AO1388" t="s">
        <v>118</v>
      </c>
      <c r="AP1388">
        <v>-44</v>
      </c>
      <c r="AQ1388">
        <v>79</v>
      </c>
      <c r="AR1388">
        <v>-256</v>
      </c>
      <c r="AZ1388">
        <v>1200</v>
      </c>
      <c r="BA1388">
        <v>1</v>
      </c>
      <c r="BB1388" t="str">
        <f t="shared" si="813"/>
        <v xml:space="preserve">N4400K  </v>
      </c>
      <c r="BC1388">
        <v>1</v>
      </c>
      <c r="BE1388">
        <v>0</v>
      </c>
      <c r="BF1388">
        <v>0</v>
      </c>
      <c r="BG1388">
        <v>0</v>
      </c>
      <c r="BH1388">
        <v>1550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 t="shared" si="811"/>
        <v>21:41:44.261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168</v>
      </c>
      <c r="CR1388">
        <v>1</v>
      </c>
      <c r="CW1388">
        <v>13172732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 t="shared" si="808"/>
        <v>07/22/2022 21:41:44.564</v>
      </c>
      <c r="C1389" t="str">
        <f t="shared" si="812"/>
        <v>FFDFD3C0</v>
      </c>
      <c r="D1389" t="s">
        <v>121</v>
      </c>
      <c r="E1389">
        <v>11</v>
      </c>
      <c r="F1389">
        <v>1011</v>
      </c>
      <c r="G1389" t="s">
        <v>125</v>
      </c>
      <c r="J1389" t="s">
        <v>123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809"/>
        <v>21:41:44.258</v>
      </c>
      <c r="T1389" t="str">
        <f t="shared" si="810"/>
        <v>21:41:43.858</v>
      </c>
      <c r="U1389" t="str">
        <f t="shared" si="785"/>
        <v>A54CFF</v>
      </c>
      <c r="V1389">
        <v>0</v>
      </c>
      <c r="W1389">
        <v>0</v>
      </c>
      <c r="X1389">
        <v>2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1</v>
      </c>
      <c r="AI1389" t="s">
        <v>579</v>
      </c>
      <c r="AJ1389">
        <v>43.422646999999998</v>
      </c>
      <c r="AK1389" t="s">
        <v>580</v>
      </c>
      <c r="AL1389">
        <v>-88.771827000000002</v>
      </c>
      <c r="AM1389">
        <v>25</v>
      </c>
      <c r="AN1389">
        <v>1625</v>
      </c>
      <c r="AO1389" t="s">
        <v>118</v>
      </c>
      <c r="AP1389">
        <v>-44</v>
      </c>
      <c r="AQ1389">
        <v>79</v>
      </c>
      <c r="AR1389">
        <v>-256</v>
      </c>
      <c r="AZ1389">
        <v>1200</v>
      </c>
      <c r="BA1389">
        <v>1</v>
      </c>
      <c r="BB1389" t="str">
        <f t="shared" si="813"/>
        <v xml:space="preserve">N4400K  </v>
      </c>
      <c r="BC1389">
        <v>1</v>
      </c>
      <c r="BE1389">
        <v>0</v>
      </c>
      <c r="BF1389">
        <v>0</v>
      </c>
      <c r="BG1389">
        <v>0</v>
      </c>
      <c r="BH1389">
        <v>1550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 t="shared" si="811"/>
        <v>21:41:44.261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168</v>
      </c>
      <c r="CR1389">
        <v>1</v>
      </c>
      <c r="CW1389">
        <v>13172732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 t="shared" si="808"/>
        <v>07/22/2022 21:41:44.564</v>
      </c>
      <c r="C1390" t="str">
        <f t="shared" si="812"/>
        <v>FFDFD3C0</v>
      </c>
      <c r="D1390" t="s">
        <v>127</v>
      </c>
      <c r="E1390">
        <v>8</v>
      </c>
      <c r="F1390">
        <v>2008</v>
      </c>
      <c r="G1390" t="s">
        <v>128</v>
      </c>
      <c r="J1390" t="s">
        <v>129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809"/>
        <v>21:41:44.258</v>
      </c>
      <c r="T1390" t="str">
        <f t="shared" si="810"/>
        <v>21:41:43.858</v>
      </c>
      <c r="U1390" t="str">
        <f t="shared" si="785"/>
        <v>A54CFF</v>
      </c>
      <c r="V1390">
        <v>0</v>
      </c>
      <c r="W1390">
        <v>0</v>
      </c>
      <c r="X1390">
        <v>2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1</v>
      </c>
      <c r="AI1390" t="s">
        <v>579</v>
      </c>
      <c r="AJ1390">
        <v>43.422646999999998</v>
      </c>
      <c r="AK1390" t="s">
        <v>580</v>
      </c>
      <c r="AL1390">
        <v>-88.771827000000002</v>
      </c>
      <c r="AM1390">
        <v>25</v>
      </c>
      <c r="AN1390">
        <v>1625</v>
      </c>
      <c r="AO1390" t="s">
        <v>118</v>
      </c>
      <c r="AP1390">
        <v>-44</v>
      </c>
      <c r="AQ1390">
        <v>79</v>
      </c>
      <c r="AR1390">
        <v>-256</v>
      </c>
      <c r="AZ1390">
        <v>1200</v>
      </c>
      <c r="BA1390">
        <v>1</v>
      </c>
      <c r="BB1390" t="str">
        <f t="shared" si="813"/>
        <v xml:space="preserve">N4400K  </v>
      </c>
      <c r="BC1390">
        <v>1</v>
      </c>
      <c r="BE1390">
        <v>0</v>
      </c>
      <c r="BF1390">
        <v>0</v>
      </c>
      <c r="BG1390">
        <v>0</v>
      </c>
      <c r="BH1390">
        <v>1550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 t="shared" si="811"/>
        <v>21:41:44.261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168</v>
      </c>
      <c r="CR1390">
        <v>1</v>
      </c>
      <c r="CW1390">
        <v>13172732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 t="shared" ref="A1391:A1396" si="814">"07/22/2022 21:41:45.439"</f>
        <v>07/22/2022 21:41:45.439</v>
      </c>
      <c r="C1391" t="str">
        <f t="shared" si="812"/>
        <v>FFDFD3C0</v>
      </c>
      <c r="D1391" t="s">
        <v>121</v>
      </c>
      <c r="E1391">
        <v>11</v>
      </c>
      <c r="F1391">
        <v>1011</v>
      </c>
      <c r="G1391" t="s">
        <v>125</v>
      </c>
      <c r="J1391" t="s">
        <v>123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ref="S1391:S1396" si="815">"21:41:45.211"</f>
        <v>21:41:45.211</v>
      </c>
      <c r="T1391" t="str">
        <f t="shared" ref="T1391:T1396" si="816">"21:41:44.811"</f>
        <v>21:41:44.811</v>
      </c>
      <c r="U1391" t="str">
        <f t="shared" si="785"/>
        <v>A54CFF</v>
      </c>
      <c r="V1391">
        <v>0</v>
      </c>
      <c r="W1391">
        <v>0</v>
      </c>
      <c r="X1391">
        <v>2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1</v>
      </c>
      <c r="AI1391" t="s">
        <v>581</v>
      </c>
      <c r="AJ1391">
        <v>43.422947000000001</v>
      </c>
      <c r="AK1391" t="s">
        <v>582</v>
      </c>
      <c r="AL1391">
        <v>-88.772085000000004</v>
      </c>
      <c r="AM1391">
        <v>25</v>
      </c>
      <c r="AN1391">
        <v>1625</v>
      </c>
      <c r="AO1391" t="s">
        <v>118</v>
      </c>
      <c r="AP1391">
        <v>-44</v>
      </c>
      <c r="AQ1391">
        <v>79</v>
      </c>
      <c r="AR1391">
        <v>-192</v>
      </c>
      <c r="AZ1391">
        <v>1200</v>
      </c>
      <c r="BA1391">
        <v>1</v>
      </c>
      <c r="BB1391" t="str">
        <f t="shared" si="813"/>
        <v xml:space="preserve">N4400K  </v>
      </c>
      <c r="BC1391">
        <v>1</v>
      </c>
      <c r="BE1391">
        <v>0</v>
      </c>
      <c r="BF1391">
        <v>0</v>
      </c>
      <c r="BG1391">
        <v>0</v>
      </c>
      <c r="BH1391">
        <v>1550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 t="shared" ref="BW1391:BW1396" si="817">"21:41:45.213"</f>
        <v>21:41:45.213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168</v>
      </c>
      <c r="CR1391">
        <v>0</v>
      </c>
      <c r="CW1391">
        <v>4103067</v>
      </c>
      <c r="CY1391">
        <v>1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 t="shared" si="814"/>
        <v>07/22/2022 21:41:45.439</v>
      </c>
      <c r="C1392" t="str">
        <f t="shared" si="812"/>
        <v>FFDFD3C0</v>
      </c>
      <c r="D1392" t="s">
        <v>124</v>
      </c>
      <c r="E1392">
        <v>2</v>
      </c>
      <c r="H1392">
        <v>156</v>
      </c>
      <c r="I1392" t="s">
        <v>125</v>
      </c>
      <c r="J1392" t="s">
        <v>126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815"/>
        <v>21:41:45.211</v>
      </c>
      <c r="T1392" t="str">
        <f t="shared" si="816"/>
        <v>21:41:44.811</v>
      </c>
      <c r="U1392" t="str">
        <f t="shared" si="785"/>
        <v>A54CFF</v>
      </c>
      <c r="V1392">
        <v>0</v>
      </c>
      <c r="W1392">
        <v>0</v>
      </c>
      <c r="X1392">
        <v>2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1</v>
      </c>
      <c r="AI1392" t="s">
        <v>581</v>
      </c>
      <c r="AJ1392">
        <v>43.422947000000001</v>
      </c>
      <c r="AK1392" t="s">
        <v>582</v>
      </c>
      <c r="AL1392">
        <v>-88.772085000000004</v>
      </c>
      <c r="AM1392">
        <v>25</v>
      </c>
      <c r="AN1392">
        <v>1625</v>
      </c>
      <c r="AO1392" t="s">
        <v>118</v>
      </c>
      <c r="AP1392">
        <v>-44</v>
      </c>
      <c r="AQ1392">
        <v>79</v>
      </c>
      <c r="AR1392">
        <v>-192</v>
      </c>
      <c r="AZ1392">
        <v>1200</v>
      </c>
      <c r="BA1392">
        <v>1</v>
      </c>
      <c r="BB1392" t="str">
        <f t="shared" si="813"/>
        <v xml:space="preserve">N4400K  </v>
      </c>
      <c r="BC1392">
        <v>1</v>
      </c>
      <c r="BE1392">
        <v>0</v>
      </c>
      <c r="BF1392">
        <v>0</v>
      </c>
      <c r="BG1392">
        <v>0</v>
      </c>
      <c r="BH1392">
        <v>1550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 t="shared" si="817"/>
        <v>21:41:45.213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168</v>
      </c>
      <c r="CR1392">
        <v>0</v>
      </c>
      <c r="CW1392">
        <v>4103067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 t="shared" si="814"/>
        <v>07/22/2022 21:41:45.439</v>
      </c>
      <c r="C1393" t="str">
        <f t="shared" si="812"/>
        <v>FFDFD3C0</v>
      </c>
      <c r="D1393" t="s">
        <v>113</v>
      </c>
      <c r="E1393">
        <v>45</v>
      </c>
      <c r="H1393">
        <v>152</v>
      </c>
      <c r="I1393" t="s">
        <v>120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815"/>
        <v>21:41:45.211</v>
      </c>
      <c r="T1393" t="str">
        <f t="shared" si="816"/>
        <v>21:41:44.811</v>
      </c>
      <c r="U1393" t="str">
        <f t="shared" si="785"/>
        <v>A54CFF</v>
      </c>
      <c r="V1393">
        <v>0</v>
      </c>
      <c r="W1393">
        <v>0</v>
      </c>
      <c r="X1393">
        <v>2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1</v>
      </c>
      <c r="AI1393" t="s">
        <v>581</v>
      </c>
      <c r="AJ1393">
        <v>43.422947000000001</v>
      </c>
      <c r="AK1393" t="s">
        <v>582</v>
      </c>
      <c r="AL1393">
        <v>-88.772085000000004</v>
      </c>
      <c r="AM1393">
        <v>25</v>
      </c>
      <c r="AN1393">
        <v>1625</v>
      </c>
      <c r="AO1393" t="s">
        <v>118</v>
      </c>
      <c r="AP1393">
        <v>-44</v>
      </c>
      <c r="AQ1393">
        <v>79</v>
      </c>
      <c r="AR1393">
        <v>-192</v>
      </c>
      <c r="AZ1393">
        <v>1200</v>
      </c>
      <c r="BA1393">
        <v>1</v>
      </c>
      <c r="BB1393" t="str">
        <f t="shared" si="813"/>
        <v xml:space="preserve">N4400K  </v>
      </c>
      <c r="BC1393">
        <v>1</v>
      </c>
      <c r="BE1393">
        <v>0</v>
      </c>
      <c r="BF1393">
        <v>0</v>
      </c>
      <c r="BG1393">
        <v>0</v>
      </c>
      <c r="BH1393">
        <v>1550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 t="shared" si="817"/>
        <v>21:41:45.213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168</v>
      </c>
      <c r="CR1393">
        <v>0</v>
      </c>
      <c r="CW1393">
        <v>4103067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 t="shared" si="814"/>
        <v>07/22/2022 21:41:45.439</v>
      </c>
      <c r="C1394" t="str">
        <f t="shared" si="812"/>
        <v>FFDFD3C0</v>
      </c>
      <c r="D1394" t="s">
        <v>113</v>
      </c>
      <c r="E1394">
        <v>44</v>
      </c>
      <c r="H1394">
        <v>151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815"/>
        <v>21:41:45.211</v>
      </c>
      <c r="T1394" t="str">
        <f t="shared" si="816"/>
        <v>21:41:44.811</v>
      </c>
      <c r="U1394" t="str">
        <f t="shared" si="785"/>
        <v>A54CFF</v>
      </c>
      <c r="V1394">
        <v>0</v>
      </c>
      <c r="W1394">
        <v>0</v>
      </c>
      <c r="X1394">
        <v>2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1</v>
      </c>
      <c r="AI1394" t="s">
        <v>581</v>
      </c>
      <c r="AJ1394">
        <v>43.422947000000001</v>
      </c>
      <c r="AK1394" t="s">
        <v>582</v>
      </c>
      <c r="AL1394">
        <v>-88.772085000000004</v>
      </c>
      <c r="AM1394">
        <v>25</v>
      </c>
      <c r="AN1394">
        <v>1625</v>
      </c>
      <c r="AO1394" t="s">
        <v>118</v>
      </c>
      <c r="AP1394">
        <v>-44</v>
      </c>
      <c r="AQ1394">
        <v>79</v>
      </c>
      <c r="AR1394">
        <v>-192</v>
      </c>
      <c r="AZ1394">
        <v>1200</v>
      </c>
      <c r="BA1394">
        <v>1</v>
      </c>
      <c r="BB1394" t="str">
        <f t="shared" si="813"/>
        <v xml:space="preserve">N4400K  </v>
      </c>
      <c r="BC1394">
        <v>1</v>
      </c>
      <c r="BE1394">
        <v>0</v>
      </c>
      <c r="BF1394">
        <v>0</v>
      </c>
      <c r="BG1394">
        <v>0</v>
      </c>
      <c r="BH1394">
        <v>1550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 t="shared" si="817"/>
        <v>21:41:45.213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168</v>
      </c>
      <c r="CR1394">
        <v>0</v>
      </c>
      <c r="CW1394">
        <v>4103067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 t="shared" si="814"/>
        <v>07/22/2022 21:41:45.439</v>
      </c>
      <c r="C1395" t="str">
        <f t="shared" si="812"/>
        <v>FFDFD3C0</v>
      </c>
      <c r="D1395" t="s">
        <v>127</v>
      </c>
      <c r="E1395">
        <v>8</v>
      </c>
      <c r="F1395">
        <v>2008</v>
      </c>
      <c r="G1395" t="s">
        <v>128</v>
      </c>
      <c r="J1395" t="s">
        <v>129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815"/>
        <v>21:41:45.211</v>
      </c>
      <c r="T1395" t="str">
        <f t="shared" si="816"/>
        <v>21:41:44.811</v>
      </c>
      <c r="U1395" t="str">
        <f t="shared" si="785"/>
        <v>A54CFF</v>
      </c>
      <c r="V1395">
        <v>0</v>
      </c>
      <c r="W1395">
        <v>0</v>
      </c>
      <c r="X1395">
        <v>2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1</v>
      </c>
      <c r="AI1395" t="s">
        <v>581</v>
      </c>
      <c r="AJ1395">
        <v>43.422947000000001</v>
      </c>
      <c r="AK1395" t="s">
        <v>582</v>
      </c>
      <c r="AL1395">
        <v>-88.772085000000004</v>
      </c>
      <c r="AM1395">
        <v>25</v>
      </c>
      <c r="AN1395">
        <v>1625</v>
      </c>
      <c r="AO1395" t="s">
        <v>118</v>
      </c>
      <c r="AP1395">
        <v>-44</v>
      </c>
      <c r="AQ1395">
        <v>79</v>
      </c>
      <c r="AR1395">
        <v>-192</v>
      </c>
      <c r="AZ1395">
        <v>1200</v>
      </c>
      <c r="BA1395">
        <v>1</v>
      </c>
      <c r="BB1395" t="str">
        <f t="shared" si="813"/>
        <v xml:space="preserve">N4400K  </v>
      </c>
      <c r="BC1395">
        <v>1</v>
      </c>
      <c r="BE1395">
        <v>0</v>
      </c>
      <c r="BF1395">
        <v>0</v>
      </c>
      <c r="BG1395">
        <v>0</v>
      </c>
      <c r="BH1395">
        <v>1550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 t="shared" si="817"/>
        <v>21:41:45.213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168</v>
      </c>
      <c r="CR1395">
        <v>0</v>
      </c>
      <c r="CW1395">
        <v>4103067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 t="shared" si="814"/>
        <v>07/22/2022 21:41:45.439</v>
      </c>
      <c r="C1396" t="str">
        <f t="shared" si="812"/>
        <v>FFDFD3C0</v>
      </c>
      <c r="D1396" t="s">
        <v>121</v>
      </c>
      <c r="E1396">
        <v>12</v>
      </c>
      <c r="F1396">
        <v>1012</v>
      </c>
      <c r="G1396" t="s">
        <v>122</v>
      </c>
      <c r="J1396" t="s">
        <v>123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815"/>
        <v>21:41:45.211</v>
      </c>
      <c r="T1396" t="str">
        <f t="shared" si="816"/>
        <v>21:41:44.811</v>
      </c>
      <c r="U1396" t="str">
        <f t="shared" si="785"/>
        <v>A54CFF</v>
      </c>
      <c r="V1396">
        <v>0</v>
      </c>
      <c r="W1396">
        <v>0</v>
      </c>
      <c r="X1396">
        <v>2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1</v>
      </c>
      <c r="AI1396" t="s">
        <v>581</v>
      </c>
      <c r="AJ1396">
        <v>43.422947000000001</v>
      </c>
      <c r="AK1396" t="s">
        <v>582</v>
      </c>
      <c r="AL1396">
        <v>-88.772085000000004</v>
      </c>
      <c r="AM1396">
        <v>25</v>
      </c>
      <c r="AN1396">
        <v>1625</v>
      </c>
      <c r="AO1396" t="s">
        <v>118</v>
      </c>
      <c r="AP1396">
        <v>-44</v>
      </c>
      <c r="AQ1396">
        <v>79</v>
      </c>
      <c r="AR1396">
        <v>-192</v>
      </c>
      <c r="AZ1396">
        <v>1200</v>
      </c>
      <c r="BA1396">
        <v>1</v>
      </c>
      <c r="BB1396" t="str">
        <f t="shared" si="813"/>
        <v xml:space="preserve">N4400K  </v>
      </c>
      <c r="BC1396">
        <v>1</v>
      </c>
      <c r="BE1396">
        <v>0</v>
      </c>
      <c r="BF1396">
        <v>0</v>
      </c>
      <c r="BG1396">
        <v>0</v>
      </c>
      <c r="BH1396">
        <v>1550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 t="shared" si="817"/>
        <v>21:41:45.213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168</v>
      </c>
      <c r="CR1396">
        <v>0</v>
      </c>
      <c r="CW1396">
        <v>4103067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"07/22/2022 21:41:46.299"</f>
        <v>07/22/2022 21:41:46.299</v>
      </c>
      <c r="C1397" t="str">
        <f t="shared" si="812"/>
        <v>FFDFD3C0</v>
      </c>
      <c r="D1397" t="s">
        <v>121</v>
      </c>
      <c r="E1397">
        <v>12</v>
      </c>
      <c r="F1397">
        <v>1012</v>
      </c>
      <c r="G1397" t="s">
        <v>122</v>
      </c>
      <c r="J1397" t="s">
        <v>123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ref="S1397:S1402" si="818">"21:41:46.086"</f>
        <v>21:41:46.086</v>
      </c>
      <c r="T1397" t="str">
        <f t="shared" ref="T1397:T1402" si="819">"21:41:45.686"</f>
        <v>21:41:45.686</v>
      </c>
      <c r="U1397" t="str">
        <f t="shared" si="785"/>
        <v>A54CFF</v>
      </c>
      <c r="V1397">
        <v>0</v>
      </c>
      <c r="W1397">
        <v>0</v>
      </c>
      <c r="X1397">
        <v>2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1</v>
      </c>
      <c r="AI1397" t="s">
        <v>583</v>
      </c>
      <c r="AJ1397">
        <v>43.423268999999998</v>
      </c>
      <c r="AK1397" t="s">
        <v>584</v>
      </c>
      <c r="AL1397">
        <v>-88.772341999999995</v>
      </c>
      <c r="AM1397">
        <v>25</v>
      </c>
      <c r="AN1397">
        <v>1625</v>
      </c>
      <c r="AO1397" t="s">
        <v>118</v>
      </c>
      <c r="AP1397">
        <v>-43</v>
      </c>
      <c r="AQ1397">
        <v>80</v>
      </c>
      <c r="AR1397">
        <v>-192</v>
      </c>
      <c r="AZ1397">
        <v>1200</v>
      </c>
      <c r="BA1397">
        <v>1</v>
      </c>
      <c r="BB1397" t="str">
        <f t="shared" si="813"/>
        <v xml:space="preserve">N4400K  </v>
      </c>
      <c r="BC1397">
        <v>1</v>
      </c>
      <c r="BE1397">
        <v>0</v>
      </c>
      <c r="BF1397">
        <v>0</v>
      </c>
      <c r="BG1397">
        <v>0</v>
      </c>
      <c r="BH1397">
        <v>1550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 t="shared" ref="BW1397:BW1402" si="820">"21:41:46.092"</f>
        <v>21:41:46.092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168</v>
      </c>
      <c r="CR1397">
        <v>1</v>
      </c>
      <c r="CW1397">
        <v>13175992</v>
      </c>
      <c r="CY1397">
        <v>1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"07/22/2022 21:41:46.299"</f>
        <v>07/22/2022 21:41:46.299</v>
      </c>
      <c r="C1398" t="str">
        <f t="shared" si="812"/>
        <v>FFDFD3C0</v>
      </c>
      <c r="D1398" t="s">
        <v>121</v>
      </c>
      <c r="E1398">
        <v>11</v>
      </c>
      <c r="F1398">
        <v>1011</v>
      </c>
      <c r="G1398" t="s">
        <v>125</v>
      </c>
      <c r="J1398" t="s">
        <v>123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818"/>
        <v>21:41:46.086</v>
      </c>
      <c r="T1398" t="str">
        <f t="shared" si="819"/>
        <v>21:41:45.686</v>
      </c>
      <c r="U1398" t="str">
        <f t="shared" si="785"/>
        <v>A54CFF</v>
      </c>
      <c r="V1398">
        <v>0</v>
      </c>
      <c r="W1398">
        <v>0</v>
      </c>
      <c r="X1398">
        <v>2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1</v>
      </c>
      <c r="AI1398" t="s">
        <v>583</v>
      </c>
      <c r="AJ1398">
        <v>43.423268999999998</v>
      </c>
      <c r="AK1398" t="s">
        <v>584</v>
      </c>
      <c r="AL1398">
        <v>-88.772341999999995</v>
      </c>
      <c r="AM1398">
        <v>25</v>
      </c>
      <c r="AN1398">
        <v>1625</v>
      </c>
      <c r="AO1398" t="s">
        <v>118</v>
      </c>
      <c r="AP1398">
        <v>-43</v>
      </c>
      <c r="AQ1398">
        <v>80</v>
      </c>
      <c r="AR1398">
        <v>-192</v>
      </c>
      <c r="AZ1398">
        <v>1200</v>
      </c>
      <c r="BA1398">
        <v>1</v>
      </c>
      <c r="BB1398" t="str">
        <f t="shared" si="813"/>
        <v xml:space="preserve">N4400K  </v>
      </c>
      <c r="BC1398">
        <v>1</v>
      </c>
      <c r="BE1398">
        <v>0</v>
      </c>
      <c r="BF1398">
        <v>0</v>
      </c>
      <c r="BG1398">
        <v>0</v>
      </c>
      <c r="BH1398">
        <v>1550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 t="shared" si="820"/>
        <v>21:41:46.092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168</v>
      </c>
      <c r="CR1398">
        <v>1</v>
      </c>
      <c r="CW1398">
        <v>13175992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"07/22/2022 21:41:46.314"</f>
        <v>07/22/2022 21:41:46.314</v>
      </c>
      <c r="C1399" t="str">
        <f t="shared" si="812"/>
        <v>FFDFD3C0</v>
      </c>
      <c r="D1399" t="s">
        <v>124</v>
      </c>
      <c r="E1399">
        <v>2</v>
      </c>
      <c r="H1399">
        <v>156</v>
      </c>
      <c r="I1399" t="s">
        <v>125</v>
      </c>
      <c r="J1399" t="s">
        <v>126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818"/>
        <v>21:41:46.086</v>
      </c>
      <c r="T1399" t="str">
        <f t="shared" si="819"/>
        <v>21:41:45.686</v>
      </c>
      <c r="U1399" t="str">
        <f t="shared" si="785"/>
        <v>A54CFF</v>
      </c>
      <c r="V1399">
        <v>0</v>
      </c>
      <c r="W1399">
        <v>0</v>
      </c>
      <c r="X1399">
        <v>2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1</v>
      </c>
      <c r="AI1399" t="s">
        <v>583</v>
      </c>
      <c r="AJ1399">
        <v>43.423268999999998</v>
      </c>
      <c r="AK1399" t="s">
        <v>584</v>
      </c>
      <c r="AL1399">
        <v>-88.772341999999995</v>
      </c>
      <c r="AM1399">
        <v>25</v>
      </c>
      <c r="AN1399">
        <v>1625</v>
      </c>
      <c r="AO1399" t="s">
        <v>118</v>
      </c>
      <c r="AP1399">
        <v>-43</v>
      </c>
      <c r="AQ1399">
        <v>80</v>
      </c>
      <c r="AR1399">
        <v>-192</v>
      </c>
      <c r="AZ1399">
        <v>1200</v>
      </c>
      <c r="BA1399">
        <v>1</v>
      </c>
      <c r="BB1399" t="str">
        <f t="shared" si="813"/>
        <v xml:space="preserve">N4400K  </v>
      </c>
      <c r="BC1399">
        <v>1</v>
      </c>
      <c r="BE1399">
        <v>0</v>
      </c>
      <c r="BF1399">
        <v>0</v>
      </c>
      <c r="BG1399">
        <v>0</v>
      </c>
      <c r="BH1399">
        <v>1550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 t="shared" si="820"/>
        <v>21:41:46.092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168</v>
      </c>
      <c r="CR1399">
        <v>1</v>
      </c>
      <c r="CW1399">
        <v>13175992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"07/22/2022 21:41:46.314"</f>
        <v>07/22/2022 21:41:46.314</v>
      </c>
      <c r="C1400" t="str">
        <f t="shared" si="812"/>
        <v>FFDFD3C0</v>
      </c>
      <c r="D1400" t="s">
        <v>113</v>
      </c>
      <c r="E1400">
        <v>44</v>
      </c>
      <c r="H1400">
        <v>151</v>
      </c>
      <c r="I1400" t="s">
        <v>114</v>
      </c>
      <c r="J1400" t="s">
        <v>115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818"/>
        <v>21:41:46.086</v>
      </c>
      <c r="T1400" t="str">
        <f t="shared" si="819"/>
        <v>21:41:45.686</v>
      </c>
      <c r="U1400" t="str">
        <f t="shared" si="785"/>
        <v>A54CFF</v>
      </c>
      <c r="V1400">
        <v>0</v>
      </c>
      <c r="W1400">
        <v>0</v>
      </c>
      <c r="X1400">
        <v>2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1</v>
      </c>
      <c r="AI1400" t="s">
        <v>583</v>
      </c>
      <c r="AJ1400">
        <v>43.423268999999998</v>
      </c>
      <c r="AK1400" t="s">
        <v>584</v>
      </c>
      <c r="AL1400">
        <v>-88.772341999999995</v>
      </c>
      <c r="AM1400">
        <v>25</v>
      </c>
      <c r="AN1400">
        <v>1625</v>
      </c>
      <c r="AO1400" t="s">
        <v>118</v>
      </c>
      <c r="AP1400">
        <v>-43</v>
      </c>
      <c r="AQ1400">
        <v>80</v>
      </c>
      <c r="AR1400">
        <v>-192</v>
      </c>
      <c r="AZ1400">
        <v>1200</v>
      </c>
      <c r="BA1400">
        <v>1</v>
      </c>
      <c r="BB1400" t="str">
        <f t="shared" si="813"/>
        <v xml:space="preserve">N4400K  </v>
      </c>
      <c r="BC1400">
        <v>1</v>
      </c>
      <c r="BE1400">
        <v>0</v>
      </c>
      <c r="BF1400">
        <v>0</v>
      </c>
      <c r="BG1400">
        <v>0</v>
      </c>
      <c r="BH1400">
        <v>1550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 t="shared" si="820"/>
        <v>21:41:46.092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168</v>
      </c>
      <c r="CR1400">
        <v>1</v>
      </c>
      <c r="CW1400">
        <v>13175992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"07/22/2022 21:41:46.314"</f>
        <v>07/22/2022 21:41:46.314</v>
      </c>
      <c r="C1401" t="str">
        <f t="shared" si="812"/>
        <v>FFDFD3C0</v>
      </c>
      <c r="D1401" t="s">
        <v>113</v>
      </c>
      <c r="E1401">
        <v>45</v>
      </c>
      <c r="H1401">
        <v>152</v>
      </c>
      <c r="I1401" t="s">
        <v>120</v>
      </c>
      <c r="J1401" t="s">
        <v>115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818"/>
        <v>21:41:46.086</v>
      </c>
      <c r="T1401" t="str">
        <f t="shared" si="819"/>
        <v>21:41:45.686</v>
      </c>
      <c r="U1401" t="str">
        <f t="shared" si="785"/>
        <v>A54CFF</v>
      </c>
      <c r="V1401">
        <v>0</v>
      </c>
      <c r="W1401">
        <v>0</v>
      </c>
      <c r="X1401">
        <v>2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1</v>
      </c>
      <c r="AI1401" t="s">
        <v>583</v>
      </c>
      <c r="AJ1401">
        <v>43.423268999999998</v>
      </c>
      <c r="AK1401" t="s">
        <v>584</v>
      </c>
      <c r="AL1401">
        <v>-88.772341999999995</v>
      </c>
      <c r="AM1401">
        <v>25</v>
      </c>
      <c r="AN1401">
        <v>1625</v>
      </c>
      <c r="AO1401" t="s">
        <v>118</v>
      </c>
      <c r="AP1401">
        <v>-43</v>
      </c>
      <c r="AQ1401">
        <v>80</v>
      </c>
      <c r="AR1401">
        <v>-192</v>
      </c>
      <c r="AZ1401">
        <v>1200</v>
      </c>
      <c r="BA1401">
        <v>1</v>
      </c>
      <c r="BB1401" t="str">
        <f t="shared" si="813"/>
        <v xml:space="preserve">N4400K  </v>
      </c>
      <c r="BC1401">
        <v>1</v>
      </c>
      <c r="BE1401">
        <v>0</v>
      </c>
      <c r="BF1401">
        <v>0</v>
      </c>
      <c r="BG1401">
        <v>0</v>
      </c>
      <c r="BH1401">
        <v>1550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 t="shared" si="820"/>
        <v>21:41:46.092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168</v>
      </c>
      <c r="CR1401">
        <v>1</v>
      </c>
      <c r="CW1401">
        <v>13175992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"07/22/2022 21:41:46.340"</f>
        <v>07/22/2022 21:41:46.340</v>
      </c>
      <c r="C1402" t="str">
        <f t="shared" si="812"/>
        <v>FFDFD3C0</v>
      </c>
      <c r="D1402" t="s">
        <v>127</v>
      </c>
      <c r="E1402">
        <v>8</v>
      </c>
      <c r="F1402">
        <v>2008</v>
      </c>
      <c r="G1402" t="s">
        <v>128</v>
      </c>
      <c r="J1402" t="s">
        <v>129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818"/>
        <v>21:41:46.086</v>
      </c>
      <c r="T1402" t="str">
        <f t="shared" si="819"/>
        <v>21:41:45.686</v>
      </c>
      <c r="U1402" t="str">
        <f t="shared" si="785"/>
        <v>A54CFF</v>
      </c>
      <c r="V1402">
        <v>0</v>
      </c>
      <c r="W1402">
        <v>0</v>
      </c>
      <c r="X1402">
        <v>2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1</v>
      </c>
      <c r="AI1402" t="s">
        <v>583</v>
      </c>
      <c r="AJ1402">
        <v>43.423268999999998</v>
      </c>
      <c r="AK1402" t="s">
        <v>584</v>
      </c>
      <c r="AL1402">
        <v>-88.772341999999995</v>
      </c>
      <c r="AM1402">
        <v>25</v>
      </c>
      <c r="AN1402">
        <v>1625</v>
      </c>
      <c r="AO1402" t="s">
        <v>118</v>
      </c>
      <c r="AP1402">
        <v>-43</v>
      </c>
      <c r="AQ1402">
        <v>80</v>
      </c>
      <c r="AR1402">
        <v>-192</v>
      </c>
      <c r="AZ1402">
        <v>1200</v>
      </c>
      <c r="BA1402">
        <v>1</v>
      </c>
      <c r="BB1402" t="str">
        <f t="shared" si="813"/>
        <v xml:space="preserve">N4400K  </v>
      </c>
      <c r="BC1402">
        <v>1</v>
      </c>
      <c r="BE1402">
        <v>0</v>
      </c>
      <c r="BF1402">
        <v>0</v>
      </c>
      <c r="BG1402">
        <v>0</v>
      </c>
      <c r="BH1402">
        <v>1550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 t="shared" si="820"/>
        <v>21:41:46.092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168</v>
      </c>
      <c r="CR1402">
        <v>1</v>
      </c>
      <c r="CW1402">
        <v>13175992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"07/22/2022 21:41:47.361"</f>
        <v>07/22/2022 21:41:47.361</v>
      </c>
      <c r="C1403" t="str">
        <f t="shared" si="812"/>
        <v>FFDFD3C0</v>
      </c>
      <c r="D1403" t="s">
        <v>113</v>
      </c>
      <c r="E1403">
        <v>45</v>
      </c>
      <c r="H1403">
        <v>152</v>
      </c>
      <c r="I1403" t="s">
        <v>120</v>
      </c>
      <c r="J1403" t="s">
        <v>115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ref="S1403:S1408" si="821">"21:41:47.180"</f>
        <v>21:41:47.180</v>
      </c>
      <c r="T1403" t="str">
        <f t="shared" ref="T1403:T1408" si="822">"21:41:46.680"</f>
        <v>21:41:46.680</v>
      </c>
      <c r="U1403" t="str">
        <f t="shared" si="785"/>
        <v>A54CFF</v>
      </c>
      <c r="V1403">
        <v>0</v>
      </c>
      <c r="W1403">
        <v>0</v>
      </c>
      <c r="X1403">
        <v>2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1</v>
      </c>
      <c r="AI1403" t="s">
        <v>585</v>
      </c>
      <c r="AJ1403">
        <v>43.423698000000002</v>
      </c>
      <c r="AK1403" t="s">
        <v>586</v>
      </c>
      <c r="AL1403">
        <v>-88.772664000000006</v>
      </c>
      <c r="AM1403">
        <v>25</v>
      </c>
      <c r="AN1403">
        <v>1600</v>
      </c>
      <c r="AO1403" t="s">
        <v>118</v>
      </c>
      <c r="AP1403">
        <v>-42</v>
      </c>
      <c r="AQ1403">
        <v>81</v>
      </c>
      <c r="AR1403">
        <v>-192</v>
      </c>
      <c r="AZ1403">
        <v>1200</v>
      </c>
      <c r="BA1403">
        <v>1</v>
      </c>
      <c r="BB1403" t="str">
        <f t="shared" si="813"/>
        <v xml:space="preserve">N4400K  </v>
      </c>
      <c r="BC1403">
        <v>1</v>
      </c>
      <c r="BE1403">
        <v>0</v>
      </c>
      <c r="BF1403">
        <v>0</v>
      </c>
      <c r="BG1403">
        <v>0</v>
      </c>
      <c r="BH1403">
        <v>1550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 t="shared" ref="BW1403:BW1408" si="823">"21:41:47.184"</f>
        <v>21:41:47.184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168</v>
      </c>
      <c r="CR1403">
        <v>1</v>
      </c>
      <c r="CW1403">
        <v>13178032</v>
      </c>
      <c r="CY1403">
        <v>1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"07/22/2022 21:41:47.361"</f>
        <v>07/22/2022 21:41:47.361</v>
      </c>
      <c r="C1404" t="str">
        <f t="shared" si="812"/>
        <v>FFDFD3C0</v>
      </c>
      <c r="D1404" t="s">
        <v>113</v>
      </c>
      <c r="E1404">
        <v>44</v>
      </c>
      <c r="H1404">
        <v>151</v>
      </c>
      <c r="I1404" t="s">
        <v>114</v>
      </c>
      <c r="J1404" t="s">
        <v>115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821"/>
        <v>21:41:47.180</v>
      </c>
      <c r="T1404" t="str">
        <f t="shared" si="822"/>
        <v>21:41:46.680</v>
      </c>
      <c r="U1404" t="str">
        <f t="shared" si="785"/>
        <v>A54CFF</v>
      </c>
      <c r="V1404">
        <v>0</v>
      </c>
      <c r="W1404">
        <v>0</v>
      </c>
      <c r="X1404">
        <v>2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1</v>
      </c>
      <c r="AI1404" t="s">
        <v>585</v>
      </c>
      <c r="AJ1404">
        <v>43.423698000000002</v>
      </c>
      <c r="AK1404" t="s">
        <v>586</v>
      </c>
      <c r="AL1404">
        <v>-88.772664000000006</v>
      </c>
      <c r="AM1404">
        <v>25</v>
      </c>
      <c r="AN1404">
        <v>1600</v>
      </c>
      <c r="AO1404" t="s">
        <v>118</v>
      </c>
      <c r="AP1404">
        <v>-42</v>
      </c>
      <c r="AQ1404">
        <v>81</v>
      </c>
      <c r="AR1404">
        <v>-192</v>
      </c>
      <c r="AZ1404">
        <v>1200</v>
      </c>
      <c r="BA1404">
        <v>1</v>
      </c>
      <c r="BB1404" t="str">
        <f t="shared" si="813"/>
        <v xml:space="preserve">N4400K  </v>
      </c>
      <c r="BC1404">
        <v>1</v>
      </c>
      <c r="BE1404">
        <v>0</v>
      </c>
      <c r="BF1404">
        <v>0</v>
      </c>
      <c r="BG1404">
        <v>0</v>
      </c>
      <c r="BH1404">
        <v>1550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 t="shared" si="823"/>
        <v>21:41:47.184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168</v>
      </c>
      <c r="CR1404">
        <v>1</v>
      </c>
      <c r="CW1404">
        <v>13178032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"07/22/2022 21:41:47.361"</f>
        <v>07/22/2022 21:41:47.361</v>
      </c>
      <c r="C1405" t="str">
        <f t="shared" si="812"/>
        <v>FFDFD3C0</v>
      </c>
      <c r="D1405" t="s">
        <v>124</v>
      </c>
      <c r="E1405">
        <v>2</v>
      </c>
      <c r="H1405">
        <v>156</v>
      </c>
      <c r="I1405" t="s">
        <v>125</v>
      </c>
      <c r="J1405" t="s">
        <v>126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821"/>
        <v>21:41:47.180</v>
      </c>
      <c r="T1405" t="str">
        <f t="shared" si="822"/>
        <v>21:41:46.680</v>
      </c>
      <c r="U1405" t="str">
        <f t="shared" si="785"/>
        <v>A54CFF</v>
      </c>
      <c r="V1405">
        <v>0</v>
      </c>
      <c r="W1405">
        <v>0</v>
      </c>
      <c r="X1405">
        <v>2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1</v>
      </c>
      <c r="AI1405" t="s">
        <v>585</v>
      </c>
      <c r="AJ1405">
        <v>43.423698000000002</v>
      </c>
      <c r="AK1405" t="s">
        <v>586</v>
      </c>
      <c r="AL1405">
        <v>-88.772664000000006</v>
      </c>
      <c r="AM1405">
        <v>25</v>
      </c>
      <c r="AN1405">
        <v>1600</v>
      </c>
      <c r="AO1405" t="s">
        <v>118</v>
      </c>
      <c r="AP1405">
        <v>-42</v>
      </c>
      <c r="AQ1405">
        <v>81</v>
      </c>
      <c r="AR1405">
        <v>-192</v>
      </c>
      <c r="AZ1405">
        <v>1200</v>
      </c>
      <c r="BA1405">
        <v>1</v>
      </c>
      <c r="BB1405" t="str">
        <f t="shared" si="813"/>
        <v xml:space="preserve">N4400K  </v>
      </c>
      <c r="BC1405">
        <v>1</v>
      </c>
      <c r="BE1405">
        <v>0</v>
      </c>
      <c r="BF1405">
        <v>0</v>
      </c>
      <c r="BG1405">
        <v>0</v>
      </c>
      <c r="BH1405">
        <v>1550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 t="shared" si="823"/>
        <v>21:41:47.184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168</v>
      </c>
      <c r="CR1405">
        <v>1</v>
      </c>
      <c r="CW1405">
        <v>13178032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"07/22/2022 21:41:47.377"</f>
        <v>07/22/2022 21:41:47.377</v>
      </c>
      <c r="C1406" t="str">
        <f t="shared" si="812"/>
        <v>FFDFD3C0</v>
      </c>
      <c r="D1406" t="s">
        <v>127</v>
      </c>
      <c r="E1406">
        <v>8</v>
      </c>
      <c r="F1406">
        <v>2008</v>
      </c>
      <c r="G1406" t="s">
        <v>128</v>
      </c>
      <c r="J1406" t="s">
        <v>129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821"/>
        <v>21:41:47.180</v>
      </c>
      <c r="T1406" t="str">
        <f t="shared" si="822"/>
        <v>21:41:46.680</v>
      </c>
      <c r="U1406" t="str">
        <f t="shared" si="785"/>
        <v>A54CFF</v>
      </c>
      <c r="V1406">
        <v>0</v>
      </c>
      <c r="W1406">
        <v>0</v>
      </c>
      <c r="X1406">
        <v>2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1</v>
      </c>
      <c r="AI1406" t="s">
        <v>585</v>
      </c>
      <c r="AJ1406">
        <v>43.423698000000002</v>
      </c>
      <c r="AK1406" t="s">
        <v>586</v>
      </c>
      <c r="AL1406">
        <v>-88.772664000000006</v>
      </c>
      <c r="AM1406">
        <v>25</v>
      </c>
      <c r="AN1406">
        <v>1600</v>
      </c>
      <c r="AO1406" t="s">
        <v>118</v>
      </c>
      <c r="AP1406">
        <v>-42</v>
      </c>
      <c r="AQ1406">
        <v>81</v>
      </c>
      <c r="AR1406">
        <v>-192</v>
      </c>
      <c r="AZ1406">
        <v>1200</v>
      </c>
      <c r="BA1406">
        <v>1</v>
      </c>
      <c r="BB1406" t="str">
        <f t="shared" si="813"/>
        <v xml:space="preserve">N4400K  </v>
      </c>
      <c r="BC1406">
        <v>1</v>
      </c>
      <c r="BE1406">
        <v>0</v>
      </c>
      <c r="BF1406">
        <v>0</v>
      </c>
      <c r="BG1406">
        <v>0</v>
      </c>
      <c r="BH1406">
        <v>1550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 t="shared" si="823"/>
        <v>21:41:47.184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168</v>
      </c>
      <c r="CR1406">
        <v>1</v>
      </c>
      <c r="CW1406">
        <v>13178032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"07/22/2022 21:41:47.439"</f>
        <v>07/22/2022 21:41:47.439</v>
      </c>
      <c r="C1407" t="str">
        <f t="shared" si="812"/>
        <v>FFDFD3C0</v>
      </c>
      <c r="D1407" t="s">
        <v>121</v>
      </c>
      <c r="E1407">
        <v>11</v>
      </c>
      <c r="F1407">
        <v>1011</v>
      </c>
      <c r="G1407" t="s">
        <v>125</v>
      </c>
      <c r="J1407" t="s">
        <v>123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821"/>
        <v>21:41:47.180</v>
      </c>
      <c r="T1407" t="str">
        <f t="shared" si="822"/>
        <v>21:41:46.680</v>
      </c>
      <c r="U1407" t="str">
        <f t="shared" si="785"/>
        <v>A54CFF</v>
      </c>
      <c r="V1407">
        <v>0</v>
      </c>
      <c r="W1407">
        <v>0</v>
      </c>
      <c r="X1407">
        <v>2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1</v>
      </c>
      <c r="AI1407" t="s">
        <v>585</v>
      </c>
      <c r="AJ1407">
        <v>43.423698000000002</v>
      </c>
      <c r="AK1407" t="s">
        <v>586</v>
      </c>
      <c r="AL1407">
        <v>-88.772664000000006</v>
      </c>
      <c r="AM1407">
        <v>25</v>
      </c>
      <c r="AN1407">
        <v>1600</v>
      </c>
      <c r="AO1407" t="s">
        <v>118</v>
      </c>
      <c r="AP1407">
        <v>-42</v>
      </c>
      <c r="AQ1407">
        <v>81</v>
      </c>
      <c r="AR1407">
        <v>-192</v>
      </c>
      <c r="AZ1407">
        <v>1200</v>
      </c>
      <c r="BA1407">
        <v>1</v>
      </c>
      <c r="BB1407" t="str">
        <f t="shared" si="813"/>
        <v xml:space="preserve">N4400K  </v>
      </c>
      <c r="BC1407">
        <v>1</v>
      </c>
      <c r="BE1407">
        <v>0</v>
      </c>
      <c r="BF1407">
        <v>0</v>
      </c>
      <c r="BG1407">
        <v>0</v>
      </c>
      <c r="BH1407">
        <v>1550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 t="shared" si="823"/>
        <v>21:41:47.184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168</v>
      </c>
      <c r="CR1407">
        <v>1</v>
      </c>
      <c r="CW1407">
        <v>13178032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"07/22/2022 21:41:47.439"</f>
        <v>07/22/2022 21:41:47.439</v>
      </c>
      <c r="C1408" t="str">
        <f t="shared" si="812"/>
        <v>FFDFD3C0</v>
      </c>
      <c r="D1408" t="s">
        <v>121</v>
      </c>
      <c r="E1408">
        <v>12</v>
      </c>
      <c r="F1408">
        <v>1012</v>
      </c>
      <c r="G1408" t="s">
        <v>122</v>
      </c>
      <c r="J1408" t="s">
        <v>123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821"/>
        <v>21:41:47.180</v>
      </c>
      <c r="T1408" t="str">
        <f t="shared" si="822"/>
        <v>21:41:46.680</v>
      </c>
      <c r="U1408" t="str">
        <f t="shared" si="785"/>
        <v>A54CFF</v>
      </c>
      <c r="V1408">
        <v>0</v>
      </c>
      <c r="W1408">
        <v>0</v>
      </c>
      <c r="X1408">
        <v>2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1</v>
      </c>
      <c r="AI1408" t="s">
        <v>585</v>
      </c>
      <c r="AJ1408">
        <v>43.423698000000002</v>
      </c>
      <c r="AK1408" t="s">
        <v>586</v>
      </c>
      <c r="AL1408">
        <v>-88.772664000000006</v>
      </c>
      <c r="AM1408">
        <v>25</v>
      </c>
      <c r="AN1408">
        <v>1600</v>
      </c>
      <c r="AO1408" t="s">
        <v>118</v>
      </c>
      <c r="AP1408">
        <v>-42</v>
      </c>
      <c r="AQ1408">
        <v>81</v>
      </c>
      <c r="AR1408">
        <v>-192</v>
      </c>
      <c r="AZ1408">
        <v>1200</v>
      </c>
      <c r="BA1408">
        <v>1</v>
      </c>
      <c r="BB1408" t="str">
        <f t="shared" si="813"/>
        <v xml:space="preserve">N4400K  </v>
      </c>
      <c r="BC1408">
        <v>1</v>
      </c>
      <c r="BE1408">
        <v>0</v>
      </c>
      <c r="BF1408">
        <v>0</v>
      </c>
      <c r="BG1408">
        <v>0</v>
      </c>
      <c r="BH1408">
        <v>1550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 t="shared" si="823"/>
        <v>21:41:47.184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168</v>
      </c>
      <c r="CR1408">
        <v>1</v>
      </c>
      <c r="CW1408">
        <v>13178032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"07/22/2022 21:41:48.392"</f>
        <v>07/22/2022 21:41:48.392</v>
      </c>
      <c r="C1409" t="str">
        <f t="shared" si="812"/>
        <v>FFDFD3C0</v>
      </c>
      <c r="D1409" t="s">
        <v>121</v>
      </c>
      <c r="E1409">
        <v>12</v>
      </c>
      <c r="F1409">
        <v>1012</v>
      </c>
      <c r="G1409" t="s">
        <v>122</v>
      </c>
      <c r="J1409" t="s">
        <v>123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ref="S1409:S1414" si="824">"21:41:48.195"</f>
        <v>21:41:48.195</v>
      </c>
      <c r="T1409" t="str">
        <f t="shared" ref="T1409:T1414" si="825">"21:41:47.695"</f>
        <v>21:41:47.695</v>
      </c>
      <c r="U1409" t="str">
        <f t="shared" si="785"/>
        <v>A54CFF</v>
      </c>
      <c r="V1409">
        <v>0</v>
      </c>
      <c r="W1409">
        <v>0</v>
      </c>
      <c r="X1409">
        <v>2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1</v>
      </c>
      <c r="AI1409" t="s">
        <v>587</v>
      </c>
      <c r="AJ1409">
        <v>43.424062999999997</v>
      </c>
      <c r="AK1409" t="s">
        <v>588</v>
      </c>
      <c r="AL1409">
        <v>-88.772921999999994</v>
      </c>
      <c r="AM1409">
        <v>25</v>
      </c>
      <c r="AN1409">
        <v>1600</v>
      </c>
      <c r="AO1409" t="s">
        <v>118</v>
      </c>
      <c r="AP1409">
        <v>-42</v>
      </c>
      <c r="AQ1409">
        <v>81</v>
      </c>
      <c r="AR1409">
        <v>-192</v>
      </c>
      <c r="AZ1409">
        <v>1200</v>
      </c>
      <c r="BA1409">
        <v>1</v>
      </c>
      <c r="BB1409" t="str">
        <f t="shared" si="813"/>
        <v xml:space="preserve">N4400K  </v>
      </c>
      <c r="BC1409">
        <v>1</v>
      </c>
      <c r="BE1409">
        <v>0</v>
      </c>
      <c r="BF1409">
        <v>0</v>
      </c>
      <c r="BG1409">
        <v>0</v>
      </c>
      <c r="BH1409">
        <v>1525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 t="shared" ref="BW1409:BW1414" si="826">"21:41:48.198"</f>
        <v>21:41:48.198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168</v>
      </c>
      <c r="CR1409">
        <v>1</v>
      </c>
      <c r="CW1409">
        <v>13179811</v>
      </c>
      <c r="CY1409">
        <v>1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"07/22/2022 21:41:48.392"</f>
        <v>07/22/2022 21:41:48.392</v>
      </c>
      <c r="C1410" t="str">
        <f t="shared" si="812"/>
        <v>FFDFD3C0</v>
      </c>
      <c r="D1410" t="s">
        <v>124</v>
      </c>
      <c r="E1410">
        <v>2</v>
      </c>
      <c r="H1410">
        <v>156</v>
      </c>
      <c r="I1410" t="s">
        <v>125</v>
      </c>
      <c r="J1410" t="s">
        <v>126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824"/>
        <v>21:41:48.195</v>
      </c>
      <c r="T1410" t="str">
        <f t="shared" si="825"/>
        <v>21:41:47.695</v>
      </c>
      <c r="U1410" t="str">
        <f t="shared" ref="U1410:U1473" si="827">"A54CFF"</f>
        <v>A54CFF</v>
      </c>
      <c r="V1410">
        <v>0</v>
      </c>
      <c r="W1410">
        <v>0</v>
      </c>
      <c r="X1410">
        <v>2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1</v>
      </c>
      <c r="AI1410" t="s">
        <v>587</v>
      </c>
      <c r="AJ1410">
        <v>43.424062999999997</v>
      </c>
      <c r="AK1410" t="s">
        <v>588</v>
      </c>
      <c r="AL1410">
        <v>-88.772921999999994</v>
      </c>
      <c r="AM1410">
        <v>25</v>
      </c>
      <c r="AN1410">
        <v>1600</v>
      </c>
      <c r="AO1410" t="s">
        <v>118</v>
      </c>
      <c r="AP1410">
        <v>-42</v>
      </c>
      <c r="AQ1410">
        <v>81</v>
      </c>
      <c r="AR1410">
        <v>-192</v>
      </c>
      <c r="AZ1410">
        <v>1200</v>
      </c>
      <c r="BA1410">
        <v>1</v>
      </c>
      <c r="BB1410" t="str">
        <f t="shared" si="813"/>
        <v xml:space="preserve">N4400K  </v>
      </c>
      <c r="BC1410">
        <v>1</v>
      </c>
      <c r="BE1410">
        <v>0</v>
      </c>
      <c r="BF1410">
        <v>0</v>
      </c>
      <c r="BG1410">
        <v>0</v>
      </c>
      <c r="BH1410">
        <v>1525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 t="shared" si="826"/>
        <v>21:41:48.198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168</v>
      </c>
      <c r="CR1410">
        <v>1</v>
      </c>
      <c r="CW1410">
        <v>13179811</v>
      </c>
      <c r="CY1410">
        <v>1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"07/22/2022 21:41:48.392"</f>
        <v>07/22/2022 21:41:48.392</v>
      </c>
      <c r="C1411" t="str">
        <f t="shared" si="812"/>
        <v>FFDFD3C0</v>
      </c>
      <c r="D1411" t="s">
        <v>113</v>
      </c>
      <c r="E1411">
        <v>45</v>
      </c>
      <c r="H1411">
        <v>152</v>
      </c>
      <c r="I1411" t="s">
        <v>120</v>
      </c>
      <c r="J1411" t="s">
        <v>115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824"/>
        <v>21:41:48.195</v>
      </c>
      <c r="T1411" t="str">
        <f t="shared" si="825"/>
        <v>21:41:47.695</v>
      </c>
      <c r="U1411" t="str">
        <f t="shared" si="827"/>
        <v>A54CFF</v>
      </c>
      <c r="V1411">
        <v>0</v>
      </c>
      <c r="W1411">
        <v>0</v>
      </c>
      <c r="X1411">
        <v>2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1</v>
      </c>
      <c r="AI1411" t="s">
        <v>587</v>
      </c>
      <c r="AJ1411">
        <v>43.424062999999997</v>
      </c>
      <c r="AK1411" t="s">
        <v>588</v>
      </c>
      <c r="AL1411">
        <v>-88.772921999999994</v>
      </c>
      <c r="AM1411">
        <v>25</v>
      </c>
      <c r="AN1411">
        <v>1600</v>
      </c>
      <c r="AO1411" t="s">
        <v>118</v>
      </c>
      <c r="AP1411">
        <v>-42</v>
      </c>
      <c r="AQ1411">
        <v>81</v>
      </c>
      <c r="AR1411">
        <v>-192</v>
      </c>
      <c r="AZ1411">
        <v>1200</v>
      </c>
      <c r="BA1411">
        <v>1</v>
      </c>
      <c r="BB1411" t="str">
        <f t="shared" si="813"/>
        <v xml:space="preserve">N4400K  </v>
      </c>
      <c r="BC1411">
        <v>1</v>
      </c>
      <c r="BE1411">
        <v>0</v>
      </c>
      <c r="BF1411">
        <v>0</v>
      </c>
      <c r="BG1411">
        <v>0</v>
      </c>
      <c r="BH1411">
        <v>1525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 t="shared" si="826"/>
        <v>21:41:48.198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168</v>
      </c>
      <c r="CR1411">
        <v>1</v>
      </c>
      <c r="CW1411">
        <v>13179811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"07/22/2022 21:41:48.392"</f>
        <v>07/22/2022 21:41:48.392</v>
      </c>
      <c r="C1412" t="str">
        <f t="shared" si="812"/>
        <v>FFDFD3C0</v>
      </c>
      <c r="D1412" t="s">
        <v>113</v>
      </c>
      <c r="E1412">
        <v>44</v>
      </c>
      <c r="H1412">
        <v>151</v>
      </c>
      <c r="I1412" t="s">
        <v>114</v>
      </c>
      <c r="J1412" t="s">
        <v>115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824"/>
        <v>21:41:48.195</v>
      </c>
      <c r="T1412" t="str">
        <f t="shared" si="825"/>
        <v>21:41:47.695</v>
      </c>
      <c r="U1412" t="str">
        <f t="shared" si="827"/>
        <v>A54CFF</v>
      </c>
      <c r="V1412">
        <v>0</v>
      </c>
      <c r="W1412">
        <v>0</v>
      </c>
      <c r="X1412">
        <v>2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1</v>
      </c>
      <c r="AI1412" t="s">
        <v>587</v>
      </c>
      <c r="AJ1412">
        <v>43.424062999999997</v>
      </c>
      <c r="AK1412" t="s">
        <v>588</v>
      </c>
      <c r="AL1412">
        <v>-88.772921999999994</v>
      </c>
      <c r="AM1412">
        <v>25</v>
      </c>
      <c r="AN1412">
        <v>1600</v>
      </c>
      <c r="AO1412" t="s">
        <v>118</v>
      </c>
      <c r="AP1412">
        <v>-42</v>
      </c>
      <c r="AQ1412">
        <v>81</v>
      </c>
      <c r="AR1412">
        <v>-192</v>
      </c>
      <c r="AZ1412">
        <v>1200</v>
      </c>
      <c r="BA1412">
        <v>1</v>
      </c>
      <c r="BB1412" t="str">
        <f t="shared" si="813"/>
        <v xml:space="preserve">N4400K  </v>
      </c>
      <c r="BC1412">
        <v>1</v>
      </c>
      <c r="BE1412">
        <v>0</v>
      </c>
      <c r="BF1412">
        <v>0</v>
      </c>
      <c r="BG1412">
        <v>0</v>
      </c>
      <c r="BH1412">
        <v>1525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 t="shared" si="826"/>
        <v>21:41:48.198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168</v>
      </c>
      <c r="CR1412">
        <v>1</v>
      </c>
      <c r="CW1412">
        <v>13179811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"07/22/2022 21:41:48.392"</f>
        <v>07/22/2022 21:41:48.392</v>
      </c>
      <c r="C1413" t="str">
        <f t="shared" si="812"/>
        <v>FFDFD3C0</v>
      </c>
      <c r="D1413" t="s">
        <v>127</v>
      </c>
      <c r="E1413">
        <v>8</v>
      </c>
      <c r="F1413">
        <v>2008</v>
      </c>
      <c r="G1413" t="s">
        <v>128</v>
      </c>
      <c r="J1413" t="s">
        <v>129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824"/>
        <v>21:41:48.195</v>
      </c>
      <c r="T1413" t="str">
        <f t="shared" si="825"/>
        <v>21:41:47.695</v>
      </c>
      <c r="U1413" t="str">
        <f t="shared" si="827"/>
        <v>A54CFF</v>
      </c>
      <c r="V1413">
        <v>0</v>
      </c>
      <c r="W1413">
        <v>0</v>
      </c>
      <c r="X1413">
        <v>2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1</v>
      </c>
      <c r="AI1413" t="s">
        <v>587</v>
      </c>
      <c r="AJ1413">
        <v>43.424062999999997</v>
      </c>
      <c r="AK1413" t="s">
        <v>588</v>
      </c>
      <c r="AL1413">
        <v>-88.772921999999994</v>
      </c>
      <c r="AM1413">
        <v>25</v>
      </c>
      <c r="AN1413">
        <v>1600</v>
      </c>
      <c r="AO1413" t="s">
        <v>118</v>
      </c>
      <c r="AP1413">
        <v>-42</v>
      </c>
      <c r="AQ1413">
        <v>81</v>
      </c>
      <c r="AR1413">
        <v>-192</v>
      </c>
      <c r="AZ1413">
        <v>1200</v>
      </c>
      <c r="BA1413">
        <v>1</v>
      </c>
      <c r="BB1413" t="str">
        <f t="shared" si="813"/>
        <v xml:space="preserve">N4400K  </v>
      </c>
      <c r="BC1413">
        <v>1</v>
      </c>
      <c r="BE1413">
        <v>0</v>
      </c>
      <c r="BF1413">
        <v>0</v>
      </c>
      <c r="BG1413">
        <v>0</v>
      </c>
      <c r="BH1413">
        <v>1525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 t="shared" si="826"/>
        <v>21:41:48.198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168</v>
      </c>
      <c r="CR1413">
        <v>1</v>
      </c>
      <c r="CW1413">
        <v>13179811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"07/22/2022 21:41:48.408"</f>
        <v>07/22/2022 21:41:48.408</v>
      </c>
      <c r="C1414" t="str">
        <f t="shared" si="812"/>
        <v>FFDFD3C0</v>
      </c>
      <c r="D1414" t="s">
        <v>121</v>
      </c>
      <c r="E1414">
        <v>11</v>
      </c>
      <c r="F1414">
        <v>1011</v>
      </c>
      <c r="G1414" t="s">
        <v>125</v>
      </c>
      <c r="J1414" t="s">
        <v>123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824"/>
        <v>21:41:48.195</v>
      </c>
      <c r="T1414" t="str">
        <f t="shared" si="825"/>
        <v>21:41:47.695</v>
      </c>
      <c r="U1414" t="str">
        <f t="shared" si="827"/>
        <v>A54CFF</v>
      </c>
      <c r="V1414">
        <v>0</v>
      </c>
      <c r="W1414">
        <v>0</v>
      </c>
      <c r="X1414">
        <v>2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1</v>
      </c>
      <c r="AI1414" t="s">
        <v>587</v>
      </c>
      <c r="AJ1414">
        <v>43.424062999999997</v>
      </c>
      <c r="AK1414" t="s">
        <v>588</v>
      </c>
      <c r="AL1414">
        <v>-88.772921999999994</v>
      </c>
      <c r="AM1414">
        <v>25</v>
      </c>
      <c r="AN1414">
        <v>1600</v>
      </c>
      <c r="AO1414" t="s">
        <v>118</v>
      </c>
      <c r="AP1414">
        <v>-42</v>
      </c>
      <c r="AQ1414">
        <v>81</v>
      </c>
      <c r="AR1414">
        <v>-192</v>
      </c>
      <c r="AZ1414">
        <v>1200</v>
      </c>
      <c r="BA1414">
        <v>1</v>
      </c>
      <c r="BB1414" t="str">
        <f t="shared" si="813"/>
        <v xml:space="preserve">N4400K  </v>
      </c>
      <c r="BC1414">
        <v>1</v>
      </c>
      <c r="BE1414">
        <v>0</v>
      </c>
      <c r="BF1414">
        <v>0</v>
      </c>
      <c r="BG1414">
        <v>0</v>
      </c>
      <c r="BH1414">
        <v>1525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 t="shared" si="826"/>
        <v>21:41:48.198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168</v>
      </c>
      <c r="CR1414">
        <v>1</v>
      </c>
      <c r="CW1414">
        <v>13179811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 t="shared" ref="A1415:A1420" si="828">"07/22/2022 21:41:49.393"</f>
        <v>07/22/2022 21:41:49.393</v>
      </c>
      <c r="C1415" t="str">
        <f t="shared" si="812"/>
        <v>FFDFD3C0</v>
      </c>
      <c r="D1415" t="s">
        <v>127</v>
      </c>
      <c r="E1415">
        <v>8</v>
      </c>
      <c r="F1415">
        <v>2008</v>
      </c>
      <c r="G1415" t="s">
        <v>128</v>
      </c>
      <c r="J1415" t="s">
        <v>129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ref="S1415:S1420" si="829">"21:41:49.180"</f>
        <v>21:41:49.180</v>
      </c>
      <c r="T1415" t="str">
        <f t="shared" ref="T1415:T1420" si="830">"21:41:48.680"</f>
        <v>21:41:48.680</v>
      </c>
      <c r="U1415" t="str">
        <f t="shared" si="827"/>
        <v>A54CFF</v>
      </c>
      <c r="V1415">
        <v>0</v>
      </c>
      <c r="W1415">
        <v>0</v>
      </c>
      <c r="X1415">
        <v>2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1</v>
      </c>
      <c r="AI1415" t="s">
        <v>589</v>
      </c>
      <c r="AJ1415">
        <v>43.424449000000003</v>
      </c>
      <c r="AK1415" t="s">
        <v>590</v>
      </c>
      <c r="AL1415">
        <v>-88.773201</v>
      </c>
      <c r="AM1415">
        <v>25</v>
      </c>
      <c r="AN1415">
        <v>1600</v>
      </c>
      <c r="AO1415" t="s">
        <v>118</v>
      </c>
      <c r="AP1415">
        <v>-42</v>
      </c>
      <c r="AQ1415">
        <v>82</v>
      </c>
      <c r="AR1415">
        <v>-64</v>
      </c>
      <c r="AZ1415">
        <v>1200</v>
      </c>
      <c r="BA1415">
        <v>1</v>
      </c>
      <c r="BB1415" t="str">
        <f t="shared" si="813"/>
        <v xml:space="preserve">N4400K  </v>
      </c>
      <c r="BC1415">
        <v>1</v>
      </c>
      <c r="BE1415">
        <v>0</v>
      </c>
      <c r="BF1415">
        <v>0</v>
      </c>
      <c r="BG1415">
        <v>0</v>
      </c>
      <c r="BH1415">
        <v>1525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 t="shared" ref="BW1415:BW1420" si="831">"21:41:49.181"</f>
        <v>21:41:49.181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168</v>
      </c>
      <c r="CR1415">
        <v>0</v>
      </c>
      <c r="CW1415">
        <v>4107854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 t="shared" si="828"/>
        <v>07/22/2022 21:41:49.393</v>
      </c>
      <c r="C1416" t="str">
        <f t="shared" si="812"/>
        <v>FFDFD3C0</v>
      </c>
      <c r="D1416" t="s">
        <v>121</v>
      </c>
      <c r="E1416">
        <v>11</v>
      </c>
      <c r="F1416">
        <v>1011</v>
      </c>
      <c r="G1416" t="s">
        <v>125</v>
      </c>
      <c r="J1416" t="s">
        <v>123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829"/>
        <v>21:41:49.180</v>
      </c>
      <c r="T1416" t="str">
        <f t="shared" si="830"/>
        <v>21:41:48.680</v>
      </c>
      <c r="U1416" t="str">
        <f t="shared" si="827"/>
        <v>A54CFF</v>
      </c>
      <c r="V1416">
        <v>0</v>
      </c>
      <c r="W1416">
        <v>0</v>
      </c>
      <c r="X1416">
        <v>2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1</v>
      </c>
      <c r="AI1416" t="s">
        <v>589</v>
      </c>
      <c r="AJ1416">
        <v>43.424449000000003</v>
      </c>
      <c r="AK1416" t="s">
        <v>590</v>
      </c>
      <c r="AL1416">
        <v>-88.773201</v>
      </c>
      <c r="AM1416">
        <v>25</v>
      </c>
      <c r="AN1416">
        <v>1600</v>
      </c>
      <c r="AO1416" t="s">
        <v>118</v>
      </c>
      <c r="AP1416">
        <v>-42</v>
      </c>
      <c r="AQ1416">
        <v>82</v>
      </c>
      <c r="AR1416">
        <v>-64</v>
      </c>
      <c r="AZ1416">
        <v>1200</v>
      </c>
      <c r="BA1416">
        <v>1</v>
      </c>
      <c r="BB1416" t="str">
        <f t="shared" si="813"/>
        <v xml:space="preserve">N4400K  </v>
      </c>
      <c r="BC1416">
        <v>1</v>
      </c>
      <c r="BE1416">
        <v>0</v>
      </c>
      <c r="BF1416">
        <v>0</v>
      </c>
      <c r="BG1416">
        <v>0</v>
      </c>
      <c r="BH1416">
        <v>1525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 t="shared" si="831"/>
        <v>21:41:49.181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168</v>
      </c>
      <c r="CR1416">
        <v>0</v>
      </c>
      <c r="CW1416">
        <v>4107854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 t="shared" si="828"/>
        <v>07/22/2022 21:41:49.393</v>
      </c>
      <c r="C1417" t="str">
        <f t="shared" si="812"/>
        <v>FFDFD3C0</v>
      </c>
      <c r="D1417" t="s">
        <v>121</v>
      </c>
      <c r="E1417">
        <v>12</v>
      </c>
      <c r="F1417">
        <v>1012</v>
      </c>
      <c r="G1417" t="s">
        <v>122</v>
      </c>
      <c r="J1417" t="s">
        <v>123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829"/>
        <v>21:41:49.180</v>
      </c>
      <c r="T1417" t="str">
        <f t="shared" si="830"/>
        <v>21:41:48.680</v>
      </c>
      <c r="U1417" t="str">
        <f t="shared" si="827"/>
        <v>A54CFF</v>
      </c>
      <c r="V1417">
        <v>0</v>
      </c>
      <c r="W1417">
        <v>0</v>
      </c>
      <c r="X1417">
        <v>2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1</v>
      </c>
      <c r="AI1417" t="s">
        <v>589</v>
      </c>
      <c r="AJ1417">
        <v>43.424449000000003</v>
      </c>
      <c r="AK1417" t="s">
        <v>590</v>
      </c>
      <c r="AL1417">
        <v>-88.773201</v>
      </c>
      <c r="AM1417">
        <v>25</v>
      </c>
      <c r="AN1417">
        <v>1600</v>
      </c>
      <c r="AO1417" t="s">
        <v>118</v>
      </c>
      <c r="AP1417">
        <v>-42</v>
      </c>
      <c r="AQ1417">
        <v>82</v>
      </c>
      <c r="AR1417">
        <v>-64</v>
      </c>
      <c r="AZ1417">
        <v>1200</v>
      </c>
      <c r="BA1417">
        <v>1</v>
      </c>
      <c r="BB1417" t="str">
        <f t="shared" si="813"/>
        <v xml:space="preserve">N4400K  </v>
      </c>
      <c r="BC1417">
        <v>1</v>
      </c>
      <c r="BE1417">
        <v>0</v>
      </c>
      <c r="BF1417">
        <v>0</v>
      </c>
      <c r="BG1417">
        <v>0</v>
      </c>
      <c r="BH1417">
        <v>1525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 t="shared" si="831"/>
        <v>21:41:49.181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168</v>
      </c>
      <c r="CR1417">
        <v>0</v>
      </c>
      <c r="CW1417">
        <v>4107854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 t="shared" si="828"/>
        <v>07/22/2022 21:41:49.393</v>
      </c>
      <c r="C1418" t="str">
        <f t="shared" si="812"/>
        <v>FFDFD3C0</v>
      </c>
      <c r="D1418" t="s">
        <v>124</v>
      </c>
      <c r="E1418">
        <v>2</v>
      </c>
      <c r="H1418">
        <v>156</v>
      </c>
      <c r="I1418" t="s">
        <v>125</v>
      </c>
      <c r="J1418" t="s">
        <v>126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829"/>
        <v>21:41:49.180</v>
      </c>
      <c r="T1418" t="str">
        <f t="shared" si="830"/>
        <v>21:41:48.680</v>
      </c>
      <c r="U1418" t="str">
        <f t="shared" si="827"/>
        <v>A54CFF</v>
      </c>
      <c r="V1418">
        <v>0</v>
      </c>
      <c r="W1418">
        <v>0</v>
      </c>
      <c r="X1418">
        <v>2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1</v>
      </c>
      <c r="AI1418" t="s">
        <v>589</v>
      </c>
      <c r="AJ1418">
        <v>43.424449000000003</v>
      </c>
      <c r="AK1418" t="s">
        <v>590</v>
      </c>
      <c r="AL1418">
        <v>-88.773201</v>
      </c>
      <c r="AM1418">
        <v>25</v>
      </c>
      <c r="AN1418">
        <v>1600</v>
      </c>
      <c r="AO1418" t="s">
        <v>118</v>
      </c>
      <c r="AP1418">
        <v>-42</v>
      </c>
      <c r="AQ1418">
        <v>82</v>
      </c>
      <c r="AR1418">
        <v>-64</v>
      </c>
      <c r="AZ1418">
        <v>1200</v>
      </c>
      <c r="BA1418">
        <v>1</v>
      </c>
      <c r="BB1418" t="str">
        <f t="shared" si="813"/>
        <v xml:space="preserve">N4400K  </v>
      </c>
      <c r="BC1418">
        <v>1</v>
      </c>
      <c r="BE1418">
        <v>0</v>
      </c>
      <c r="BF1418">
        <v>0</v>
      </c>
      <c r="BG1418">
        <v>0</v>
      </c>
      <c r="BH1418">
        <v>1525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 t="shared" si="831"/>
        <v>21:41:49.181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168</v>
      </c>
      <c r="CR1418">
        <v>0</v>
      </c>
      <c r="CW1418">
        <v>4107854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 t="shared" si="828"/>
        <v>07/22/2022 21:41:49.393</v>
      </c>
      <c r="C1419" t="str">
        <f t="shared" si="812"/>
        <v>FFDFD3C0</v>
      </c>
      <c r="D1419" t="s">
        <v>113</v>
      </c>
      <c r="E1419">
        <v>44</v>
      </c>
      <c r="H1419">
        <v>151</v>
      </c>
      <c r="I1419" t="s">
        <v>114</v>
      </c>
      <c r="J1419" t="s">
        <v>115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829"/>
        <v>21:41:49.180</v>
      </c>
      <c r="T1419" t="str">
        <f t="shared" si="830"/>
        <v>21:41:48.680</v>
      </c>
      <c r="U1419" t="str">
        <f t="shared" si="827"/>
        <v>A54CFF</v>
      </c>
      <c r="V1419">
        <v>0</v>
      </c>
      <c r="W1419">
        <v>0</v>
      </c>
      <c r="X1419">
        <v>2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1</v>
      </c>
      <c r="AI1419" t="s">
        <v>589</v>
      </c>
      <c r="AJ1419">
        <v>43.424449000000003</v>
      </c>
      <c r="AK1419" t="s">
        <v>590</v>
      </c>
      <c r="AL1419">
        <v>-88.773201</v>
      </c>
      <c r="AM1419">
        <v>25</v>
      </c>
      <c r="AN1419">
        <v>1600</v>
      </c>
      <c r="AO1419" t="s">
        <v>118</v>
      </c>
      <c r="AP1419">
        <v>-42</v>
      </c>
      <c r="AQ1419">
        <v>82</v>
      </c>
      <c r="AR1419">
        <v>-64</v>
      </c>
      <c r="AZ1419">
        <v>1200</v>
      </c>
      <c r="BA1419">
        <v>1</v>
      </c>
      <c r="BB1419" t="str">
        <f t="shared" si="813"/>
        <v xml:space="preserve">N4400K  </v>
      </c>
      <c r="BC1419">
        <v>1</v>
      </c>
      <c r="BE1419">
        <v>0</v>
      </c>
      <c r="BF1419">
        <v>0</v>
      </c>
      <c r="BG1419">
        <v>0</v>
      </c>
      <c r="BH1419">
        <v>1525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 t="shared" si="831"/>
        <v>21:41:49.181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168</v>
      </c>
      <c r="CR1419">
        <v>0</v>
      </c>
      <c r="CW1419">
        <v>4107854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 t="shared" si="828"/>
        <v>07/22/2022 21:41:49.393</v>
      </c>
      <c r="C1420" t="str">
        <f t="shared" si="812"/>
        <v>FFDFD3C0</v>
      </c>
      <c r="D1420" t="s">
        <v>113</v>
      </c>
      <c r="E1420">
        <v>45</v>
      </c>
      <c r="H1420">
        <v>152</v>
      </c>
      <c r="I1420" t="s">
        <v>120</v>
      </c>
      <c r="J1420" t="s">
        <v>115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829"/>
        <v>21:41:49.180</v>
      </c>
      <c r="T1420" t="str">
        <f t="shared" si="830"/>
        <v>21:41:48.680</v>
      </c>
      <c r="U1420" t="str">
        <f t="shared" si="827"/>
        <v>A54CFF</v>
      </c>
      <c r="V1420">
        <v>0</v>
      </c>
      <c r="W1420">
        <v>0</v>
      </c>
      <c r="X1420">
        <v>2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1</v>
      </c>
      <c r="AI1420" t="s">
        <v>589</v>
      </c>
      <c r="AJ1420">
        <v>43.424449000000003</v>
      </c>
      <c r="AK1420" t="s">
        <v>590</v>
      </c>
      <c r="AL1420">
        <v>-88.773201</v>
      </c>
      <c r="AM1420">
        <v>25</v>
      </c>
      <c r="AN1420">
        <v>1600</v>
      </c>
      <c r="AO1420" t="s">
        <v>118</v>
      </c>
      <c r="AP1420">
        <v>-42</v>
      </c>
      <c r="AQ1420">
        <v>82</v>
      </c>
      <c r="AR1420">
        <v>-64</v>
      </c>
      <c r="AZ1420">
        <v>1200</v>
      </c>
      <c r="BA1420">
        <v>1</v>
      </c>
      <c r="BB1420" t="str">
        <f t="shared" si="813"/>
        <v xml:space="preserve">N4400K  </v>
      </c>
      <c r="BC1420">
        <v>1</v>
      </c>
      <c r="BE1420">
        <v>0</v>
      </c>
      <c r="BF1420">
        <v>0</v>
      </c>
      <c r="BG1420">
        <v>0</v>
      </c>
      <c r="BH1420">
        <v>1525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 t="shared" si="831"/>
        <v>21:41:49.181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168</v>
      </c>
      <c r="CR1420">
        <v>0</v>
      </c>
      <c r="CW1420">
        <v>4107854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 t="shared" ref="A1421:A1426" si="832">"07/22/2022 21:41:50.533"</f>
        <v>07/22/2022 21:41:50.533</v>
      </c>
      <c r="C1421" t="str">
        <f t="shared" si="812"/>
        <v>FFDFD3C0</v>
      </c>
      <c r="D1421" t="s">
        <v>124</v>
      </c>
      <c r="E1421">
        <v>2</v>
      </c>
      <c r="H1421">
        <v>156</v>
      </c>
      <c r="I1421" t="s">
        <v>125</v>
      </c>
      <c r="J1421" t="s">
        <v>126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ref="S1421:S1426" si="833">"21:41:50.305"</f>
        <v>21:41:50.305</v>
      </c>
      <c r="T1421" t="str">
        <f t="shared" ref="T1421:T1426" si="834">"21:41:49.805"</f>
        <v>21:41:49.805</v>
      </c>
      <c r="U1421" t="str">
        <f t="shared" si="827"/>
        <v>A54CFF</v>
      </c>
      <c r="V1421">
        <v>0</v>
      </c>
      <c r="W1421">
        <v>0</v>
      </c>
      <c r="X1421">
        <v>2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1</v>
      </c>
      <c r="AI1421" t="s">
        <v>591</v>
      </c>
      <c r="AJ1421">
        <v>43.424878</v>
      </c>
      <c r="AK1421" t="s">
        <v>592</v>
      </c>
      <c r="AL1421">
        <v>-88.773500999999996</v>
      </c>
      <c r="AM1421">
        <v>25</v>
      </c>
      <c r="AN1421">
        <v>1600</v>
      </c>
      <c r="AO1421" t="s">
        <v>118</v>
      </c>
      <c r="AP1421">
        <v>-42</v>
      </c>
      <c r="AQ1421">
        <v>82</v>
      </c>
      <c r="AR1421">
        <v>-128</v>
      </c>
      <c r="AZ1421">
        <v>1200</v>
      </c>
      <c r="BA1421">
        <v>1</v>
      </c>
      <c r="BB1421" t="str">
        <f t="shared" si="813"/>
        <v xml:space="preserve">N4400K  </v>
      </c>
      <c r="BC1421">
        <v>1</v>
      </c>
      <c r="BE1421">
        <v>0</v>
      </c>
      <c r="BF1421">
        <v>0</v>
      </c>
      <c r="BG1421">
        <v>0</v>
      </c>
      <c r="BH1421">
        <v>1525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 t="shared" ref="BW1421:BW1426" si="835">"21:41:50.310"</f>
        <v>21:41:50.310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168</v>
      </c>
      <c r="CR1421">
        <v>1</v>
      </c>
      <c r="CW1421">
        <v>13183648</v>
      </c>
      <c r="CY1421">
        <v>1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 t="shared" si="832"/>
        <v>07/22/2022 21:41:50.533</v>
      </c>
      <c r="C1422" t="str">
        <f t="shared" si="812"/>
        <v>FFDFD3C0</v>
      </c>
      <c r="D1422" t="s">
        <v>121</v>
      </c>
      <c r="E1422">
        <v>12</v>
      </c>
      <c r="F1422">
        <v>1012</v>
      </c>
      <c r="G1422" t="s">
        <v>122</v>
      </c>
      <c r="J1422" t="s">
        <v>123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833"/>
        <v>21:41:50.305</v>
      </c>
      <c r="T1422" t="str">
        <f t="shared" si="834"/>
        <v>21:41:49.805</v>
      </c>
      <c r="U1422" t="str">
        <f t="shared" si="827"/>
        <v>A54CFF</v>
      </c>
      <c r="V1422">
        <v>0</v>
      </c>
      <c r="W1422">
        <v>0</v>
      </c>
      <c r="X1422">
        <v>2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1</v>
      </c>
      <c r="AI1422" t="s">
        <v>591</v>
      </c>
      <c r="AJ1422">
        <v>43.424878</v>
      </c>
      <c r="AK1422" t="s">
        <v>592</v>
      </c>
      <c r="AL1422">
        <v>-88.773500999999996</v>
      </c>
      <c r="AM1422">
        <v>25</v>
      </c>
      <c r="AN1422">
        <v>1600</v>
      </c>
      <c r="AO1422" t="s">
        <v>118</v>
      </c>
      <c r="AP1422">
        <v>-42</v>
      </c>
      <c r="AQ1422">
        <v>82</v>
      </c>
      <c r="AR1422">
        <v>-128</v>
      </c>
      <c r="AZ1422">
        <v>1200</v>
      </c>
      <c r="BA1422">
        <v>1</v>
      </c>
      <c r="BB1422" t="str">
        <f t="shared" si="813"/>
        <v xml:space="preserve">N4400K  </v>
      </c>
      <c r="BC1422">
        <v>1</v>
      </c>
      <c r="BE1422">
        <v>0</v>
      </c>
      <c r="BF1422">
        <v>0</v>
      </c>
      <c r="BG1422">
        <v>0</v>
      </c>
      <c r="BH1422">
        <v>1525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 t="shared" si="835"/>
        <v>21:41:50.310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168</v>
      </c>
      <c r="CR1422">
        <v>1</v>
      </c>
      <c r="CW1422">
        <v>13183648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 t="shared" si="832"/>
        <v>07/22/2022 21:41:50.533</v>
      </c>
      <c r="C1423" t="str">
        <f t="shared" si="812"/>
        <v>FFDFD3C0</v>
      </c>
      <c r="D1423" t="s">
        <v>113</v>
      </c>
      <c r="E1423">
        <v>45</v>
      </c>
      <c r="H1423">
        <v>152</v>
      </c>
      <c r="I1423" t="s">
        <v>120</v>
      </c>
      <c r="J1423" t="s">
        <v>115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833"/>
        <v>21:41:50.305</v>
      </c>
      <c r="T1423" t="str">
        <f t="shared" si="834"/>
        <v>21:41:49.805</v>
      </c>
      <c r="U1423" t="str">
        <f t="shared" si="827"/>
        <v>A54CFF</v>
      </c>
      <c r="V1423">
        <v>0</v>
      </c>
      <c r="W1423">
        <v>0</v>
      </c>
      <c r="X1423">
        <v>2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1</v>
      </c>
      <c r="AI1423" t="s">
        <v>591</v>
      </c>
      <c r="AJ1423">
        <v>43.424878</v>
      </c>
      <c r="AK1423" t="s">
        <v>592</v>
      </c>
      <c r="AL1423">
        <v>-88.773500999999996</v>
      </c>
      <c r="AM1423">
        <v>25</v>
      </c>
      <c r="AN1423">
        <v>1600</v>
      </c>
      <c r="AO1423" t="s">
        <v>118</v>
      </c>
      <c r="AP1423">
        <v>-42</v>
      </c>
      <c r="AQ1423">
        <v>82</v>
      </c>
      <c r="AR1423">
        <v>-128</v>
      </c>
      <c r="AZ1423">
        <v>1200</v>
      </c>
      <c r="BA1423">
        <v>1</v>
      </c>
      <c r="BB1423" t="str">
        <f t="shared" si="813"/>
        <v xml:space="preserve">N4400K  </v>
      </c>
      <c r="BC1423">
        <v>1</v>
      </c>
      <c r="BE1423">
        <v>0</v>
      </c>
      <c r="BF1423">
        <v>0</v>
      </c>
      <c r="BG1423">
        <v>0</v>
      </c>
      <c r="BH1423">
        <v>1525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 t="shared" si="835"/>
        <v>21:41:50.310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168</v>
      </c>
      <c r="CR1423">
        <v>1</v>
      </c>
      <c r="CW1423">
        <v>13183648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 t="shared" si="832"/>
        <v>07/22/2022 21:41:50.533</v>
      </c>
      <c r="C1424" t="str">
        <f t="shared" si="812"/>
        <v>FFDFD3C0</v>
      </c>
      <c r="D1424" t="s">
        <v>113</v>
      </c>
      <c r="E1424">
        <v>44</v>
      </c>
      <c r="H1424">
        <v>151</v>
      </c>
      <c r="I1424" t="s">
        <v>114</v>
      </c>
      <c r="J1424" t="s">
        <v>115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833"/>
        <v>21:41:50.305</v>
      </c>
      <c r="T1424" t="str">
        <f t="shared" si="834"/>
        <v>21:41:49.805</v>
      </c>
      <c r="U1424" t="str">
        <f t="shared" si="827"/>
        <v>A54CFF</v>
      </c>
      <c r="V1424">
        <v>0</v>
      </c>
      <c r="W1424">
        <v>0</v>
      </c>
      <c r="X1424">
        <v>2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1</v>
      </c>
      <c r="AI1424" t="s">
        <v>591</v>
      </c>
      <c r="AJ1424">
        <v>43.424878</v>
      </c>
      <c r="AK1424" t="s">
        <v>592</v>
      </c>
      <c r="AL1424">
        <v>-88.773500999999996</v>
      </c>
      <c r="AM1424">
        <v>25</v>
      </c>
      <c r="AN1424">
        <v>1600</v>
      </c>
      <c r="AO1424" t="s">
        <v>118</v>
      </c>
      <c r="AP1424">
        <v>-42</v>
      </c>
      <c r="AQ1424">
        <v>82</v>
      </c>
      <c r="AR1424">
        <v>-128</v>
      </c>
      <c r="AZ1424">
        <v>1200</v>
      </c>
      <c r="BA1424">
        <v>1</v>
      </c>
      <c r="BB1424" t="str">
        <f t="shared" si="813"/>
        <v xml:space="preserve">N4400K  </v>
      </c>
      <c r="BC1424">
        <v>1</v>
      </c>
      <c r="BE1424">
        <v>0</v>
      </c>
      <c r="BF1424">
        <v>0</v>
      </c>
      <c r="BG1424">
        <v>0</v>
      </c>
      <c r="BH1424">
        <v>1525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 t="shared" si="835"/>
        <v>21:41:50.310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168</v>
      </c>
      <c r="CR1424">
        <v>1</v>
      </c>
      <c r="CW1424">
        <v>13183648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 t="shared" si="832"/>
        <v>07/22/2022 21:41:50.533</v>
      </c>
      <c r="C1425" t="str">
        <f t="shared" si="812"/>
        <v>FFDFD3C0</v>
      </c>
      <c r="D1425" t="s">
        <v>127</v>
      </c>
      <c r="E1425">
        <v>8</v>
      </c>
      <c r="F1425">
        <v>2008</v>
      </c>
      <c r="G1425" t="s">
        <v>128</v>
      </c>
      <c r="J1425" t="s">
        <v>129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833"/>
        <v>21:41:50.305</v>
      </c>
      <c r="T1425" t="str">
        <f t="shared" si="834"/>
        <v>21:41:49.805</v>
      </c>
      <c r="U1425" t="str">
        <f t="shared" si="827"/>
        <v>A54CFF</v>
      </c>
      <c r="V1425">
        <v>0</v>
      </c>
      <c r="W1425">
        <v>0</v>
      </c>
      <c r="X1425">
        <v>2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1</v>
      </c>
      <c r="AI1425" t="s">
        <v>591</v>
      </c>
      <c r="AJ1425">
        <v>43.424878</v>
      </c>
      <c r="AK1425" t="s">
        <v>592</v>
      </c>
      <c r="AL1425">
        <v>-88.773500999999996</v>
      </c>
      <c r="AM1425">
        <v>25</v>
      </c>
      <c r="AN1425">
        <v>1600</v>
      </c>
      <c r="AO1425" t="s">
        <v>118</v>
      </c>
      <c r="AP1425">
        <v>-42</v>
      </c>
      <c r="AQ1425">
        <v>82</v>
      </c>
      <c r="AR1425">
        <v>-128</v>
      </c>
      <c r="AZ1425">
        <v>1200</v>
      </c>
      <c r="BA1425">
        <v>1</v>
      </c>
      <c r="BB1425" t="str">
        <f t="shared" si="813"/>
        <v xml:space="preserve">N4400K  </v>
      </c>
      <c r="BC1425">
        <v>1</v>
      </c>
      <c r="BE1425">
        <v>0</v>
      </c>
      <c r="BF1425">
        <v>0</v>
      </c>
      <c r="BG1425">
        <v>0</v>
      </c>
      <c r="BH1425">
        <v>1525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 t="shared" si="835"/>
        <v>21:41:50.310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168</v>
      </c>
      <c r="CR1425">
        <v>1</v>
      </c>
      <c r="CW1425">
        <v>13183648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 t="shared" si="832"/>
        <v>07/22/2022 21:41:50.533</v>
      </c>
      <c r="C1426" t="str">
        <f t="shared" si="812"/>
        <v>FFDFD3C0</v>
      </c>
      <c r="D1426" t="s">
        <v>121</v>
      </c>
      <c r="E1426">
        <v>11</v>
      </c>
      <c r="F1426">
        <v>1011</v>
      </c>
      <c r="G1426" t="s">
        <v>125</v>
      </c>
      <c r="J1426" t="s">
        <v>123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833"/>
        <v>21:41:50.305</v>
      </c>
      <c r="T1426" t="str">
        <f t="shared" si="834"/>
        <v>21:41:49.805</v>
      </c>
      <c r="U1426" t="str">
        <f t="shared" si="827"/>
        <v>A54CFF</v>
      </c>
      <c r="V1426">
        <v>0</v>
      </c>
      <c r="W1426">
        <v>0</v>
      </c>
      <c r="X1426">
        <v>2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1</v>
      </c>
      <c r="AI1426" t="s">
        <v>591</v>
      </c>
      <c r="AJ1426">
        <v>43.424878</v>
      </c>
      <c r="AK1426" t="s">
        <v>592</v>
      </c>
      <c r="AL1426">
        <v>-88.773500999999996</v>
      </c>
      <c r="AM1426">
        <v>25</v>
      </c>
      <c r="AN1426">
        <v>1600</v>
      </c>
      <c r="AO1426" t="s">
        <v>118</v>
      </c>
      <c r="AP1426">
        <v>-42</v>
      </c>
      <c r="AQ1426">
        <v>82</v>
      </c>
      <c r="AR1426">
        <v>-128</v>
      </c>
      <c r="AZ1426">
        <v>1200</v>
      </c>
      <c r="BA1426">
        <v>1</v>
      </c>
      <c r="BB1426" t="str">
        <f t="shared" si="813"/>
        <v xml:space="preserve">N4400K  </v>
      </c>
      <c r="BC1426">
        <v>1</v>
      </c>
      <c r="BE1426">
        <v>0</v>
      </c>
      <c r="BF1426">
        <v>0</v>
      </c>
      <c r="BG1426">
        <v>0</v>
      </c>
      <c r="BH1426">
        <v>1525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 t="shared" si="835"/>
        <v>21:41:50.310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168</v>
      </c>
      <c r="CR1426">
        <v>1</v>
      </c>
      <c r="CW1426">
        <v>13183648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"07/22/2022 21:41:51.340"</f>
        <v>07/22/2022 21:41:51.340</v>
      </c>
      <c r="C1427" t="str">
        <f t="shared" si="812"/>
        <v>FFDFD3C0</v>
      </c>
      <c r="D1427" t="s">
        <v>121</v>
      </c>
      <c r="E1427">
        <v>11</v>
      </c>
      <c r="F1427">
        <v>1011</v>
      </c>
      <c r="G1427" t="s">
        <v>125</v>
      </c>
      <c r="J1427" t="s">
        <v>123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ref="S1427:S1432" si="836">"21:41:51.156"</f>
        <v>21:41:51.156</v>
      </c>
      <c r="T1427" t="str">
        <f t="shared" ref="T1427:T1432" si="837">"21:41:50.756"</f>
        <v>21:41:50.756</v>
      </c>
      <c r="U1427" t="str">
        <f t="shared" si="827"/>
        <v>A54CFF</v>
      </c>
      <c r="V1427">
        <v>0</v>
      </c>
      <c r="W1427">
        <v>0</v>
      </c>
      <c r="X1427">
        <v>2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1</v>
      </c>
      <c r="AI1427" t="s">
        <v>593</v>
      </c>
      <c r="AJ1427">
        <v>43.425221000000001</v>
      </c>
      <c r="AK1427" t="s">
        <v>594</v>
      </c>
      <c r="AL1427">
        <v>-88.773714999999996</v>
      </c>
      <c r="AM1427">
        <v>25</v>
      </c>
      <c r="AN1427">
        <v>1600</v>
      </c>
      <c r="AO1427" t="s">
        <v>118</v>
      </c>
      <c r="AP1427">
        <v>-41</v>
      </c>
      <c r="AQ1427">
        <v>83</v>
      </c>
      <c r="AR1427">
        <v>-128</v>
      </c>
      <c r="AZ1427">
        <v>1200</v>
      </c>
      <c r="BA1427">
        <v>1</v>
      </c>
      <c r="BB1427" t="str">
        <f t="shared" si="813"/>
        <v xml:space="preserve">N4400K  </v>
      </c>
      <c r="BC1427">
        <v>1</v>
      </c>
      <c r="BE1427">
        <v>0</v>
      </c>
      <c r="BF1427">
        <v>0</v>
      </c>
      <c r="BG1427">
        <v>0</v>
      </c>
      <c r="BH1427">
        <v>1525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 t="shared" ref="BW1427:BW1432" si="838">"21:41:51.157"</f>
        <v>21:41:51.157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168</v>
      </c>
      <c r="CR1427">
        <v>1</v>
      </c>
      <c r="CW1427">
        <v>13185273</v>
      </c>
      <c r="CY1427">
        <v>1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"07/22/2022 21:41:51.408"</f>
        <v>07/22/2022 21:41:51.408</v>
      </c>
      <c r="C1428" t="str">
        <f t="shared" si="812"/>
        <v>FFDFD3C0</v>
      </c>
      <c r="D1428" t="s">
        <v>121</v>
      </c>
      <c r="E1428">
        <v>12</v>
      </c>
      <c r="F1428">
        <v>1012</v>
      </c>
      <c r="G1428" t="s">
        <v>122</v>
      </c>
      <c r="J1428" t="s">
        <v>123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836"/>
        <v>21:41:51.156</v>
      </c>
      <c r="T1428" t="str">
        <f t="shared" si="837"/>
        <v>21:41:50.756</v>
      </c>
      <c r="U1428" t="str">
        <f t="shared" si="827"/>
        <v>A54CFF</v>
      </c>
      <c r="V1428">
        <v>0</v>
      </c>
      <c r="W1428">
        <v>0</v>
      </c>
      <c r="X1428">
        <v>2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1</v>
      </c>
      <c r="AI1428" t="s">
        <v>593</v>
      </c>
      <c r="AJ1428">
        <v>43.425221000000001</v>
      </c>
      <c r="AK1428" t="s">
        <v>594</v>
      </c>
      <c r="AL1428">
        <v>-88.773714999999996</v>
      </c>
      <c r="AM1428">
        <v>25</v>
      </c>
      <c r="AN1428">
        <v>1600</v>
      </c>
      <c r="AO1428" t="s">
        <v>118</v>
      </c>
      <c r="AP1428">
        <v>-41</v>
      </c>
      <c r="AQ1428">
        <v>83</v>
      </c>
      <c r="AR1428">
        <v>-128</v>
      </c>
      <c r="AZ1428">
        <v>1200</v>
      </c>
      <c r="BA1428">
        <v>1</v>
      </c>
      <c r="BB1428" t="str">
        <f t="shared" si="813"/>
        <v xml:space="preserve">N4400K  </v>
      </c>
      <c r="BC1428">
        <v>1</v>
      </c>
      <c r="BE1428">
        <v>0</v>
      </c>
      <c r="BF1428">
        <v>0</v>
      </c>
      <c r="BG1428">
        <v>0</v>
      </c>
      <c r="BH1428">
        <v>1525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 t="shared" si="838"/>
        <v>21:41:51.157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168</v>
      </c>
      <c r="CR1428">
        <v>1</v>
      </c>
      <c r="CW1428">
        <v>13185273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"07/22/2022 21:41:51.408"</f>
        <v>07/22/2022 21:41:51.408</v>
      </c>
      <c r="C1429" t="str">
        <f t="shared" si="812"/>
        <v>FFDFD3C0</v>
      </c>
      <c r="D1429" t="s">
        <v>124</v>
      </c>
      <c r="E1429">
        <v>2</v>
      </c>
      <c r="H1429">
        <v>156</v>
      </c>
      <c r="I1429" t="s">
        <v>125</v>
      </c>
      <c r="J1429" t="s">
        <v>126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si="836"/>
        <v>21:41:51.156</v>
      </c>
      <c r="T1429" t="str">
        <f t="shared" si="837"/>
        <v>21:41:50.756</v>
      </c>
      <c r="U1429" t="str">
        <f t="shared" si="827"/>
        <v>A54CFF</v>
      </c>
      <c r="V1429">
        <v>0</v>
      </c>
      <c r="W1429">
        <v>0</v>
      </c>
      <c r="X1429">
        <v>2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1</v>
      </c>
      <c r="AI1429" t="s">
        <v>593</v>
      </c>
      <c r="AJ1429">
        <v>43.425221000000001</v>
      </c>
      <c r="AK1429" t="s">
        <v>594</v>
      </c>
      <c r="AL1429">
        <v>-88.773714999999996</v>
      </c>
      <c r="AM1429">
        <v>25</v>
      </c>
      <c r="AN1429">
        <v>1600</v>
      </c>
      <c r="AO1429" t="s">
        <v>118</v>
      </c>
      <c r="AP1429">
        <v>-41</v>
      </c>
      <c r="AQ1429">
        <v>83</v>
      </c>
      <c r="AR1429">
        <v>-128</v>
      </c>
      <c r="AZ1429">
        <v>1200</v>
      </c>
      <c r="BA1429">
        <v>1</v>
      </c>
      <c r="BB1429" t="str">
        <f t="shared" si="813"/>
        <v xml:space="preserve">N4400K  </v>
      </c>
      <c r="BC1429">
        <v>1</v>
      </c>
      <c r="BE1429">
        <v>0</v>
      </c>
      <c r="BF1429">
        <v>0</v>
      </c>
      <c r="BG1429">
        <v>0</v>
      </c>
      <c r="BH1429">
        <v>1525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 t="shared" si="838"/>
        <v>21:41:51.157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168</v>
      </c>
      <c r="CR1429">
        <v>1</v>
      </c>
      <c r="CW1429">
        <v>13185273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"07/22/2022 21:41:51.408"</f>
        <v>07/22/2022 21:41:51.408</v>
      </c>
      <c r="C1430" t="str">
        <f t="shared" si="812"/>
        <v>FFDFD3C0</v>
      </c>
      <c r="D1430" t="s">
        <v>113</v>
      </c>
      <c r="E1430">
        <v>45</v>
      </c>
      <c r="H1430">
        <v>152</v>
      </c>
      <c r="I1430" t="s">
        <v>120</v>
      </c>
      <c r="J1430" t="s">
        <v>115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836"/>
        <v>21:41:51.156</v>
      </c>
      <c r="T1430" t="str">
        <f t="shared" si="837"/>
        <v>21:41:50.756</v>
      </c>
      <c r="U1430" t="str">
        <f t="shared" si="827"/>
        <v>A54CFF</v>
      </c>
      <c r="V1430">
        <v>0</v>
      </c>
      <c r="W1430">
        <v>0</v>
      </c>
      <c r="X1430">
        <v>2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1</v>
      </c>
      <c r="AI1430" t="s">
        <v>593</v>
      </c>
      <c r="AJ1430">
        <v>43.425221000000001</v>
      </c>
      <c r="AK1430" t="s">
        <v>594</v>
      </c>
      <c r="AL1430">
        <v>-88.773714999999996</v>
      </c>
      <c r="AM1430">
        <v>25</v>
      </c>
      <c r="AN1430">
        <v>1600</v>
      </c>
      <c r="AO1430" t="s">
        <v>118</v>
      </c>
      <c r="AP1430">
        <v>-41</v>
      </c>
      <c r="AQ1430">
        <v>83</v>
      </c>
      <c r="AR1430">
        <v>-128</v>
      </c>
      <c r="AZ1430">
        <v>1200</v>
      </c>
      <c r="BA1430">
        <v>1</v>
      </c>
      <c r="BB1430" t="str">
        <f t="shared" si="813"/>
        <v xml:space="preserve">N4400K  </v>
      </c>
      <c r="BC1430">
        <v>1</v>
      </c>
      <c r="BE1430">
        <v>0</v>
      </c>
      <c r="BF1430">
        <v>0</v>
      </c>
      <c r="BG1430">
        <v>0</v>
      </c>
      <c r="BH1430">
        <v>1525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 t="shared" si="838"/>
        <v>21:41:51.157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168</v>
      </c>
      <c r="CR1430">
        <v>1</v>
      </c>
      <c r="CW1430">
        <v>13185273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"07/22/2022 21:41:51.408"</f>
        <v>07/22/2022 21:41:51.408</v>
      </c>
      <c r="C1431" t="str">
        <f t="shared" si="812"/>
        <v>FFDFD3C0</v>
      </c>
      <c r="D1431" t="s">
        <v>113</v>
      </c>
      <c r="E1431">
        <v>44</v>
      </c>
      <c r="H1431">
        <v>151</v>
      </c>
      <c r="I1431" t="s">
        <v>114</v>
      </c>
      <c r="J1431" t="s">
        <v>115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836"/>
        <v>21:41:51.156</v>
      </c>
      <c r="T1431" t="str">
        <f t="shared" si="837"/>
        <v>21:41:50.756</v>
      </c>
      <c r="U1431" t="str">
        <f t="shared" si="827"/>
        <v>A54CFF</v>
      </c>
      <c r="V1431">
        <v>0</v>
      </c>
      <c r="W1431">
        <v>0</v>
      </c>
      <c r="X1431">
        <v>2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1</v>
      </c>
      <c r="AI1431" t="s">
        <v>593</v>
      </c>
      <c r="AJ1431">
        <v>43.425221000000001</v>
      </c>
      <c r="AK1431" t="s">
        <v>594</v>
      </c>
      <c r="AL1431">
        <v>-88.773714999999996</v>
      </c>
      <c r="AM1431">
        <v>25</v>
      </c>
      <c r="AN1431">
        <v>1600</v>
      </c>
      <c r="AO1431" t="s">
        <v>118</v>
      </c>
      <c r="AP1431">
        <v>-41</v>
      </c>
      <c r="AQ1431">
        <v>83</v>
      </c>
      <c r="AR1431">
        <v>-128</v>
      </c>
      <c r="AZ1431">
        <v>1200</v>
      </c>
      <c r="BA1431">
        <v>1</v>
      </c>
      <c r="BB1431" t="str">
        <f t="shared" si="813"/>
        <v xml:space="preserve">N4400K  </v>
      </c>
      <c r="BC1431">
        <v>1</v>
      </c>
      <c r="BE1431">
        <v>0</v>
      </c>
      <c r="BF1431">
        <v>0</v>
      </c>
      <c r="BG1431">
        <v>0</v>
      </c>
      <c r="BH1431">
        <v>1525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 t="shared" si="838"/>
        <v>21:41:51.157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168</v>
      </c>
      <c r="CR1431">
        <v>1</v>
      </c>
      <c r="CW1431">
        <v>13185273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"07/22/2022 21:41:51.408"</f>
        <v>07/22/2022 21:41:51.408</v>
      </c>
      <c r="C1432" t="str">
        <f t="shared" si="812"/>
        <v>FFDFD3C0</v>
      </c>
      <c r="D1432" t="s">
        <v>127</v>
      </c>
      <c r="E1432">
        <v>8</v>
      </c>
      <c r="F1432">
        <v>2008</v>
      </c>
      <c r="G1432" t="s">
        <v>128</v>
      </c>
      <c r="J1432" t="s">
        <v>129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836"/>
        <v>21:41:51.156</v>
      </c>
      <c r="T1432" t="str">
        <f t="shared" si="837"/>
        <v>21:41:50.756</v>
      </c>
      <c r="U1432" t="str">
        <f t="shared" si="827"/>
        <v>A54CFF</v>
      </c>
      <c r="V1432">
        <v>0</v>
      </c>
      <c r="W1432">
        <v>0</v>
      </c>
      <c r="X1432">
        <v>2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1</v>
      </c>
      <c r="AI1432" t="s">
        <v>593</v>
      </c>
      <c r="AJ1432">
        <v>43.425221000000001</v>
      </c>
      <c r="AK1432" t="s">
        <v>594</v>
      </c>
      <c r="AL1432">
        <v>-88.773714999999996</v>
      </c>
      <c r="AM1432">
        <v>25</v>
      </c>
      <c r="AN1432">
        <v>1600</v>
      </c>
      <c r="AO1432" t="s">
        <v>118</v>
      </c>
      <c r="AP1432">
        <v>-41</v>
      </c>
      <c r="AQ1432">
        <v>83</v>
      </c>
      <c r="AR1432">
        <v>-128</v>
      </c>
      <c r="AZ1432">
        <v>1200</v>
      </c>
      <c r="BA1432">
        <v>1</v>
      </c>
      <c r="BB1432" t="str">
        <f t="shared" si="813"/>
        <v xml:space="preserve">N4400K  </v>
      </c>
      <c r="BC1432">
        <v>1</v>
      </c>
      <c r="BE1432">
        <v>0</v>
      </c>
      <c r="BF1432">
        <v>0</v>
      </c>
      <c r="BG1432">
        <v>0</v>
      </c>
      <c r="BH1432">
        <v>1525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 t="shared" si="838"/>
        <v>21:41:51.157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168</v>
      </c>
      <c r="CR1432">
        <v>1</v>
      </c>
      <c r="CW1432">
        <v>13185273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 t="shared" ref="A1433:A1438" si="839">"07/22/2022 21:41:52.440"</f>
        <v>07/22/2022 21:41:52.440</v>
      </c>
      <c r="C1433" t="str">
        <f t="shared" si="812"/>
        <v>FFDFD3C0</v>
      </c>
      <c r="D1433" t="s">
        <v>124</v>
      </c>
      <c r="E1433">
        <v>2</v>
      </c>
      <c r="H1433">
        <v>156</v>
      </c>
      <c r="I1433" t="s">
        <v>125</v>
      </c>
      <c r="J1433" t="s">
        <v>126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ref="S1433:S1438" si="840">"21:41:52.250"</f>
        <v>21:41:52.250</v>
      </c>
      <c r="T1433" t="str">
        <f t="shared" ref="T1433:T1438" si="841">"21:41:51.750"</f>
        <v>21:41:51.750</v>
      </c>
      <c r="U1433" t="str">
        <f t="shared" si="827"/>
        <v>A54CFF</v>
      </c>
      <c r="V1433">
        <v>0</v>
      </c>
      <c r="W1433">
        <v>0</v>
      </c>
      <c r="X1433">
        <v>2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1</v>
      </c>
      <c r="AI1433" t="s">
        <v>146</v>
      </c>
      <c r="AJ1433">
        <v>43.425651000000002</v>
      </c>
      <c r="AK1433" t="s">
        <v>595</v>
      </c>
      <c r="AL1433">
        <v>-88.773994000000002</v>
      </c>
      <c r="AM1433">
        <v>25</v>
      </c>
      <c r="AN1433">
        <v>1600</v>
      </c>
      <c r="AO1433" t="s">
        <v>118</v>
      </c>
      <c r="AP1433">
        <v>-41</v>
      </c>
      <c r="AQ1433">
        <v>84</v>
      </c>
      <c r="AR1433">
        <v>-128</v>
      </c>
      <c r="AZ1433">
        <v>1200</v>
      </c>
      <c r="BA1433">
        <v>1</v>
      </c>
      <c r="BB1433" t="str">
        <f t="shared" si="813"/>
        <v xml:space="preserve">N4400K  </v>
      </c>
      <c r="BC1433">
        <v>1</v>
      </c>
      <c r="BE1433">
        <v>0</v>
      </c>
      <c r="BF1433">
        <v>0</v>
      </c>
      <c r="BG1433">
        <v>0</v>
      </c>
      <c r="BH1433">
        <v>1525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 t="shared" ref="BW1433:BW1438" si="842">"21:41:52.253"</f>
        <v>21:41:52.253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168</v>
      </c>
      <c r="CR1433">
        <v>0</v>
      </c>
      <c r="CW1433">
        <v>4111581</v>
      </c>
      <c r="CY1433">
        <v>1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 t="shared" si="839"/>
        <v>07/22/2022 21:41:52.440</v>
      </c>
      <c r="C1434" t="str">
        <f t="shared" si="812"/>
        <v>FFDFD3C0</v>
      </c>
      <c r="D1434" t="s">
        <v>121</v>
      </c>
      <c r="E1434">
        <v>12</v>
      </c>
      <c r="F1434">
        <v>1012</v>
      </c>
      <c r="G1434" t="s">
        <v>122</v>
      </c>
      <c r="J1434" t="s">
        <v>123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840"/>
        <v>21:41:52.250</v>
      </c>
      <c r="T1434" t="str">
        <f t="shared" si="841"/>
        <v>21:41:51.750</v>
      </c>
      <c r="U1434" t="str">
        <f t="shared" si="827"/>
        <v>A54CFF</v>
      </c>
      <c r="V1434">
        <v>0</v>
      </c>
      <c r="W1434">
        <v>0</v>
      </c>
      <c r="X1434">
        <v>2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1</v>
      </c>
      <c r="AI1434" t="s">
        <v>146</v>
      </c>
      <c r="AJ1434">
        <v>43.425651000000002</v>
      </c>
      <c r="AK1434" t="s">
        <v>595</v>
      </c>
      <c r="AL1434">
        <v>-88.773994000000002</v>
      </c>
      <c r="AM1434">
        <v>25</v>
      </c>
      <c r="AN1434">
        <v>1600</v>
      </c>
      <c r="AO1434" t="s">
        <v>118</v>
      </c>
      <c r="AP1434">
        <v>-41</v>
      </c>
      <c r="AQ1434">
        <v>84</v>
      </c>
      <c r="AR1434">
        <v>-128</v>
      </c>
      <c r="AZ1434">
        <v>1200</v>
      </c>
      <c r="BA1434">
        <v>1</v>
      </c>
      <c r="BB1434" t="str">
        <f t="shared" si="813"/>
        <v xml:space="preserve">N4400K  </v>
      </c>
      <c r="BC1434">
        <v>1</v>
      </c>
      <c r="BE1434">
        <v>0</v>
      </c>
      <c r="BF1434">
        <v>0</v>
      </c>
      <c r="BG1434">
        <v>0</v>
      </c>
      <c r="BH1434">
        <v>1525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 t="shared" si="842"/>
        <v>21:41:52.253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168</v>
      </c>
      <c r="CR1434">
        <v>0</v>
      </c>
      <c r="CW1434">
        <v>4111581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 t="shared" si="839"/>
        <v>07/22/2022 21:41:52.440</v>
      </c>
      <c r="C1435" t="str">
        <f t="shared" si="812"/>
        <v>FFDFD3C0</v>
      </c>
      <c r="D1435" t="s">
        <v>113</v>
      </c>
      <c r="E1435">
        <v>45</v>
      </c>
      <c r="H1435">
        <v>152</v>
      </c>
      <c r="I1435" t="s">
        <v>120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840"/>
        <v>21:41:52.250</v>
      </c>
      <c r="T1435" t="str">
        <f t="shared" si="841"/>
        <v>21:41:51.750</v>
      </c>
      <c r="U1435" t="str">
        <f t="shared" si="827"/>
        <v>A54CFF</v>
      </c>
      <c r="V1435">
        <v>0</v>
      </c>
      <c r="W1435">
        <v>0</v>
      </c>
      <c r="X1435">
        <v>2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1</v>
      </c>
      <c r="AI1435" t="s">
        <v>146</v>
      </c>
      <c r="AJ1435">
        <v>43.425651000000002</v>
      </c>
      <c r="AK1435" t="s">
        <v>595</v>
      </c>
      <c r="AL1435">
        <v>-88.773994000000002</v>
      </c>
      <c r="AM1435">
        <v>25</v>
      </c>
      <c r="AN1435">
        <v>1600</v>
      </c>
      <c r="AO1435" t="s">
        <v>118</v>
      </c>
      <c r="AP1435">
        <v>-41</v>
      </c>
      <c r="AQ1435">
        <v>84</v>
      </c>
      <c r="AR1435">
        <v>-128</v>
      </c>
      <c r="AZ1435">
        <v>1200</v>
      </c>
      <c r="BA1435">
        <v>1</v>
      </c>
      <c r="BB1435" t="str">
        <f t="shared" si="813"/>
        <v xml:space="preserve">N4400K  </v>
      </c>
      <c r="BC1435">
        <v>1</v>
      </c>
      <c r="BE1435">
        <v>0</v>
      </c>
      <c r="BF1435">
        <v>0</v>
      </c>
      <c r="BG1435">
        <v>0</v>
      </c>
      <c r="BH1435">
        <v>1525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 t="shared" si="842"/>
        <v>21:41:52.253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168</v>
      </c>
      <c r="CR1435">
        <v>0</v>
      </c>
      <c r="CW1435">
        <v>4111581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 t="shared" si="839"/>
        <v>07/22/2022 21:41:52.440</v>
      </c>
      <c r="C1436" t="str">
        <f t="shared" si="812"/>
        <v>FFDFD3C0</v>
      </c>
      <c r="D1436" t="s">
        <v>113</v>
      </c>
      <c r="E1436">
        <v>44</v>
      </c>
      <c r="H1436">
        <v>151</v>
      </c>
      <c r="I1436" t="s">
        <v>114</v>
      </c>
      <c r="J1436" t="s">
        <v>115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840"/>
        <v>21:41:52.250</v>
      </c>
      <c r="T1436" t="str">
        <f t="shared" si="841"/>
        <v>21:41:51.750</v>
      </c>
      <c r="U1436" t="str">
        <f t="shared" si="827"/>
        <v>A54CFF</v>
      </c>
      <c r="V1436">
        <v>0</v>
      </c>
      <c r="W1436">
        <v>0</v>
      </c>
      <c r="X1436">
        <v>2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1</v>
      </c>
      <c r="AI1436" t="s">
        <v>146</v>
      </c>
      <c r="AJ1436">
        <v>43.425651000000002</v>
      </c>
      <c r="AK1436" t="s">
        <v>595</v>
      </c>
      <c r="AL1436">
        <v>-88.773994000000002</v>
      </c>
      <c r="AM1436">
        <v>25</v>
      </c>
      <c r="AN1436">
        <v>1600</v>
      </c>
      <c r="AO1436" t="s">
        <v>118</v>
      </c>
      <c r="AP1436">
        <v>-41</v>
      </c>
      <c r="AQ1436">
        <v>84</v>
      </c>
      <c r="AR1436">
        <v>-128</v>
      </c>
      <c r="AZ1436">
        <v>1200</v>
      </c>
      <c r="BA1436">
        <v>1</v>
      </c>
      <c r="BB1436" t="str">
        <f t="shared" si="813"/>
        <v xml:space="preserve">N4400K  </v>
      </c>
      <c r="BC1436">
        <v>1</v>
      </c>
      <c r="BE1436">
        <v>0</v>
      </c>
      <c r="BF1436">
        <v>0</v>
      </c>
      <c r="BG1436">
        <v>0</v>
      </c>
      <c r="BH1436">
        <v>1525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 t="shared" si="842"/>
        <v>21:41:52.253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168</v>
      </c>
      <c r="CR1436">
        <v>0</v>
      </c>
      <c r="CW1436">
        <v>4111581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 t="shared" si="839"/>
        <v>07/22/2022 21:41:52.440</v>
      </c>
      <c r="C1437" t="str">
        <f t="shared" si="812"/>
        <v>FFDFD3C0</v>
      </c>
      <c r="D1437" t="s">
        <v>121</v>
      </c>
      <c r="E1437">
        <v>11</v>
      </c>
      <c r="F1437">
        <v>1011</v>
      </c>
      <c r="G1437" t="s">
        <v>125</v>
      </c>
      <c r="J1437" t="s">
        <v>123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840"/>
        <v>21:41:52.250</v>
      </c>
      <c r="T1437" t="str">
        <f t="shared" si="841"/>
        <v>21:41:51.750</v>
      </c>
      <c r="U1437" t="str">
        <f t="shared" si="827"/>
        <v>A54CFF</v>
      </c>
      <c r="V1437">
        <v>0</v>
      </c>
      <c r="W1437">
        <v>0</v>
      </c>
      <c r="X1437">
        <v>2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1</v>
      </c>
      <c r="AI1437" t="s">
        <v>146</v>
      </c>
      <c r="AJ1437">
        <v>43.425651000000002</v>
      </c>
      <c r="AK1437" t="s">
        <v>595</v>
      </c>
      <c r="AL1437">
        <v>-88.773994000000002</v>
      </c>
      <c r="AM1437">
        <v>25</v>
      </c>
      <c r="AN1437">
        <v>1600</v>
      </c>
      <c r="AO1437" t="s">
        <v>118</v>
      </c>
      <c r="AP1437">
        <v>-41</v>
      </c>
      <c r="AQ1437">
        <v>84</v>
      </c>
      <c r="AR1437">
        <v>-128</v>
      </c>
      <c r="AZ1437">
        <v>1200</v>
      </c>
      <c r="BA1437">
        <v>1</v>
      </c>
      <c r="BB1437" t="str">
        <f t="shared" si="813"/>
        <v xml:space="preserve">N4400K  </v>
      </c>
      <c r="BC1437">
        <v>1</v>
      </c>
      <c r="BE1437">
        <v>0</v>
      </c>
      <c r="BF1437">
        <v>0</v>
      </c>
      <c r="BG1437">
        <v>0</v>
      </c>
      <c r="BH1437">
        <v>1525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 t="shared" si="842"/>
        <v>21:41:52.253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168</v>
      </c>
      <c r="CR1437">
        <v>0</v>
      </c>
      <c r="CW1437">
        <v>4111581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 t="shared" si="839"/>
        <v>07/22/2022 21:41:52.440</v>
      </c>
      <c r="C1438" t="str">
        <f t="shared" si="812"/>
        <v>FFDFD3C0</v>
      </c>
      <c r="D1438" t="s">
        <v>127</v>
      </c>
      <c r="E1438">
        <v>8</v>
      </c>
      <c r="F1438">
        <v>2008</v>
      </c>
      <c r="G1438" t="s">
        <v>128</v>
      </c>
      <c r="J1438" t="s">
        <v>129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840"/>
        <v>21:41:52.250</v>
      </c>
      <c r="T1438" t="str">
        <f t="shared" si="841"/>
        <v>21:41:51.750</v>
      </c>
      <c r="U1438" t="str">
        <f t="shared" si="827"/>
        <v>A54CFF</v>
      </c>
      <c r="V1438">
        <v>0</v>
      </c>
      <c r="W1438">
        <v>0</v>
      </c>
      <c r="X1438">
        <v>2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1</v>
      </c>
      <c r="AI1438" t="s">
        <v>146</v>
      </c>
      <c r="AJ1438">
        <v>43.425651000000002</v>
      </c>
      <c r="AK1438" t="s">
        <v>595</v>
      </c>
      <c r="AL1438">
        <v>-88.773994000000002</v>
      </c>
      <c r="AM1438">
        <v>25</v>
      </c>
      <c r="AN1438">
        <v>1600</v>
      </c>
      <c r="AO1438" t="s">
        <v>118</v>
      </c>
      <c r="AP1438">
        <v>-41</v>
      </c>
      <c r="AQ1438">
        <v>84</v>
      </c>
      <c r="AR1438">
        <v>-128</v>
      </c>
      <c r="AZ1438">
        <v>1200</v>
      </c>
      <c r="BA1438">
        <v>1</v>
      </c>
      <c r="BB1438" t="str">
        <f t="shared" si="813"/>
        <v xml:space="preserve">N4400K  </v>
      </c>
      <c r="BC1438">
        <v>1</v>
      </c>
      <c r="BE1438">
        <v>0</v>
      </c>
      <c r="BF1438">
        <v>0</v>
      </c>
      <c r="BG1438">
        <v>0</v>
      </c>
      <c r="BH1438">
        <v>1525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 t="shared" si="842"/>
        <v>21:41:52.253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168</v>
      </c>
      <c r="CR1438">
        <v>0</v>
      </c>
      <c r="CW1438">
        <v>4111581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"07/22/2022 21:41:53.502"</f>
        <v>07/22/2022 21:41:53.502</v>
      </c>
      <c r="C1439" t="str">
        <f t="shared" si="812"/>
        <v>FFDFD3C0</v>
      </c>
      <c r="D1439" t="s">
        <v>121</v>
      </c>
      <c r="E1439">
        <v>11</v>
      </c>
      <c r="F1439">
        <v>1011</v>
      </c>
      <c r="G1439" t="s">
        <v>125</v>
      </c>
      <c r="J1439" t="s">
        <v>123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ref="S1439:S1444" si="843">"21:41:53.320"</f>
        <v>21:41:53.320</v>
      </c>
      <c r="T1439" t="str">
        <f t="shared" ref="T1439:T1444" si="844">"21:41:52.820"</f>
        <v>21:41:52.820</v>
      </c>
      <c r="U1439" t="str">
        <f t="shared" si="827"/>
        <v>A54CFF</v>
      </c>
      <c r="V1439">
        <v>0</v>
      </c>
      <c r="W1439">
        <v>0</v>
      </c>
      <c r="X1439">
        <v>2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1</v>
      </c>
      <c r="AI1439" t="s">
        <v>596</v>
      </c>
      <c r="AJ1439">
        <v>43.426015</v>
      </c>
      <c r="AK1439" t="s">
        <v>597</v>
      </c>
      <c r="AL1439">
        <v>-88.774252000000004</v>
      </c>
      <c r="AM1439">
        <v>25</v>
      </c>
      <c r="AN1439">
        <v>1600</v>
      </c>
      <c r="AO1439" t="s">
        <v>118</v>
      </c>
      <c r="AP1439">
        <v>-40</v>
      </c>
      <c r="AQ1439">
        <v>85</v>
      </c>
      <c r="AR1439">
        <v>-128</v>
      </c>
      <c r="AZ1439">
        <v>1200</v>
      </c>
      <c r="BA1439">
        <v>1</v>
      </c>
      <c r="BB1439" t="str">
        <f t="shared" si="813"/>
        <v xml:space="preserve">N4400K  </v>
      </c>
      <c r="BC1439">
        <v>1</v>
      </c>
      <c r="BE1439">
        <v>0</v>
      </c>
      <c r="BF1439">
        <v>0</v>
      </c>
      <c r="BG1439">
        <v>0</v>
      </c>
      <c r="BH1439">
        <v>1525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 t="shared" ref="BW1439:BW1444" si="845">"21:41:53.328"</f>
        <v>21:41:53.328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168</v>
      </c>
      <c r="CR1439">
        <v>0</v>
      </c>
      <c r="CW1439">
        <v>4112928</v>
      </c>
      <c r="CY1439">
        <v>1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"07/22/2022 21:41:53.518"</f>
        <v>07/22/2022 21:41:53.518</v>
      </c>
      <c r="C1440" t="str">
        <f t="shared" si="812"/>
        <v>FFDFD3C0</v>
      </c>
      <c r="D1440" t="s">
        <v>127</v>
      </c>
      <c r="E1440">
        <v>8</v>
      </c>
      <c r="F1440">
        <v>2008</v>
      </c>
      <c r="G1440" t="s">
        <v>128</v>
      </c>
      <c r="J1440" t="s">
        <v>129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843"/>
        <v>21:41:53.320</v>
      </c>
      <c r="T1440" t="str">
        <f t="shared" si="844"/>
        <v>21:41:52.820</v>
      </c>
      <c r="U1440" t="str">
        <f t="shared" si="827"/>
        <v>A54CFF</v>
      </c>
      <c r="V1440">
        <v>0</v>
      </c>
      <c r="W1440">
        <v>0</v>
      </c>
      <c r="X1440">
        <v>2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1</v>
      </c>
      <c r="AI1440" t="s">
        <v>596</v>
      </c>
      <c r="AJ1440">
        <v>43.426015</v>
      </c>
      <c r="AK1440" t="s">
        <v>597</v>
      </c>
      <c r="AL1440">
        <v>-88.774252000000004</v>
      </c>
      <c r="AM1440">
        <v>25</v>
      </c>
      <c r="AN1440">
        <v>1600</v>
      </c>
      <c r="AO1440" t="s">
        <v>118</v>
      </c>
      <c r="AP1440">
        <v>-40</v>
      </c>
      <c r="AQ1440">
        <v>85</v>
      </c>
      <c r="AR1440">
        <v>-128</v>
      </c>
      <c r="AZ1440">
        <v>1200</v>
      </c>
      <c r="BA1440">
        <v>1</v>
      </c>
      <c r="BB1440" t="str">
        <f t="shared" si="813"/>
        <v xml:space="preserve">N4400K  </v>
      </c>
      <c r="BC1440">
        <v>1</v>
      </c>
      <c r="BE1440">
        <v>0</v>
      </c>
      <c r="BF1440">
        <v>0</v>
      </c>
      <c r="BG1440">
        <v>0</v>
      </c>
      <c r="BH1440">
        <v>1525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 t="shared" si="845"/>
        <v>21:41:53.328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168</v>
      </c>
      <c r="CR1440">
        <v>0</v>
      </c>
      <c r="CW1440">
        <v>4112928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"07/22/2022 21:41:53.533"</f>
        <v>07/22/2022 21:41:53.533</v>
      </c>
      <c r="C1441" t="str">
        <f t="shared" si="812"/>
        <v>FFDFD3C0</v>
      </c>
      <c r="D1441" t="s">
        <v>124</v>
      </c>
      <c r="E1441">
        <v>2</v>
      </c>
      <c r="H1441">
        <v>156</v>
      </c>
      <c r="I1441" t="s">
        <v>125</v>
      </c>
      <c r="J1441" t="s">
        <v>126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843"/>
        <v>21:41:53.320</v>
      </c>
      <c r="T1441" t="str">
        <f t="shared" si="844"/>
        <v>21:41:52.820</v>
      </c>
      <c r="U1441" t="str">
        <f t="shared" si="827"/>
        <v>A54CFF</v>
      </c>
      <c r="V1441">
        <v>0</v>
      </c>
      <c r="W1441">
        <v>0</v>
      </c>
      <c r="X1441">
        <v>2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1</v>
      </c>
      <c r="AI1441" t="s">
        <v>596</v>
      </c>
      <c r="AJ1441">
        <v>43.426015</v>
      </c>
      <c r="AK1441" t="s">
        <v>597</v>
      </c>
      <c r="AL1441">
        <v>-88.774252000000004</v>
      </c>
      <c r="AM1441">
        <v>25</v>
      </c>
      <c r="AN1441">
        <v>1600</v>
      </c>
      <c r="AO1441" t="s">
        <v>118</v>
      </c>
      <c r="AP1441">
        <v>-40</v>
      </c>
      <c r="AQ1441">
        <v>85</v>
      </c>
      <c r="AR1441">
        <v>-128</v>
      </c>
      <c r="AZ1441">
        <v>1200</v>
      </c>
      <c r="BA1441">
        <v>1</v>
      </c>
      <c r="BB1441" t="str">
        <f t="shared" si="813"/>
        <v xml:space="preserve">N4400K  </v>
      </c>
      <c r="BC1441">
        <v>1</v>
      </c>
      <c r="BE1441">
        <v>0</v>
      </c>
      <c r="BF1441">
        <v>0</v>
      </c>
      <c r="BG1441">
        <v>0</v>
      </c>
      <c r="BH1441">
        <v>1525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 t="shared" si="845"/>
        <v>21:41:53.328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168</v>
      </c>
      <c r="CR1441">
        <v>0</v>
      </c>
      <c r="CW1441">
        <v>4112928</v>
      </c>
      <c r="CY1441">
        <v>1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"07/22/2022 21:41:53.533"</f>
        <v>07/22/2022 21:41:53.533</v>
      </c>
      <c r="C1442" t="str">
        <f t="shared" si="812"/>
        <v>FFDFD3C0</v>
      </c>
      <c r="D1442" t="s">
        <v>113</v>
      </c>
      <c r="E1442">
        <v>44</v>
      </c>
      <c r="H1442">
        <v>151</v>
      </c>
      <c r="I1442" t="s">
        <v>114</v>
      </c>
      <c r="J1442" t="s">
        <v>115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843"/>
        <v>21:41:53.320</v>
      </c>
      <c r="T1442" t="str">
        <f t="shared" si="844"/>
        <v>21:41:52.820</v>
      </c>
      <c r="U1442" t="str">
        <f t="shared" si="827"/>
        <v>A54CFF</v>
      </c>
      <c r="V1442">
        <v>0</v>
      </c>
      <c r="W1442">
        <v>0</v>
      </c>
      <c r="X1442">
        <v>2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1</v>
      </c>
      <c r="AI1442" t="s">
        <v>596</v>
      </c>
      <c r="AJ1442">
        <v>43.426015</v>
      </c>
      <c r="AK1442" t="s">
        <v>597</v>
      </c>
      <c r="AL1442">
        <v>-88.774252000000004</v>
      </c>
      <c r="AM1442">
        <v>25</v>
      </c>
      <c r="AN1442">
        <v>1600</v>
      </c>
      <c r="AO1442" t="s">
        <v>118</v>
      </c>
      <c r="AP1442">
        <v>-40</v>
      </c>
      <c r="AQ1442">
        <v>85</v>
      </c>
      <c r="AR1442">
        <v>-128</v>
      </c>
      <c r="AZ1442">
        <v>1200</v>
      </c>
      <c r="BA1442">
        <v>1</v>
      </c>
      <c r="BB1442" t="str">
        <f t="shared" si="813"/>
        <v xml:space="preserve">N4400K  </v>
      </c>
      <c r="BC1442">
        <v>1</v>
      </c>
      <c r="BE1442">
        <v>0</v>
      </c>
      <c r="BF1442">
        <v>0</v>
      </c>
      <c r="BG1442">
        <v>0</v>
      </c>
      <c r="BH1442">
        <v>1525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 t="shared" si="845"/>
        <v>21:41:53.328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168</v>
      </c>
      <c r="CR1442">
        <v>0</v>
      </c>
      <c r="CW1442">
        <v>4112928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"07/22/2022 21:41:53.533"</f>
        <v>07/22/2022 21:41:53.533</v>
      </c>
      <c r="C1443" t="str">
        <f t="shared" si="812"/>
        <v>FFDFD3C0</v>
      </c>
      <c r="D1443" t="s">
        <v>113</v>
      </c>
      <c r="E1443">
        <v>45</v>
      </c>
      <c r="H1443">
        <v>152</v>
      </c>
      <c r="I1443" t="s">
        <v>120</v>
      </c>
      <c r="J1443" t="s">
        <v>115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843"/>
        <v>21:41:53.320</v>
      </c>
      <c r="T1443" t="str">
        <f t="shared" si="844"/>
        <v>21:41:52.820</v>
      </c>
      <c r="U1443" t="str">
        <f t="shared" si="827"/>
        <v>A54CFF</v>
      </c>
      <c r="V1443">
        <v>0</v>
      </c>
      <c r="W1443">
        <v>0</v>
      </c>
      <c r="X1443">
        <v>2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1</v>
      </c>
      <c r="AI1443" t="s">
        <v>596</v>
      </c>
      <c r="AJ1443">
        <v>43.426015</v>
      </c>
      <c r="AK1443" t="s">
        <v>597</v>
      </c>
      <c r="AL1443">
        <v>-88.774252000000004</v>
      </c>
      <c r="AM1443">
        <v>25</v>
      </c>
      <c r="AN1443">
        <v>1600</v>
      </c>
      <c r="AO1443" t="s">
        <v>118</v>
      </c>
      <c r="AP1443">
        <v>-40</v>
      </c>
      <c r="AQ1443">
        <v>85</v>
      </c>
      <c r="AR1443">
        <v>-128</v>
      </c>
      <c r="AZ1443">
        <v>1200</v>
      </c>
      <c r="BA1443">
        <v>1</v>
      </c>
      <c r="BB1443" t="str">
        <f t="shared" si="813"/>
        <v xml:space="preserve">N4400K  </v>
      </c>
      <c r="BC1443">
        <v>1</v>
      </c>
      <c r="BE1443">
        <v>0</v>
      </c>
      <c r="BF1443">
        <v>0</v>
      </c>
      <c r="BG1443">
        <v>0</v>
      </c>
      <c r="BH1443">
        <v>1525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 t="shared" si="845"/>
        <v>21:41:53.328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168</v>
      </c>
      <c r="CR1443">
        <v>0</v>
      </c>
      <c r="CW1443">
        <v>4112928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"07/22/2022 21:41:53.533"</f>
        <v>07/22/2022 21:41:53.533</v>
      </c>
      <c r="C1444" t="str">
        <f t="shared" si="812"/>
        <v>FFDFD3C0</v>
      </c>
      <c r="D1444" t="s">
        <v>121</v>
      </c>
      <c r="E1444">
        <v>12</v>
      </c>
      <c r="F1444">
        <v>1012</v>
      </c>
      <c r="G1444" t="s">
        <v>122</v>
      </c>
      <c r="J1444" t="s">
        <v>123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843"/>
        <v>21:41:53.320</v>
      </c>
      <c r="T1444" t="str">
        <f t="shared" si="844"/>
        <v>21:41:52.820</v>
      </c>
      <c r="U1444" t="str">
        <f t="shared" si="827"/>
        <v>A54CFF</v>
      </c>
      <c r="V1444">
        <v>0</v>
      </c>
      <c r="W1444">
        <v>0</v>
      </c>
      <c r="X1444">
        <v>2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1</v>
      </c>
      <c r="AI1444" t="s">
        <v>596</v>
      </c>
      <c r="AJ1444">
        <v>43.426015</v>
      </c>
      <c r="AK1444" t="s">
        <v>597</v>
      </c>
      <c r="AL1444">
        <v>-88.774252000000004</v>
      </c>
      <c r="AM1444">
        <v>25</v>
      </c>
      <c r="AN1444">
        <v>1600</v>
      </c>
      <c r="AO1444" t="s">
        <v>118</v>
      </c>
      <c r="AP1444">
        <v>-40</v>
      </c>
      <c r="AQ1444">
        <v>85</v>
      </c>
      <c r="AR1444">
        <v>-128</v>
      </c>
      <c r="AZ1444">
        <v>1200</v>
      </c>
      <c r="BA1444">
        <v>1</v>
      </c>
      <c r="BB1444" t="str">
        <f t="shared" si="813"/>
        <v xml:space="preserve">N4400K  </v>
      </c>
      <c r="BC1444">
        <v>1</v>
      </c>
      <c r="BE1444">
        <v>0</v>
      </c>
      <c r="BF1444">
        <v>0</v>
      </c>
      <c r="BG1444">
        <v>0</v>
      </c>
      <c r="BH1444">
        <v>1525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 t="shared" si="845"/>
        <v>21:41:53.328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168</v>
      </c>
      <c r="CR1444">
        <v>0</v>
      </c>
      <c r="CW1444">
        <v>4112928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"07/22/2022 21:41:54.596"</f>
        <v>07/22/2022 21:41:54.596</v>
      </c>
      <c r="C1445" t="str">
        <f t="shared" si="812"/>
        <v>FFDFD3C0</v>
      </c>
      <c r="D1445" t="s">
        <v>113</v>
      </c>
      <c r="E1445">
        <v>44</v>
      </c>
      <c r="H1445">
        <v>151</v>
      </c>
      <c r="I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ref="S1445:S1450" si="846">"21:41:54.367"</f>
        <v>21:41:54.367</v>
      </c>
      <c r="T1445" t="str">
        <f t="shared" ref="T1445:T1450" si="847">"21:41:53.967"</f>
        <v>21:41:53.967</v>
      </c>
      <c r="U1445" t="str">
        <f t="shared" si="827"/>
        <v>A54CFF</v>
      </c>
      <c r="V1445">
        <v>0</v>
      </c>
      <c r="W1445">
        <v>0</v>
      </c>
      <c r="X1445">
        <v>2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1</v>
      </c>
      <c r="AI1445" t="s">
        <v>598</v>
      </c>
      <c r="AJ1445">
        <v>43.426487000000002</v>
      </c>
      <c r="AK1445" t="s">
        <v>599</v>
      </c>
      <c r="AL1445">
        <v>-88.774508999999995</v>
      </c>
      <c r="AM1445">
        <v>25</v>
      </c>
      <c r="AN1445">
        <v>1600</v>
      </c>
      <c r="AO1445" t="s">
        <v>118</v>
      </c>
      <c r="AP1445">
        <v>-40</v>
      </c>
      <c r="AQ1445">
        <v>86</v>
      </c>
      <c r="AR1445">
        <v>-128</v>
      </c>
      <c r="AZ1445">
        <v>1200</v>
      </c>
      <c r="BA1445">
        <v>1</v>
      </c>
      <c r="BB1445" t="str">
        <f t="shared" si="813"/>
        <v xml:space="preserve">N4400K  </v>
      </c>
      <c r="BC1445">
        <v>1</v>
      </c>
      <c r="BE1445">
        <v>0</v>
      </c>
      <c r="BF1445">
        <v>0</v>
      </c>
      <c r="BG1445">
        <v>0</v>
      </c>
      <c r="BH1445">
        <v>1525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 t="shared" ref="BW1445:BW1450" si="848">"21:41:54.371"</f>
        <v>21:41:54.371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168</v>
      </c>
      <c r="CR1445">
        <v>1</v>
      </c>
      <c r="CW1445">
        <v>13191083</v>
      </c>
      <c r="CY1445">
        <v>1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"07/22/2022 21:41:54.596"</f>
        <v>07/22/2022 21:41:54.596</v>
      </c>
      <c r="C1446" t="str">
        <f t="shared" si="812"/>
        <v>FFDFD3C0</v>
      </c>
      <c r="D1446" t="s">
        <v>124</v>
      </c>
      <c r="E1446">
        <v>2</v>
      </c>
      <c r="H1446">
        <v>156</v>
      </c>
      <c r="I1446" t="s">
        <v>125</v>
      </c>
      <c r="J1446" t="s">
        <v>126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846"/>
        <v>21:41:54.367</v>
      </c>
      <c r="T1446" t="str">
        <f t="shared" si="847"/>
        <v>21:41:53.967</v>
      </c>
      <c r="U1446" t="str">
        <f t="shared" si="827"/>
        <v>A54CFF</v>
      </c>
      <c r="V1446">
        <v>0</v>
      </c>
      <c r="W1446">
        <v>0</v>
      </c>
      <c r="X1446">
        <v>2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1</v>
      </c>
      <c r="AI1446" t="s">
        <v>598</v>
      </c>
      <c r="AJ1446">
        <v>43.426487000000002</v>
      </c>
      <c r="AK1446" t="s">
        <v>599</v>
      </c>
      <c r="AL1446">
        <v>-88.774508999999995</v>
      </c>
      <c r="AM1446">
        <v>25</v>
      </c>
      <c r="AN1446">
        <v>1600</v>
      </c>
      <c r="AO1446" t="s">
        <v>118</v>
      </c>
      <c r="AP1446">
        <v>-40</v>
      </c>
      <c r="AQ1446">
        <v>86</v>
      </c>
      <c r="AR1446">
        <v>-128</v>
      </c>
      <c r="AZ1446">
        <v>1200</v>
      </c>
      <c r="BA1446">
        <v>1</v>
      </c>
      <c r="BB1446" t="str">
        <f t="shared" si="813"/>
        <v xml:space="preserve">N4400K  </v>
      </c>
      <c r="BC1446">
        <v>1</v>
      </c>
      <c r="BE1446">
        <v>0</v>
      </c>
      <c r="BF1446">
        <v>0</v>
      </c>
      <c r="BG1446">
        <v>0</v>
      </c>
      <c r="BH1446">
        <v>1525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 t="shared" si="848"/>
        <v>21:41:54.371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168</v>
      </c>
      <c r="CR1446">
        <v>1</v>
      </c>
      <c r="CW1446">
        <v>13191083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"07/22/2022 21:41:54.612"</f>
        <v>07/22/2022 21:41:54.612</v>
      </c>
      <c r="C1447" t="str">
        <f t="shared" si="812"/>
        <v>FFDFD3C0</v>
      </c>
      <c r="D1447" t="s">
        <v>113</v>
      </c>
      <c r="E1447">
        <v>45</v>
      </c>
      <c r="H1447">
        <v>152</v>
      </c>
      <c r="I1447" t="s">
        <v>120</v>
      </c>
      <c r="J1447" t="s">
        <v>115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846"/>
        <v>21:41:54.367</v>
      </c>
      <c r="T1447" t="str">
        <f t="shared" si="847"/>
        <v>21:41:53.967</v>
      </c>
      <c r="U1447" t="str">
        <f t="shared" si="827"/>
        <v>A54CFF</v>
      </c>
      <c r="V1447">
        <v>0</v>
      </c>
      <c r="W1447">
        <v>0</v>
      </c>
      <c r="X1447">
        <v>2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1</v>
      </c>
      <c r="AI1447" t="s">
        <v>598</v>
      </c>
      <c r="AJ1447">
        <v>43.426487000000002</v>
      </c>
      <c r="AK1447" t="s">
        <v>599</v>
      </c>
      <c r="AL1447">
        <v>-88.774508999999995</v>
      </c>
      <c r="AM1447">
        <v>25</v>
      </c>
      <c r="AN1447">
        <v>1600</v>
      </c>
      <c r="AO1447" t="s">
        <v>118</v>
      </c>
      <c r="AP1447">
        <v>-40</v>
      </c>
      <c r="AQ1447">
        <v>86</v>
      </c>
      <c r="AR1447">
        <v>-128</v>
      </c>
      <c r="AZ1447">
        <v>1200</v>
      </c>
      <c r="BA1447">
        <v>1</v>
      </c>
      <c r="BB1447" t="str">
        <f t="shared" si="813"/>
        <v xml:space="preserve">N4400K  </v>
      </c>
      <c r="BC1447">
        <v>1</v>
      </c>
      <c r="BE1447">
        <v>0</v>
      </c>
      <c r="BF1447">
        <v>0</v>
      </c>
      <c r="BG1447">
        <v>0</v>
      </c>
      <c r="BH1447">
        <v>1525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 t="shared" si="848"/>
        <v>21:41:54.371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168</v>
      </c>
      <c r="CR1447">
        <v>1</v>
      </c>
      <c r="CW1447">
        <v>13191083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"07/22/2022 21:41:54.612"</f>
        <v>07/22/2022 21:41:54.612</v>
      </c>
      <c r="C1448" t="str">
        <f t="shared" si="812"/>
        <v>FFDFD3C0</v>
      </c>
      <c r="D1448" t="s">
        <v>121</v>
      </c>
      <c r="E1448">
        <v>12</v>
      </c>
      <c r="F1448">
        <v>1012</v>
      </c>
      <c r="G1448" t="s">
        <v>122</v>
      </c>
      <c r="J1448" t="s">
        <v>123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846"/>
        <v>21:41:54.367</v>
      </c>
      <c r="T1448" t="str">
        <f t="shared" si="847"/>
        <v>21:41:53.967</v>
      </c>
      <c r="U1448" t="str">
        <f t="shared" si="827"/>
        <v>A54CFF</v>
      </c>
      <c r="V1448">
        <v>0</v>
      </c>
      <c r="W1448">
        <v>0</v>
      </c>
      <c r="X1448">
        <v>2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1</v>
      </c>
      <c r="AI1448" t="s">
        <v>598</v>
      </c>
      <c r="AJ1448">
        <v>43.426487000000002</v>
      </c>
      <c r="AK1448" t="s">
        <v>599</v>
      </c>
      <c r="AL1448">
        <v>-88.774508999999995</v>
      </c>
      <c r="AM1448">
        <v>25</v>
      </c>
      <c r="AN1448">
        <v>1600</v>
      </c>
      <c r="AO1448" t="s">
        <v>118</v>
      </c>
      <c r="AP1448">
        <v>-40</v>
      </c>
      <c r="AQ1448">
        <v>86</v>
      </c>
      <c r="AR1448">
        <v>-128</v>
      </c>
      <c r="AZ1448">
        <v>1200</v>
      </c>
      <c r="BA1448">
        <v>1</v>
      </c>
      <c r="BB1448" t="str">
        <f t="shared" si="813"/>
        <v xml:space="preserve">N4400K  </v>
      </c>
      <c r="BC1448">
        <v>1</v>
      </c>
      <c r="BE1448">
        <v>0</v>
      </c>
      <c r="BF1448">
        <v>0</v>
      </c>
      <c r="BG1448">
        <v>0</v>
      </c>
      <c r="BH1448">
        <v>1525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 t="shared" si="848"/>
        <v>21:41:54.371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168</v>
      </c>
      <c r="CR1448">
        <v>1</v>
      </c>
      <c r="CW1448">
        <v>13191083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"07/22/2022 21:41:54.627"</f>
        <v>07/22/2022 21:41:54.627</v>
      </c>
      <c r="C1449" t="str">
        <f t="shared" si="812"/>
        <v>FFDFD3C0</v>
      </c>
      <c r="D1449" t="s">
        <v>121</v>
      </c>
      <c r="E1449">
        <v>11</v>
      </c>
      <c r="F1449">
        <v>1011</v>
      </c>
      <c r="G1449" t="s">
        <v>125</v>
      </c>
      <c r="J1449" t="s">
        <v>123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846"/>
        <v>21:41:54.367</v>
      </c>
      <c r="T1449" t="str">
        <f t="shared" si="847"/>
        <v>21:41:53.967</v>
      </c>
      <c r="U1449" t="str">
        <f t="shared" si="827"/>
        <v>A54CFF</v>
      </c>
      <c r="V1449">
        <v>0</v>
      </c>
      <c r="W1449">
        <v>0</v>
      </c>
      <c r="X1449">
        <v>2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1</v>
      </c>
      <c r="AI1449" t="s">
        <v>598</v>
      </c>
      <c r="AJ1449">
        <v>43.426487000000002</v>
      </c>
      <c r="AK1449" t="s">
        <v>599</v>
      </c>
      <c r="AL1449">
        <v>-88.774508999999995</v>
      </c>
      <c r="AM1449">
        <v>25</v>
      </c>
      <c r="AN1449">
        <v>1600</v>
      </c>
      <c r="AO1449" t="s">
        <v>118</v>
      </c>
      <c r="AP1449">
        <v>-40</v>
      </c>
      <c r="AQ1449">
        <v>86</v>
      </c>
      <c r="AR1449">
        <v>-128</v>
      </c>
      <c r="AZ1449">
        <v>1200</v>
      </c>
      <c r="BA1449">
        <v>1</v>
      </c>
      <c r="BB1449" t="str">
        <f t="shared" si="813"/>
        <v xml:space="preserve">N4400K  </v>
      </c>
      <c r="BC1449">
        <v>1</v>
      </c>
      <c r="BE1449">
        <v>0</v>
      </c>
      <c r="BF1449">
        <v>0</v>
      </c>
      <c r="BG1449">
        <v>0</v>
      </c>
      <c r="BH1449">
        <v>1525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 t="shared" si="848"/>
        <v>21:41:54.371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168</v>
      </c>
      <c r="CR1449">
        <v>1</v>
      </c>
      <c r="CW1449">
        <v>13191083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"07/22/2022 21:41:54.627"</f>
        <v>07/22/2022 21:41:54.627</v>
      </c>
      <c r="C1450" t="str">
        <f t="shared" si="812"/>
        <v>FFDFD3C0</v>
      </c>
      <c r="D1450" t="s">
        <v>127</v>
      </c>
      <c r="E1450">
        <v>8</v>
      </c>
      <c r="F1450">
        <v>2008</v>
      </c>
      <c r="G1450" t="s">
        <v>128</v>
      </c>
      <c r="J1450" t="s">
        <v>129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846"/>
        <v>21:41:54.367</v>
      </c>
      <c r="T1450" t="str">
        <f t="shared" si="847"/>
        <v>21:41:53.967</v>
      </c>
      <c r="U1450" t="str">
        <f t="shared" si="827"/>
        <v>A54CFF</v>
      </c>
      <c r="V1450">
        <v>0</v>
      </c>
      <c r="W1450">
        <v>0</v>
      </c>
      <c r="X1450">
        <v>2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1</v>
      </c>
      <c r="AI1450" t="s">
        <v>598</v>
      </c>
      <c r="AJ1450">
        <v>43.426487000000002</v>
      </c>
      <c r="AK1450" t="s">
        <v>599</v>
      </c>
      <c r="AL1450">
        <v>-88.774508999999995</v>
      </c>
      <c r="AM1450">
        <v>25</v>
      </c>
      <c r="AN1450">
        <v>1600</v>
      </c>
      <c r="AO1450" t="s">
        <v>118</v>
      </c>
      <c r="AP1450">
        <v>-40</v>
      </c>
      <c r="AQ1450">
        <v>86</v>
      </c>
      <c r="AR1450">
        <v>-128</v>
      </c>
      <c r="AZ1450">
        <v>1200</v>
      </c>
      <c r="BA1450">
        <v>1</v>
      </c>
      <c r="BB1450" t="str">
        <f t="shared" si="813"/>
        <v xml:space="preserve">N4400K  </v>
      </c>
      <c r="BC1450">
        <v>1</v>
      </c>
      <c r="BE1450">
        <v>0</v>
      </c>
      <c r="BF1450">
        <v>0</v>
      </c>
      <c r="BG1450">
        <v>0</v>
      </c>
      <c r="BH1450">
        <v>1525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 t="shared" si="848"/>
        <v>21:41:54.371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168</v>
      </c>
      <c r="CR1450">
        <v>1</v>
      </c>
      <c r="CW1450">
        <v>13191083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"07/22/2022 21:41:55.643"</f>
        <v>07/22/2022 21:41:55.643</v>
      </c>
      <c r="C1451" t="str">
        <f t="shared" ref="C1451:C1514" si="849">"FFDFD3C0"</f>
        <v>FFDFD3C0</v>
      </c>
      <c r="D1451" t="s">
        <v>127</v>
      </c>
      <c r="E1451">
        <v>8</v>
      </c>
      <c r="F1451">
        <v>2008</v>
      </c>
      <c r="G1451" t="s">
        <v>128</v>
      </c>
      <c r="J1451" t="s">
        <v>129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ref="S1451:S1456" si="850">"21:41:55.461"</f>
        <v>21:41:55.461</v>
      </c>
      <c r="T1451" t="str">
        <f t="shared" ref="T1451:T1456" si="851">"21:41:54.961"</f>
        <v>21:41:54.961</v>
      </c>
      <c r="U1451" t="str">
        <f t="shared" si="827"/>
        <v>A54CFF</v>
      </c>
      <c r="V1451">
        <v>0</v>
      </c>
      <c r="W1451">
        <v>0</v>
      </c>
      <c r="X1451">
        <v>2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1</v>
      </c>
      <c r="AI1451" t="s">
        <v>600</v>
      </c>
      <c r="AJ1451">
        <v>43.426938</v>
      </c>
      <c r="AK1451" t="s">
        <v>601</v>
      </c>
      <c r="AL1451">
        <v>-88.774831000000006</v>
      </c>
      <c r="AM1451">
        <v>25</v>
      </c>
      <c r="AN1451">
        <v>1600</v>
      </c>
      <c r="AO1451" t="s">
        <v>118</v>
      </c>
      <c r="AP1451">
        <v>-39</v>
      </c>
      <c r="AQ1451">
        <v>86</v>
      </c>
      <c r="AR1451">
        <v>-128</v>
      </c>
      <c r="AZ1451">
        <v>1200</v>
      </c>
      <c r="BA1451">
        <v>1</v>
      </c>
      <c r="BB1451" t="str">
        <f t="shared" ref="BB1451:BB1514" si="852">"N4400K  "</f>
        <v xml:space="preserve">N4400K  </v>
      </c>
      <c r="BC1451">
        <v>1</v>
      </c>
      <c r="BE1451">
        <v>0</v>
      </c>
      <c r="BF1451">
        <v>0</v>
      </c>
      <c r="BG1451">
        <v>0</v>
      </c>
      <c r="BH1451">
        <v>1525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 t="shared" ref="BW1451:BW1456" si="853">"21:41:55.464"</f>
        <v>21:41:55.464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168</v>
      </c>
      <c r="CR1451">
        <v>0</v>
      </c>
      <c r="CW1451">
        <v>4115549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"07/22/2022 21:41:55.643"</f>
        <v>07/22/2022 21:41:55.643</v>
      </c>
      <c r="C1452" t="str">
        <f t="shared" si="849"/>
        <v>FFDFD3C0</v>
      </c>
      <c r="D1452" t="s">
        <v>113</v>
      </c>
      <c r="E1452">
        <v>44</v>
      </c>
      <c r="H1452">
        <v>151</v>
      </c>
      <c r="I1452" t="s">
        <v>114</v>
      </c>
      <c r="J1452" t="s">
        <v>115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850"/>
        <v>21:41:55.461</v>
      </c>
      <c r="T1452" t="str">
        <f t="shared" si="851"/>
        <v>21:41:54.961</v>
      </c>
      <c r="U1452" t="str">
        <f t="shared" si="827"/>
        <v>A54CFF</v>
      </c>
      <c r="V1452">
        <v>0</v>
      </c>
      <c r="W1452">
        <v>0</v>
      </c>
      <c r="X1452">
        <v>2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1</v>
      </c>
      <c r="AI1452" t="s">
        <v>600</v>
      </c>
      <c r="AJ1452">
        <v>43.426938</v>
      </c>
      <c r="AK1452" t="s">
        <v>601</v>
      </c>
      <c r="AL1452">
        <v>-88.774831000000006</v>
      </c>
      <c r="AM1452">
        <v>25</v>
      </c>
      <c r="AN1452">
        <v>1600</v>
      </c>
      <c r="AO1452" t="s">
        <v>118</v>
      </c>
      <c r="AP1452">
        <v>-39</v>
      </c>
      <c r="AQ1452">
        <v>86</v>
      </c>
      <c r="AR1452">
        <v>-128</v>
      </c>
      <c r="AZ1452">
        <v>1200</v>
      </c>
      <c r="BA1452">
        <v>1</v>
      </c>
      <c r="BB1452" t="str">
        <f t="shared" si="852"/>
        <v xml:space="preserve">N4400K  </v>
      </c>
      <c r="BC1452">
        <v>1</v>
      </c>
      <c r="BE1452">
        <v>0</v>
      </c>
      <c r="BF1452">
        <v>0</v>
      </c>
      <c r="BG1452">
        <v>0</v>
      </c>
      <c r="BH1452">
        <v>1525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 t="shared" si="853"/>
        <v>21:41:55.464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168</v>
      </c>
      <c r="CR1452">
        <v>0</v>
      </c>
      <c r="CW1452">
        <v>4115549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"07/22/2022 21:41:55.659"</f>
        <v>07/22/2022 21:41:55.659</v>
      </c>
      <c r="C1453" t="str">
        <f t="shared" si="849"/>
        <v>FFDFD3C0</v>
      </c>
      <c r="D1453" t="s">
        <v>124</v>
      </c>
      <c r="E1453">
        <v>2</v>
      </c>
      <c r="H1453">
        <v>156</v>
      </c>
      <c r="I1453" t="s">
        <v>125</v>
      </c>
      <c r="J1453" t="s">
        <v>126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850"/>
        <v>21:41:55.461</v>
      </c>
      <c r="T1453" t="str">
        <f t="shared" si="851"/>
        <v>21:41:54.961</v>
      </c>
      <c r="U1453" t="str">
        <f t="shared" si="827"/>
        <v>A54CFF</v>
      </c>
      <c r="V1453">
        <v>0</v>
      </c>
      <c r="W1453">
        <v>0</v>
      </c>
      <c r="X1453">
        <v>2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1</v>
      </c>
      <c r="AI1453" t="s">
        <v>600</v>
      </c>
      <c r="AJ1453">
        <v>43.426938</v>
      </c>
      <c r="AK1453" t="s">
        <v>601</v>
      </c>
      <c r="AL1453">
        <v>-88.774831000000006</v>
      </c>
      <c r="AM1453">
        <v>25</v>
      </c>
      <c r="AN1453">
        <v>1600</v>
      </c>
      <c r="AO1453" t="s">
        <v>118</v>
      </c>
      <c r="AP1453">
        <v>-39</v>
      </c>
      <c r="AQ1453">
        <v>86</v>
      </c>
      <c r="AR1453">
        <v>-128</v>
      </c>
      <c r="AZ1453">
        <v>1200</v>
      </c>
      <c r="BA1453">
        <v>1</v>
      </c>
      <c r="BB1453" t="str">
        <f t="shared" si="852"/>
        <v xml:space="preserve">N4400K  </v>
      </c>
      <c r="BC1453">
        <v>1</v>
      </c>
      <c r="BE1453">
        <v>0</v>
      </c>
      <c r="BF1453">
        <v>0</v>
      </c>
      <c r="BG1453">
        <v>0</v>
      </c>
      <c r="BH1453">
        <v>1525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 t="shared" si="853"/>
        <v>21:41:55.464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168</v>
      </c>
      <c r="CR1453">
        <v>0</v>
      </c>
      <c r="CW1453">
        <v>4115549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"07/22/2022 21:41:55.659"</f>
        <v>07/22/2022 21:41:55.659</v>
      </c>
      <c r="C1454" t="str">
        <f t="shared" si="849"/>
        <v>FFDFD3C0</v>
      </c>
      <c r="D1454" t="s">
        <v>113</v>
      </c>
      <c r="E1454">
        <v>45</v>
      </c>
      <c r="H1454">
        <v>152</v>
      </c>
      <c r="I1454" t="s">
        <v>120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850"/>
        <v>21:41:55.461</v>
      </c>
      <c r="T1454" t="str">
        <f t="shared" si="851"/>
        <v>21:41:54.961</v>
      </c>
      <c r="U1454" t="str">
        <f t="shared" si="827"/>
        <v>A54CFF</v>
      </c>
      <c r="V1454">
        <v>0</v>
      </c>
      <c r="W1454">
        <v>0</v>
      </c>
      <c r="X1454">
        <v>2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1</v>
      </c>
      <c r="AI1454" t="s">
        <v>600</v>
      </c>
      <c r="AJ1454">
        <v>43.426938</v>
      </c>
      <c r="AK1454" t="s">
        <v>601</v>
      </c>
      <c r="AL1454">
        <v>-88.774831000000006</v>
      </c>
      <c r="AM1454">
        <v>25</v>
      </c>
      <c r="AN1454">
        <v>1600</v>
      </c>
      <c r="AO1454" t="s">
        <v>118</v>
      </c>
      <c r="AP1454">
        <v>-39</v>
      </c>
      <c r="AQ1454">
        <v>86</v>
      </c>
      <c r="AR1454">
        <v>-128</v>
      </c>
      <c r="AZ1454">
        <v>1200</v>
      </c>
      <c r="BA1454">
        <v>1</v>
      </c>
      <c r="BB1454" t="str">
        <f t="shared" si="852"/>
        <v xml:space="preserve">N4400K  </v>
      </c>
      <c r="BC1454">
        <v>1</v>
      </c>
      <c r="BE1454">
        <v>0</v>
      </c>
      <c r="BF1454">
        <v>0</v>
      </c>
      <c r="BG1454">
        <v>0</v>
      </c>
      <c r="BH1454">
        <v>1525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 t="shared" si="853"/>
        <v>21:41:55.464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168</v>
      </c>
      <c r="CR1454">
        <v>0</v>
      </c>
      <c r="CW1454">
        <v>4115549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"07/22/2022 21:41:55.659"</f>
        <v>07/22/2022 21:41:55.659</v>
      </c>
      <c r="C1455" t="str">
        <f t="shared" si="849"/>
        <v>FFDFD3C0</v>
      </c>
      <c r="D1455" t="s">
        <v>121</v>
      </c>
      <c r="E1455">
        <v>12</v>
      </c>
      <c r="F1455">
        <v>1012</v>
      </c>
      <c r="G1455" t="s">
        <v>122</v>
      </c>
      <c r="J1455" t="s">
        <v>123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850"/>
        <v>21:41:55.461</v>
      </c>
      <c r="T1455" t="str">
        <f t="shared" si="851"/>
        <v>21:41:54.961</v>
      </c>
      <c r="U1455" t="str">
        <f t="shared" si="827"/>
        <v>A54CFF</v>
      </c>
      <c r="V1455">
        <v>0</v>
      </c>
      <c r="W1455">
        <v>0</v>
      </c>
      <c r="X1455">
        <v>2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1</v>
      </c>
      <c r="AI1455" t="s">
        <v>600</v>
      </c>
      <c r="AJ1455">
        <v>43.426938</v>
      </c>
      <c r="AK1455" t="s">
        <v>601</v>
      </c>
      <c r="AL1455">
        <v>-88.774831000000006</v>
      </c>
      <c r="AM1455">
        <v>25</v>
      </c>
      <c r="AN1455">
        <v>1600</v>
      </c>
      <c r="AO1455" t="s">
        <v>118</v>
      </c>
      <c r="AP1455">
        <v>-39</v>
      </c>
      <c r="AQ1455">
        <v>86</v>
      </c>
      <c r="AR1455">
        <v>-128</v>
      </c>
      <c r="AZ1455">
        <v>1200</v>
      </c>
      <c r="BA1455">
        <v>1</v>
      </c>
      <c r="BB1455" t="str">
        <f t="shared" si="852"/>
        <v xml:space="preserve">N4400K  </v>
      </c>
      <c r="BC1455">
        <v>1</v>
      </c>
      <c r="BE1455">
        <v>0</v>
      </c>
      <c r="BF1455">
        <v>0</v>
      </c>
      <c r="BG1455">
        <v>0</v>
      </c>
      <c r="BH1455">
        <v>1525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 t="shared" si="853"/>
        <v>21:41:55.464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168</v>
      </c>
      <c r="CR1455">
        <v>0</v>
      </c>
      <c r="CW1455">
        <v>4115549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"07/22/2022 21:41:55.674"</f>
        <v>07/22/2022 21:41:55.674</v>
      </c>
      <c r="C1456" t="str">
        <f t="shared" si="849"/>
        <v>FFDFD3C0</v>
      </c>
      <c r="D1456" t="s">
        <v>121</v>
      </c>
      <c r="E1456">
        <v>11</v>
      </c>
      <c r="F1456">
        <v>1011</v>
      </c>
      <c r="G1456" t="s">
        <v>125</v>
      </c>
      <c r="J1456" t="s">
        <v>123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850"/>
        <v>21:41:55.461</v>
      </c>
      <c r="T1456" t="str">
        <f t="shared" si="851"/>
        <v>21:41:54.961</v>
      </c>
      <c r="U1456" t="str">
        <f t="shared" si="827"/>
        <v>A54CFF</v>
      </c>
      <c r="V1456">
        <v>0</v>
      </c>
      <c r="W1456">
        <v>0</v>
      </c>
      <c r="X1456">
        <v>2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1</v>
      </c>
      <c r="AI1456" t="s">
        <v>600</v>
      </c>
      <c r="AJ1456">
        <v>43.426938</v>
      </c>
      <c r="AK1456" t="s">
        <v>601</v>
      </c>
      <c r="AL1456">
        <v>-88.774831000000006</v>
      </c>
      <c r="AM1456">
        <v>25</v>
      </c>
      <c r="AN1456">
        <v>1600</v>
      </c>
      <c r="AO1456" t="s">
        <v>118</v>
      </c>
      <c r="AP1456">
        <v>-39</v>
      </c>
      <c r="AQ1456">
        <v>86</v>
      </c>
      <c r="AR1456">
        <v>-128</v>
      </c>
      <c r="AZ1456">
        <v>1200</v>
      </c>
      <c r="BA1456">
        <v>1</v>
      </c>
      <c r="BB1456" t="str">
        <f t="shared" si="852"/>
        <v xml:space="preserve">N4400K  </v>
      </c>
      <c r="BC1456">
        <v>1</v>
      </c>
      <c r="BE1456">
        <v>0</v>
      </c>
      <c r="BF1456">
        <v>0</v>
      </c>
      <c r="BG1456">
        <v>0</v>
      </c>
      <c r="BH1456">
        <v>1525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 t="shared" si="853"/>
        <v>21:41:55.464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168</v>
      </c>
      <c r="CR1456">
        <v>0</v>
      </c>
      <c r="CW1456">
        <v>4115549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"07/22/2022 21:41:56.705"</f>
        <v>07/22/2022 21:41:56.705</v>
      </c>
      <c r="C1457" t="str">
        <f t="shared" si="849"/>
        <v>FFDFD3C0</v>
      </c>
      <c r="D1457" t="s">
        <v>127</v>
      </c>
      <c r="E1457">
        <v>8</v>
      </c>
      <c r="F1457">
        <v>2008</v>
      </c>
      <c r="G1457" t="s">
        <v>128</v>
      </c>
      <c r="J1457" t="s">
        <v>129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ref="S1457:S1462" si="854">"21:41:56.492"</f>
        <v>21:41:56.492</v>
      </c>
      <c r="T1457" t="str">
        <f t="shared" ref="T1457:T1462" si="855">"21:41:56.092"</f>
        <v>21:41:56.092</v>
      </c>
      <c r="U1457" t="str">
        <f t="shared" si="827"/>
        <v>A54CFF</v>
      </c>
      <c r="V1457">
        <v>0</v>
      </c>
      <c r="W1457">
        <v>0</v>
      </c>
      <c r="X1457">
        <v>2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1</v>
      </c>
      <c r="AI1457" t="s">
        <v>602</v>
      </c>
      <c r="AJ1457">
        <v>43.427303000000002</v>
      </c>
      <c r="AK1457" t="s">
        <v>603</v>
      </c>
      <c r="AL1457">
        <v>-88.775024000000002</v>
      </c>
      <c r="AM1457">
        <v>25</v>
      </c>
      <c r="AN1457">
        <v>1600</v>
      </c>
      <c r="AO1457" t="s">
        <v>118</v>
      </c>
      <c r="AP1457">
        <v>-39</v>
      </c>
      <c r="AQ1457">
        <v>86</v>
      </c>
      <c r="AR1457">
        <v>0</v>
      </c>
      <c r="AZ1457">
        <v>1200</v>
      </c>
      <c r="BA1457">
        <v>1</v>
      </c>
      <c r="BB1457" t="str">
        <f t="shared" si="852"/>
        <v xml:space="preserve">N4400K  </v>
      </c>
      <c r="BC1457">
        <v>1</v>
      </c>
      <c r="BE1457">
        <v>0</v>
      </c>
      <c r="BF1457">
        <v>0</v>
      </c>
      <c r="BG1457">
        <v>0</v>
      </c>
      <c r="BH1457">
        <v>1525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 t="shared" ref="BW1457:BW1462" si="856">"21:41:56.498"</f>
        <v>21:41:56.498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168</v>
      </c>
      <c r="CR1457">
        <v>1</v>
      </c>
      <c r="CW1457">
        <v>13195014</v>
      </c>
      <c r="CY1457">
        <v>1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"07/22/2022 21:41:56.737"</f>
        <v>07/22/2022 21:41:56.737</v>
      </c>
      <c r="C1458" t="str">
        <f t="shared" si="849"/>
        <v>FFDFD3C0</v>
      </c>
      <c r="D1458" t="s">
        <v>113</v>
      </c>
      <c r="E1458">
        <v>44</v>
      </c>
      <c r="H1458">
        <v>151</v>
      </c>
      <c r="I1458" t="s">
        <v>114</v>
      </c>
      <c r="J1458" t="s">
        <v>115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854"/>
        <v>21:41:56.492</v>
      </c>
      <c r="T1458" t="str">
        <f t="shared" si="855"/>
        <v>21:41:56.092</v>
      </c>
      <c r="U1458" t="str">
        <f t="shared" si="827"/>
        <v>A54CFF</v>
      </c>
      <c r="V1458">
        <v>0</v>
      </c>
      <c r="W1458">
        <v>0</v>
      </c>
      <c r="X1458">
        <v>2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1</v>
      </c>
      <c r="AI1458" t="s">
        <v>602</v>
      </c>
      <c r="AJ1458">
        <v>43.427303000000002</v>
      </c>
      <c r="AK1458" t="s">
        <v>603</v>
      </c>
      <c r="AL1458">
        <v>-88.775024000000002</v>
      </c>
      <c r="AM1458">
        <v>25</v>
      </c>
      <c r="AN1458">
        <v>1600</v>
      </c>
      <c r="AO1458" t="s">
        <v>118</v>
      </c>
      <c r="AP1458">
        <v>-39</v>
      </c>
      <c r="AQ1458">
        <v>86</v>
      </c>
      <c r="AR1458">
        <v>0</v>
      </c>
      <c r="AZ1458">
        <v>1200</v>
      </c>
      <c r="BA1458">
        <v>1</v>
      </c>
      <c r="BB1458" t="str">
        <f t="shared" si="852"/>
        <v xml:space="preserve">N4400K  </v>
      </c>
      <c r="BC1458">
        <v>1</v>
      </c>
      <c r="BE1458">
        <v>0</v>
      </c>
      <c r="BF1458">
        <v>0</v>
      </c>
      <c r="BG1458">
        <v>0</v>
      </c>
      <c r="BH1458">
        <v>1525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 t="shared" si="856"/>
        <v>21:41:56.498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168</v>
      </c>
      <c r="CR1458">
        <v>1</v>
      </c>
      <c r="CW1458">
        <v>13195014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"07/22/2022 21:41:56.737"</f>
        <v>07/22/2022 21:41:56.737</v>
      </c>
      <c r="C1459" t="str">
        <f t="shared" si="849"/>
        <v>FFDFD3C0</v>
      </c>
      <c r="D1459" t="s">
        <v>113</v>
      </c>
      <c r="E1459">
        <v>45</v>
      </c>
      <c r="H1459">
        <v>152</v>
      </c>
      <c r="I1459" t="s">
        <v>120</v>
      </c>
      <c r="J1459" t="s">
        <v>115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854"/>
        <v>21:41:56.492</v>
      </c>
      <c r="T1459" t="str">
        <f t="shared" si="855"/>
        <v>21:41:56.092</v>
      </c>
      <c r="U1459" t="str">
        <f t="shared" si="827"/>
        <v>A54CFF</v>
      </c>
      <c r="V1459">
        <v>0</v>
      </c>
      <c r="W1459">
        <v>0</v>
      </c>
      <c r="X1459">
        <v>2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1</v>
      </c>
      <c r="AI1459" t="s">
        <v>602</v>
      </c>
      <c r="AJ1459">
        <v>43.427303000000002</v>
      </c>
      <c r="AK1459" t="s">
        <v>603</v>
      </c>
      <c r="AL1459">
        <v>-88.775024000000002</v>
      </c>
      <c r="AM1459">
        <v>25</v>
      </c>
      <c r="AN1459">
        <v>1600</v>
      </c>
      <c r="AO1459" t="s">
        <v>118</v>
      </c>
      <c r="AP1459">
        <v>-39</v>
      </c>
      <c r="AQ1459">
        <v>86</v>
      </c>
      <c r="AR1459">
        <v>0</v>
      </c>
      <c r="AZ1459">
        <v>1200</v>
      </c>
      <c r="BA1459">
        <v>1</v>
      </c>
      <c r="BB1459" t="str">
        <f t="shared" si="852"/>
        <v xml:space="preserve">N4400K  </v>
      </c>
      <c r="BC1459">
        <v>1</v>
      </c>
      <c r="BE1459">
        <v>0</v>
      </c>
      <c r="BF1459">
        <v>0</v>
      </c>
      <c r="BG1459">
        <v>0</v>
      </c>
      <c r="BH1459">
        <v>1525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 t="shared" si="856"/>
        <v>21:41:56.498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168</v>
      </c>
      <c r="CR1459">
        <v>1</v>
      </c>
      <c r="CW1459">
        <v>13195014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"07/22/2022 21:41:56.737"</f>
        <v>07/22/2022 21:41:56.737</v>
      </c>
      <c r="C1460" t="str">
        <f t="shared" si="849"/>
        <v>FFDFD3C0</v>
      </c>
      <c r="D1460" t="s">
        <v>124</v>
      </c>
      <c r="E1460">
        <v>2</v>
      </c>
      <c r="H1460">
        <v>156</v>
      </c>
      <c r="I1460" t="s">
        <v>125</v>
      </c>
      <c r="J1460" t="s">
        <v>126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854"/>
        <v>21:41:56.492</v>
      </c>
      <c r="T1460" t="str">
        <f t="shared" si="855"/>
        <v>21:41:56.092</v>
      </c>
      <c r="U1460" t="str">
        <f t="shared" si="827"/>
        <v>A54CFF</v>
      </c>
      <c r="V1460">
        <v>0</v>
      </c>
      <c r="W1460">
        <v>0</v>
      </c>
      <c r="X1460">
        <v>2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1</v>
      </c>
      <c r="AI1460" t="s">
        <v>602</v>
      </c>
      <c r="AJ1460">
        <v>43.427303000000002</v>
      </c>
      <c r="AK1460" t="s">
        <v>603</v>
      </c>
      <c r="AL1460">
        <v>-88.775024000000002</v>
      </c>
      <c r="AM1460">
        <v>25</v>
      </c>
      <c r="AN1460">
        <v>1600</v>
      </c>
      <c r="AO1460" t="s">
        <v>118</v>
      </c>
      <c r="AP1460">
        <v>-39</v>
      </c>
      <c r="AQ1460">
        <v>86</v>
      </c>
      <c r="AR1460">
        <v>0</v>
      </c>
      <c r="AZ1460">
        <v>1200</v>
      </c>
      <c r="BA1460">
        <v>1</v>
      </c>
      <c r="BB1460" t="str">
        <f t="shared" si="852"/>
        <v xml:space="preserve">N4400K  </v>
      </c>
      <c r="BC1460">
        <v>1</v>
      </c>
      <c r="BE1460">
        <v>0</v>
      </c>
      <c r="BF1460">
        <v>0</v>
      </c>
      <c r="BG1460">
        <v>0</v>
      </c>
      <c r="BH1460">
        <v>1525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 t="shared" si="856"/>
        <v>21:41:56.498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168</v>
      </c>
      <c r="CR1460">
        <v>1</v>
      </c>
      <c r="CW1460">
        <v>13195014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"07/22/2022 21:41:56.737"</f>
        <v>07/22/2022 21:41:56.737</v>
      </c>
      <c r="C1461" t="str">
        <f t="shared" si="849"/>
        <v>FFDFD3C0</v>
      </c>
      <c r="D1461" t="s">
        <v>121</v>
      </c>
      <c r="E1461">
        <v>11</v>
      </c>
      <c r="F1461">
        <v>1011</v>
      </c>
      <c r="G1461" t="s">
        <v>125</v>
      </c>
      <c r="J1461" t="s">
        <v>123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854"/>
        <v>21:41:56.492</v>
      </c>
      <c r="T1461" t="str">
        <f t="shared" si="855"/>
        <v>21:41:56.092</v>
      </c>
      <c r="U1461" t="str">
        <f t="shared" si="827"/>
        <v>A54CFF</v>
      </c>
      <c r="V1461">
        <v>0</v>
      </c>
      <c r="W1461">
        <v>0</v>
      </c>
      <c r="X1461">
        <v>2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1</v>
      </c>
      <c r="AI1461" t="s">
        <v>602</v>
      </c>
      <c r="AJ1461">
        <v>43.427303000000002</v>
      </c>
      <c r="AK1461" t="s">
        <v>603</v>
      </c>
      <c r="AL1461">
        <v>-88.775024000000002</v>
      </c>
      <c r="AM1461">
        <v>25</v>
      </c>
      <c r="AN1461">
        <v>1600</v>
      </c>
      <c r="AO1461" t="s">
        <v>118</v>
      </c>
      <c r="AP1461">
        <v>-39</v>
      </c>
      <c r="AQ1461">
        <v>86</v>
      </c>
      <c r="AR1461">
        <v>0</v>
      </c>
      <c r="AZ1461">
        <v>1200</v>
      </c>
      <c r="BA1461">
        <v>1</v>
      </c>
      <c r="BB1461" t="str">
        <f t="shared" si="852"/>
        <v xml:space="preserve">N4400K  </v>
      </c>
      <c r="BC1461">
        <v>1</v>
      </c>
      <c r="BE1461">
        <v>0</v>
      </c>
      <c r="BF1461">
        <v>0</v>
      </c>
      <c r="BG1461">
        <v>0</v>
      </c>
      <c r="BH1461">
        <v>1525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 t="shared" si="856"/>
        <v>21:41:56.498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168</v>
      </c>
      <c r="CR1461">
        <v>1</v>
      </c>
      <c r="CW1461">
        <v>13195014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"07/22/2022 21:41:56.737"</f>
        <v>07/22/2022 21:41:56.737</v>
      </c>
      <c r="C1462" t="str">
        <f t="shared" si="849"/>
        <v>FFDFD3C0</v>
      </c>
      <c r="D1462" t="s">
        <v>121</v>
      </c>
      <c r="E1462">
        <v>12</v>
      </c>
      <c r="F1462">
        <v>1012</v>
      </c>
      <c r="G1462" t="s">
        <v>122</v>
      </c>
      <c r="J1462" t="s">
        <v>123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854"/>
        <v>21:41:56.492</v>
      </c>
      <c r="T1462" t="str">
        <f t="shared" si="855"/>
        <v>21:41:56.092</v>
      </c>
      <c r="U1462" t="str">
        <f t="shared" si="827"/>
        <v>A54CFF</v>
      </c>
      <c r="V1462">
        <v>0</v>
      </c>
      <c r="W1462">
        <v>0</v>
      </c>
      <c r="X1462">
        <v>2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1</v>
      </c>
      <c r="AI1462" t="s">
        <v>602</v>
      </c>
      <c r="AJ1462">
        <v>43.427303000000002</v>
      </c>
      <c r="AK1462" t="s">
        <v>603</v>
      </c>
      <c r="AL1462">
        <v>-88.775024000000002</v>
      </c>
      <c r="AM1462">
        <v>25</v>
      </c>
      <c r="AN1462">
        <v>1600</v>
      </c>
      <c r="AO1462" t="s">
        <v>118</v>
      </c>
      <c r="AP1462">
        <v>-39</v>
      </c>
      <c r="AQ1462">
        <v>86</v>
      </c>
      <c r="AR1462">
        <v>0</v>
      </c>
      <c r="AZ1462">
        <v>1200</v>
      </c>
      <c r="BA1462">
        <v>1</v>
      </c>
      <c r="BB1462" t="str">
        <f t="shared" si="852"/>
        <v xml:space="preserve">N4400K  </v>
      </c>
      <c r="BC1462">
        <v>1</v>
      </c>
      <c r="BE1462">
        <v>0</v>
      </c>
      <c r="BF1462">
        <v>0</v>
      </c>
      <c r="BG1462">
        <v>0</v>
      </c>
      <c r="BH1462">
        <v>1525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 t="shared" si="856"/>
        <v>21:41:56.498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168</v>
      </c>
      <c r="CR1462">
        <v>1</v>
      </c>
      <c r="CW1462">
        <v>13195014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"07/22/2022 21:41:57.580"</f>
        <v>07/22/2022 21:41:57.580</v>
      </c>
      <c r="C1463" t="str">
        <f t="shared" si="849"/>
        <v>FFDFD3C0</v>
      </c>
      <c r="D1463" t="s">
        <v>127</v>
      </c>
      <c r="E1463">
        <v>8</v>
      </c>
      <c r="F1463">
        <v>2008</v>
      </c>
      <c r="G1463" t="s">
        <v>128</v>
      </c>
      <c r="J1463" t="s">
        <v>129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ref="S1463:S1468" si="857">"21:41:57.391"</f>
        <v>21:41:57.391</v>
      </c>
      <c r="T1463" t="str">
        <f t="shared" ref="T1463:T1468" si="858">"21:41:56.991"</f>
        <v>21:41:56.991</v>
      </c>
      <c r="U1463" t="str">
        <f t="shared" si="827"/>
        <v>A54CFF</v>
      </c>
      <c r="V1463">
        <v>0</v>
      </c>
      <c r="W1463">
        <v>0</v>
      </c>
      <c r="X1463">
        <v>2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1</v>
      </c>
      <c r="AI1463" t="s">
        <v>604</v>
      </c>
      <c r="AJ1463">
        <v>43.427646000000003</v>
      </c>
      <c r="AK1463" t="s">
        <v>605</v>
      </c>
      <c r="AL1463">
        <v>-88.775282000000004</v>
      </c>
      <c r="AM1463">
        <v>25</v>
      </c>
      <c r="AN1463">
        <v>1600</v>
      </c>
      <c r="AO1463" t="s">
        <v>118</v>
      </c>
      <c r="AP1463">
        <v>-39</v>
      </c>
      <c r="AQ1463">
        <v>85</v>
      </c>
      <c r="AR1463">
        <v>64</v>
      </c>
      <c r="AZ1463">
        <v>1200</v>
      </c>
      <c r="BA1463">
        <v>1</v>
      </c>
      <c r="BB1463" t="str">
        <f t="shared" si="852"/>
        <v xml:space="preserve">N4400K  </v>
      </c>
      <c r="BC1463">
        <v>1</v>
      </c>
      <c r="BE1463">
        <v>0</v>
      </c>
      <c r="BF1463">
        <v>0</v>
      </c>
      <c r="BG1463">
        <v>0</v>
      </c>
      <c r="BH1463">
        <v>1525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 t="shared" ref="BW1463:BW1468" si="859">"21:41:57.391"</f>
        <v>21:41:57.391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168</v>
      </c>
      <c r="CR1463">
        <v>1</v>
      </c>
      <c r="CW1463">
        <v>13196586</v>
      </c>
      <c r="CY1463">
        <v>1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"07/22/2022 21:41:57.627"</f>
        <v>07/22/2022 21:41:57.627</v>
      </c>
      <c r="C1464" t="str">
        <f t="shared" si="849"/>
        <v>FFDFD3C0</v>
      </c>
      <c r="D1464" t="s">
        <v>124</v>
      </c>
      <c r="E1464">
        <v>2</v>
      </c>
      <c r="H1464">
        <v>156</v>
      </c>
      <c r="I1464" t="s">
        <v>125</v>
      </c>
      <c r="J1464" t="s">
        <v>126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857"/>
        <v>21:41:57.391</v>
      </c>
      <c r="T1464" t="str">
        <f t="shared" si="858"/>
        <v>21:41:56.991</v>
      </c>
      <c r="U1464" t="str">
        <f t="shared" si="827"/>
        <v>A54CFF</v>
      </c>
      <c r="V1464">
        <v>0</v>
      </c>
      <c r="W1464">
        <v>0</v>
      </c>
      <c r="X1464">
        <v>2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1</v>
      </c>
      <c r="AI1464" t="s">
        <v>604</v>
      </c>
      <c r="AJ1464">
        <v>43.427646000000003</v>
      </c>
      <c r="AK1464" t="s">
        <v>605</v>
      </c>
      <c r="AL1464">
        <v>-88.775282000000004</v>
      </c>
      <c r="AM1464">
        <v>25</v>
      </c>
      <c r="AN1464">
        <v>1600</v>
      </c>
      <c r="AO1464" t="s">
        <v>118</v>
      </c>
      <c r="AP1464">
        <v>-39</v>
      </c>
      <c r="AQ1464">
        <v>85</v>
      </c>
      <c r="AR1464">
        <v>64</v>
      </c>
      <c r="AZ1464">
        <v>1200</v>
      </c>
      <c r="BA1464">
        <v>1</v>
      </c>
      <c r="BB1464" t="str">
        <f t="shared" si="852"/>
        <v xml:space="preserve">N4400K  </v>
      </c>
      <c r="BC1464">
        <v>1</v>
      </c>
      <c r="BE1464">
        <v>0</v>
      </c>
      <c r="BF1464">
        <v>0</v>
      </c>
      <c r="BG1464">
        <v>0</v>
      </c>
      <c r="BH1464">
        <v>1525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 t="shared" si="859"/>
        <v>21:41:57.391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168</v>
      </c>
      <c r="CR1464">
        <v>1</v>
      </c>
      <c r="CW1464">
        <v>13196586</v>
      </c>
      <c r="CY1464">
        <v>1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"07/22/2022 21:41:57.627"</f>
        <v>07/22/2022 21:41:57.627</v>
      </c>
      <c r="C1465" t="str">
        <f t="shared" si="849"/>
        <v>FFDFD3C0</v>
      </c>
      <c r="D1465" t="s">
        <v>113</v>
      </c>
      <c r="E1465">
        <v>44</v>
      </c>
      <c r="H1465">
        <v>151</v>
      </c>
      <c r="I1465" t="s">
        <v>114</v>
      </c>
      <c r="J1465" t="s">
        <v>115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857"/>
        <v>21:41:57.391</v>
      </c>
      <c r="T1465" t="str">
        <f t="shared" si="858"/>
        <v>21:41:56.991</v>
      </c>
      <c r="U1465" t="str">
        <f t="shared" si="827"/>
        <v>A54CFF</v>
      </c>
      <c r="V1465">
        <v>0</v>
      </c>
      <c r="W1465">
        <v>0</v>
      </c>
      <c r="X1465">
        <v>2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1</v>
      </c>
      <c r="AI1465" t="s">
        <v>604</v>
      </c>
      <c r="AJ1465">
        <v>43.427646000000003</v>
      </c>
      <c r="AK1465" t="s">
        <v>605</v>
      </c>
      <c r="AL1465">
        <v>-88.775282000000004</v>
      </c>
      <c r="AM1465">
        <v>25</v>
      </c>
      <c r="AN1465">
        <v>1600</v>
      </c>
      <c r="AO1465" t="s">
        <v>118</v>
      </c>
      <c r="AP1465">
        <v>-39</v>
      </c>
      <c r="AQ1465">
        <v>85</v>
      </c>
      <c r="AR1465">
        <v>64</v>
      </c>
      <c r="AZ1465">
        <v>1200</v>
      </c>
      <c r="BA1465">
        <v>1</v>
      </c>
      <c r="BB1465" t="str">
        <f t="shared" si="852"/>
        <v xml:space="preserve">N4400K  </v>
      </c>
      <c r="BC1465">
        <v>1</v>
      </c>
      <c r="BE1465">
        <v>0</v>
      </c>
      <c r="BF1465">
        <v>0</v>
      </c>
      <c r="BG1465">
        <v>0</v>
      </c>
      <c r="BH1465">
        <v>1525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 t="shared" si="859"/>
        <v>21:41:57.391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168</v>
      </c>
      <c r="CR1465">
        <v>1</v>
      </c>
      <c r="CW1465">
        <v>13196586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"07/22/2022 21:41:57.627"</f>
        <v>07/22/2022 21:41:57.627</v>
      </c>
      <c r="C1466" t="str">
        <f t="shared" si="849"/>
        <v>FFDFD3C0</v>
      </c>
      <c r="D1466" t="s">
        <v>113</v>
      </c>
      <c r="E1466">
        <v>45</v>
      </c>
      <c r="H1466">
        <v>152</v>
      </c>
      <c r="I1466" t="s">
        <v>120</v>
      </c>
      <c r="J1466" t="s">
        <v>115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857"/>
        <v>21:41:57.391</v>
      </c>
      <c r="T1466" t="str">
        <f t="shared" si="858"/>
        <v>21:41:56.991</v>
      </c>
      <c r="U1466" t="str">
        <f t="shared" si="827"/>
        <v>A54CFF</v>
      </c>
      <c r="V1466">
        <v>0</v>
      </c>
      <c r="W1466">
        <v>0</v>
      </c>
      <c r="X1466">
        <v>2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1</v>
      </c>
      <c r="AI1466" t="s">
        <v>604</v>
      </c>
      <c r="AJ1466">
        <v>43.427646000000003</v>
      </c>
      <c r="AK1466" t="s">
        <v>605</v>
      </c>
      <c r="AL1466">
        <v>-88.775282000000004</v>
      </c>
      <c r="AM1466">
        <v>25</v>
      </c>
      <c r="AN1466">
        <v>1600</v>
      </c>
      <c r="AO1466" t="s">
        <v>118</v>
      </c>
      <c r="AP1466">
        <v>-39</v>
      </c>
      <c r="AQ1466">
        <v>85</v>
      </c>
      <c r="AR1466">
        <v>64</v>
      </c>
      <c r="AZ1466">
        <v>1200</v>
      </c>
      <c r="BA1466">
        <v>1</v>
      </c>
      <c r="BB1466" t="str">
        <f t="shared" si="852"/>
        <v xml:space="preserve">N4400K  </v>
      </c>
      <c r="BC1466">
        <v>1</v>
      </c>
      <c r="BE1466">
        <v>0</v>
      </c>
      <c r="BF1466">
        <v>0</v>
      </c>
      <c r="BG1466">
        <v>0</v>
      </c>
      <c r="BH1466">
        <v>1525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 t="shared" si="859"/>
        <v>21:41:57.391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119</v>
      </c>
      <c r="CQ1466">
        <v>168</v>
      </c>
      <c r="CR1466">
        <v>1</v>
      </c>
      <c r="CW1466">
        <v>13196586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"07/22/2022 21:41:57.627"</f>
        <v>07/22/2022 21:41:57.627</v>
      </c>
      <c r="C1467" t="str">
        <f t="shared" si="849"/>
        <v>FFDFD3C0</v>
      </c>
      <c r="D1467" t="s">
        <v>121</v>
      </c>
      <c r="E1467">
        <v>11</v>
      </c>
      <c r="F1467">
        <v>1011</v>
      </c>
      <c r="G1467" t="s">
        <v>125</v>
      </c>
      <c r="J1467" t="s">
        <v>123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857"/>
        <v>21:41:57.391</v>
      </c>
      <c r="T1467" t="str">
        <f t="shared" si="858"/>
        <v>21:41:56.991</v>
      </c>
      <c r="U1467" t="str">
        <f t="shared" si="827"/>
        <v>A54CFF</v>
      </c>
      <c r="V1467">
        <v>0</v>
      </c>
      <c r="W1467">
        <v>0</v>
      </c>
      <c r="X1467">
        <v>2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1</v>
      </c>
      <c r="AI1467" t="s">
        <v>604</v>
      </c>
      <c r="AJ1467">
        <v>43.427646000000003</v>
      </c>
      <c r="AK1467" t="s">
        <v>605</v>
      </c>
      <c r="AL1467">
        <v>-88.775282000000004</v>
      </c>
      <c r="AM1467">
        <v>25</v>
      </c>
      <c r="AN1467">
        <v>1600</v>
      </c>
      <c r="AO1467" t="s">
        <v>118</v>
      </c>
      <c r="AP1467">
        <v>-39</v>
      </c>
      <c r="AQ1467">
        <v>85</v>
      </c>
      <c r="AR1467">
        <v>64</v>
      </c>
      <c r="AZ1467">
        <v>1200</v>
      </c>
      <c r="BA1467">
        <v>1</v>
      </c>
      <c r="BB1467" t="str">
        <f t="shared" si="852"/>
        <v xml:space="preserve">N4400K  </v>
      </c>
      <c r="BC1467">
        <v>1</v>
      </c>
      <c r="BE1467">
        <v>0</v>
      </c>
      <c r="BF1467">
        <v>0</v>
      </c>
      <c r="BG1467">
        <v>0</v>
      </c>
      <c r="BH1467">
        <v>1525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 t="shared" si="859"/>
        <v>21:41:57.391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168</v>
      </c>
      <c r="CR1467">
        <v>1</v>
      </c>
      <c r="CW1467">
        <v>13196586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"07/22/2022 21:41:57.627"</f>
        <v>07/22/2022 21:41:57.627</v>
      </c>
      <c r="C1468" t="str">
        <f t="shared" si="849"/>
        <v>FFDFD3C0</v>
      </c>
      <c r="D1468" t="s">
        <v>121</v>
      </c>
      <c r="E1468">
        <v>12</v>
      </c>
      <c r="F1468">
        <v>1012</v>
      </c>
      <c r="G1468" t="s">
        <v>122</v>
      </c>
      <c r="J1468" t="s">
        <v>123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857"/>
        <v>21:41:57.391</v>
      </c>
      <c r="T1468" t="str">
        <f t="shared" si="858"/>
        <v>21:41:56.991</v>
      </c>
      <c r="U1468" t="str">
        <f t="shared" si="827"/>
        <v>A54CFF</v>
      </c>
      <c r="V1468">
        <v>0</v>
      </c>
      <c r="W1468">
        <v>0</v>
      </c>
      <c r="X1468">
        <v>2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1</v>
      </c>
      <c r="AI1468" t="s">
        <v>604</v>
      </c>
      <c r="AJ1468">
        <v>43.427646000000003</v>
      </c>
      <c r="AK1468" t="s">
        <v>605</v>
      </c>
      <c r="AL1468">
        <v>-88.775282000000004</v>
      </c>
      <c r="AM1468">
        <v>25</v>
      </c>
      <c r="AN1468">
        <v>1600</v>
      </c>
      <c r="AO1468" t="s">
        <v>118</v>
      </c>
      <c r="AP1468">
        <v>-39</v>
      </c>
      <c r="AQ1468">
        <v>85</v>
      </c>
      <c r="AR1468">
        <v>64</v>
      </c>
      <c r="AZ1468">
        <v>1200</v>
      </c>
      <c r="BA1468">
        <v>1</v>
      </c>
      <c r="BB1468" t="str">
        <f t="shared" si="852"/>
        <v xml:space="preserve">N4400K  </v>
      </c>
      <c r="BC1468">
        <v>1</v>
      </c>
      <c r="BE1468">
        <v>0</v>
      </c>
      <c r="BF1468">
        <v>0</v>
      </c>
      <c r="BG1468">
        <v>0</v>
      </c>
      <c r="BH1468">
        <v>1525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 t="shared" si="859"/>
        <v>21:41:57.391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168</v>
      </c>
      <c r="CR1468">
        <v>1</v>
      </c>
      <c r="CW1468">
        <v>13196586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 t="shared" ref="A1469:A1474" si="860">"07/22/2022 21:41:58.611"</f>
        <v>07/22/2022 21:41:58.611</v>
      </c>
      <c r="C1469" t="str">
        <f t="shared" si="849"/>
        <v>FFDFD3C0</v>
      </c>
      <c r="D1469" t="s">
        <v>127</v>
      </c>
      <c r="E1469">
        <v>8</v>
      </c>
      <c r="F1469">
        <v>2008</v>
      </c>
      <c r="G1469" t="s">
        <v>128</v>
      </c>
      <c r="J1469" t="s">
        <v>129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ref="S1469:S1474" si="861">"21:41:58.391"</f>
        <v>21:41:58.391</v>
      </c>
      <c r="T1469" t="str">
        <f t="shared" ref="T1469:T1474" si="862">"21:41:57.891"</f>
        <v>21:41:57.891</v>
      </c>
      <c r="U1469" t="str">
        <f t="shared" si="827"/>
        <v>A54CFF</v>
      </c>
      <c r="V1469">
        <v>0</v>
      </c>
      <c r="W1469">
        <v>0</v>
      </c>
      <c r="X1469">
        <v>2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1</v>
      </c>
      <c r="AI1469" t="s">
        <v>606</v>
      </c>
      <c r="AJ1469">
        <v>43.428075</v>
      </c>
      <c r="AK1469" t="s">
        <v>607</v>
      </c>
      <c r="AL1469">
        <v>-88.775538999999995</v>
      </c>
      <c r="AM1469">
        <v>25</v>
      </c>
      <c r="AN1469">
        <v>1600</v>
      </c>
      <c r="AO1469" t="s">
        <v>118</v>
      </c>
      <c r="AP1469">
        <v>-40</v>
      </c>
      <c r="AQ1469">
        <v>85</v>
      </c>
      <c r="AR1469">
        <v>128</v>
      </c>
      <c r="AZ1469">
        <v>1200</v>
      </c>
      <c r="BA1469">
        <v>1</v>
      </c>
      <c r="BB1469" t="str">
        <f t="shared" si="852"/>
        <v xml:space="preserve">N4400K  </v>
      </c>
      <c r="BC1469">
        <v>1</v>
      </c>
      <c r="BE1469">
        <v>0</v>
      </c>
      <c r="BF1469">
        <v>0</v>
      </c>
      <c r="BG1469">
        <v>0</v>
      </c>
      <c r="BH1469">
        <v>1525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 t="shared" ref="BW1469:BW1474" si="863">"21:41:58.397"</f>
        <v>21:41:58.397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168</v>
      </c>
      <c r="CR1469">
        <v>0</v>
      </c>
      <c r="CW1469">
        <v>4119070</v>
      </c>
      <c r="CY1469">
        <v>1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 t="shared" si="860"/>
        <v>07/22/2022 21:41:58.611</v>
      </c>
      <c r="C1470" t="str">
        <f t="shared" si="849"/>
        <v>FFDFD3C0</v>
      </c>
      <c r="D1470" t="s">
        <v>113</v>
      </c>
      <c r="E1470">
        <v>44</v>
      </c>
      <c r="H1470">
        <v>151</v>
      </c>
      <c r="I1470" t="s">
        <v>114</v>
      </c>
      <c r="J1470" t="s">
        <v>115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861"/>
        <v>21:41:58.391</v>
      </c>
      <c r="T1470" t="str">
        <f t="shared" si="862"/>
        <v>21:41:57.891</v>
      </c>
      <c r="U1470" t="str">
        <f t="shared" si="827"/>
        <v>A54CFF</v>
      </c>
      <c r="V1470">
        <v>0</v>
      </c>
      <c r="W1470">
        <v>0</v>
      </c>
      <c r="X1470">
        <v>2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1</v>
      </c>
      <c r="AI1470" t="s">
        <v>606</v>
      </c>
      <c r="AJ1470">
        <v>43.428075</v>
      </c>
      <c r="AK1470" t="s">
        <v>607</v>
      </c>
      <c r="AL1470">
        <v>-88.775538999999995</v>
      </c>
      <c r="AM1470">
        <v>25</v>
      </c>
      <c r="AN1470">
        <v>1600</v>
      </c>
      <c r="AO1470" t="s">
        <v>118</v>
      </c>
      <c r="AP1470">
        <v>-40</v>
      </c>
      <c r="AQ1470">
        <v>85</v>
      </c>
      <c r="AR1470">
        <v>128</v>
      </c>
      <c r="AZ1470">
        <v>1200</v>
      </c>
      <c r="BA1470">
        <v>1</v>
      </c>
      <c r="BB1470" t="str">
        <f t="shared" si="852"/>
        <v xml:space="preserve">N4400K  </v>
      </c>
      <c r="BC1470">
        <v>1</v>
      </c>
      <c r="BE1470">
        <v>0</v>
      </c>
      <c r="BF1470">
        <v>0</v>
      </c>
      <c r="BG1470">
        <v>0</v>
      </c>
      <c r="BH1470">
        <v>1525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 t="shared" si="863"/>
        <v>21:41:58.397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7</v>
      </c>
      <c r="CP1470" t="s">
        <v>119</v>
      </c>
      <c r="CQ1470">
        <v>168</v>
      </c>
      <c r="CR1470">
        <v>0</v>
      </c>
      <c r="CW1470">
        <v>4119070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 t="shared" si="860"/>
        <v>07/22/2022 21:41:58.611</v>
      </c>
      <c r="C1471" t="str">
        <f t="shared" si="849"/>
        <v>FFDFD3C0</v>
      </c>
      <c r="D1471" t="s">
        <v>113</v>
      </c>
      <c r="E1471">
        <v>45</v>
      </c>
      <c r="H1471">
        <v>152</v>
      </c>
      <c r="I1471" t="s">
        <v>120</v>
      </c>
      <c r="J1471" t="s">
        <v>115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861"/>
        <v>21:41:58.391</v>
      </c>
      <c r="T1471" t="str">
        <f t="shared" si="862"/>
        <v>21:41:57.891</v>
      </c>
      <c r="U1471" t="str">
        <f t="shared" si="827"/>
        <v>A54CFF</v>
      </c>
      <c r="V1471">
        <v>0</v>
      </c>
      <c r="W1471">
        <v>0</v>
      </c>
      <c r="X1471">
        <v>2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1</v>
      </c>
      <c r="AI1471" t="s">
        <v>606</v>
      </c>
      <c r="AJ1471">
        <v>43.428075</v>
      </c>
      <c r="AK1471" t="s">
        <v>607</v>
      </c>
      <c r="AL1471">
        <v>-88.775538999999995</v>
      </c>
      <c r="AM1471">
        <v>25</v>
      </c>
      <c r="AN1471">
        <v>1600</v>
      </c>
      <c r="AO1471" t="s">
        <v>118</v>
      </c>
      <c r="AP1471">
        <v>-40</v>
      </c>
      <c r="AQ1471">
        <v>85</v>
      </c>
      <c r="AR1471">
        <v>128</v>
      </c>
      <c r="AZ1471">
        <v>1200</v>
      </c>
      <c r="BA1471">
        <v>1</v>
      </c>
      <c r="BB1471" t="str">
        <f t="shared" si="852"/>
        <v xml:space="preserve">N4400K  </v>
      </c>
      <c r="BC1471">
        <v>1</v>
      </c>
      <c r="BE1471">
        <v>0</v>
      </c>
      <c r="BF1471">
        <v>0</v>
      </c>
      <c r="BG1471">
        <v>0</v>
      </c>
      <c r="BH1471">
        <v>1525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 t="shared" si="863"/>
        <v>21:41:58.397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168</v>
      </c>
      <c r="CR1471">
        <v>0</v>
      </c>
      <c r="CW1471">
        <v>4119070</v>
      </c>
      <c r="CY1471">
        <v>1</v>
      </c>
      <c r="CZ1471">
        <v>0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 t="shared" si="860"/>
        <v>07/22/2022 21:41:58.611</v>
      </c>
      <c r="C1472" t="str">
        <f t="shared" si="849"/>
        <v>FFDFD3C0</v>
      </c>
      <c r="D1472" t="s">
        <v>124</v>
      </c>
      <c r="E1472">
        <v>2</v>
      </c>
      <c r="H1472">
        <v>156</v>
      </c>
      <c r="I1472" t="s">
        <v>125</v>
      </c>
      <c r="J1472" t="s">
        <v>126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861"/>
        <v>21:41:58.391</v>
      </c>
      <c r="T1472" t="str">
        <f t="shared" si="862"/>
        <v>21:41:57.891</v>
      </c>
      <c r="U1472" t="str">
        <f t="shared" si="827"/>
        <v>A54CFF</v>
      </c>
      <c r="V1472">
        <v>0</v>
      </c>
      <c r="W1472">
        <v>0</v>
      </c>
      <c r="X1472">
        <v>2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1</v>
      </c>
      <c r="AI1472" t="s">
        <v>606</v>
      </c>
      <c r="AJ1472">
        <v>43.428075</v>
      </c>
      <c r="AK1472" t="s">
        <v>607</v>
      </c>
      <c r="AL1472">
        <v>-88.775538999999995</v>
      </c>
      <c r="AM1472">
        <v>25</v>
      </c>
      <c r="AN1472">
        <v>1600</v>
      </c>
      <c r="AO1472" t="s">
        <v>118</v>
      </c>
      <c r="AP1472">
        <v>-40</v>
      </c>
      <c r="AQ1472">
        <v>85</v>
      </c>
      <c r="AR1472">
        <v>128</v>
      </c>
      <c r="AZ1472">
        <v>1200</v>
      </c>
      <c r="BA1472">
        <v>1</v>
      </c>
      <c r="BB1472" t="str">
        <f t="shared" si="852"/>
        <v xml:space="preserve">N4400K  </v>
      </c>
      <c r="BC1472">
        <v>1</v>
      </c>
      <c r="BE1472">
        <v>0</v>
      </c>
      <c r="BF1472">
        <v>0</v>
      </c>
      <c r="BG1472">
        <v>0</v>
      </c>
      <c r="BH1472">
        <v>1525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 t="shared" si="863"/>
        <v>21:41:58.397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168</v>
      </c>
      <c r="CR1472">
        <v>0</v>
      </c>
      <c r="CW1472">
        <v>4119070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 t="shared" si="860"/>
        <v>07/22/2022 21:41:58.611</v>
      </c>
      <c r="C1473" t="str">
        <f t="shared" si="849"/>
        <v>FFDFD3C0</v>
      </c>
      <c r="D1473" t="s">
        <v>121</v>
      </c>
      <c r="E1473">
        <v>11</v>
      </c>
      <c r="F1473">
        <v>1011</v>
      </c>
      <c r="G1473" t="s">
        <v>125</v>
      </c>
      <c r="J1473" t="s">
        <v>123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861"/>
        <v>21:41:58.391</v>
      </c>
      <c r="T1473" t="str">
        <f t="shared" si="862"/>
        <v>21:41:57.891</v>
      </c>
      <c r="U1473" t="str">
        <f t="shared" si="827"/>
        <v>A54CFF</v>
      </c>
      <c r="V1473">
        <v>0</v>
      </c>
      <c r="W1473">
        <v>0</v>
      </c>
      <c r="X1473">
        <v>2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1</v>
      </c>
      <c r="AI1473" t="s">
        <v>606</v>
      </c>
      <c r="AJ1473">
        <v>43.428075</v>
      </c>
      <c r="AK1473" t="s">
        <v>607</v>
      </c>
      <c r="AL1473">
        <v>-88.775538999999995</v>
      </c>
      <c r="AM1473">
        <v>25</v>
      </c>
      <c r="AN1473">
        <v>1600</v>
      </c>
      <c r="AO1473" t="s">
        <v>118</v>
      </c>
      <c r="AP1473">
        <v>-40</v>
      </c>
      <c r="AQ1473">
        <v>85</v>
      </c>
      <c r="AR1473">
        <v>128</v>
      </c>
      <c r="AZ1473">
        <v>1200</v>
      </c>
      <c r="BA1473">
        <v>1</v>
      </c>
      <c r="BB1473" t="str">
        <f t="shared" si="852"/>
        <v xml:space="preserve">N4400K  </v>
      </c>
      <c r="BC1473">
        <v>1</v>
      </c>
      <c r="BE1473">
        <v>0</v>
      </c>
      <c r="BF1473">
        <v>0</v>
      </c>
      <c r="BG1473">
        <v>0</v>
      </c>
      <c r="BH1473">
        <v>1525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 t="shared" si="863"/>
        <v>21:41:58.397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168</v>
      </c>
      <c r="CR1473">
        <v>0</v>
      </c>
      <c r="CW1473">
        <v>4119070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 t="shared" si="860"/>
        <v>07/22/2022 21:41:58.611</v>
      </c>
      <c r="C1474" t="str">
        <f t="shared" si="849"/>
        <v>FFDFD3C0</v>
      </c>
      <c r="D1474" t="s">
        <v>121</v>
      </c>
      <c r="E1474">
        <v>12</v>
      </c>
      <c r="F1474">
        <v>1012</v>
      </c>
      <c r="G1474" t="s">
        <v>122</v>
      </c>
      <c r="J1474" t="s">
        <v>123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861"/>
        <v>21:41:58.391</v>
      </c>
      <c r="T1474" t="str">
        <f t="shared" si="862"/>
        <v>21:41:57.891</v>
      </c>
      <c r="U1474" t="str">
        <f t="shared" ref="U1474:U1537" si="864">"A54CFF"</f>
        <v>A54CFF</v>
      </c>
      <c r="V1474">
        <v>0</v>
      </c>
      <c r="W1474">
        <v>0</v>
      </c>
      <c r="X1474">
        <v>2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1</v>
      </c>
      <c r="AI1474" t="s">
        <v>606</v>
      </c>
      <c r="AJ1474">
        <v>43.428075</v>
      </c>
      <c r="AK1474" t="s">
        <v>607</v>
      </c>
      <c r="AL1474">
        <v>-88.775538999999995</v>
      </c>
      <c r="AM1474">
        <v>25</v>
      </c>
      <c r="AN1474">
        <v>1600</v>
      </c>
      <c r="AO1474" t="s">
        <v>118</v>
      </c>
      <c r="AP1474">
        <v>-40</v>
      </c>
      <c r="AQ1474">
        <v>85</v>
      </c>
      <c r="AR1474">
        <v>128</v>
      </c>
      <c r="AZ1474">
        <v>1200</v>
      </c>
      <c r="BA1474">
        <v>1</v>
      </c>
      <c r="BB1474" t="str">
        <f t="shared" si="852"/>
        <v xml:space="preserve">N4400K  </v>
      </c>
      <c r="BC1474">
        <v>1</v>
      </c>
      <c r="BE1474">
        <v>0</v>
      </c>
      <c r="BF1474">
        <v>0</v>
      </c>
      <c r="BG1474">
        <v>0</v>
      </c>
      <c r="BH1474">
        <v>1525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 t="shared" si="863"/>
        <v>21:41:58.397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168</v>
      </c>
      <c r="CR1474">
        <v>0</v>
      </c>
      <c r="CW1474">
        <v>4119070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"07/22/2022 21:41:59.533"</f>
        <v>07/22/2022 21:41:59.533</v>
      </c>
      <c r="C1475" t="str">
        <f t="shared" si="849"/>
        <v>FFDFD3C0</v>
      </c>
      <c r="D1475" t="s">
        <v>127</v>
      </c>
      <c r="E1475">
        <v>8</v>
      </c>
      <c r="F1475">
        <v>2008</v>
      </c>
      <c r="G1475" t="s">
        <v>128</v>
      </c>
      <c r="J1475" t="s">
        <v>129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ref="S1475:S1480" si="865">"21:41:59.320"</f>
        <v>21:41:59.320</v>
      </c>
      <c r="T1475" t="str">
        <f t="shared" ref="T1475:T1480" si="866">"21:41:58.920"</f>
        <v>21:41:58.920</v>
      </c>
      <c r="U1475" t="str">
        <f t="shared" si="864"/>
        <v>A54CFF</v>
      </c>
      <c r="V1475">
        <v>0</v>
      </c>
      <c r="W1475">
        <v>0</v>
      </c>
      <c r="X1475">
        <v>2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1</v>
      </c>
      <c r="AI1475" t="s">
        <v>608</v>
      </c>
      <c r="AJ1475">
        <v>43.428396999999997</v>
      </c>
      <c r="AK1475" t="s">
        <v>609</v>
      </c>
      <c r="AL1475">
        <v>-88.775733000000002</v>
      </c>
      <c r="AM1475">
        <v>25</v>
      </c>
      <c r="AN1475">
        <v>1600</v>
      </c>
      <c r="AO1475" t="s">
        <v>118</v>
      </c>
      <c r="AP1475">
        <v>-40</v>
      </c>
      <c r="AQ1475">
        <v>85</v>
      </c>
      <c r="AR1475">
        <v>192</v>
      </c>
      <c r="AZ1475">
        <v>1200</v>
      </c>
      <c r="BA1475">
        <v>1</v>
      </c>
      <c r="BB1475" t="str">
        <f t="shared" si="852"/>
        <v xml:space="preserve">N4400K  </v>
      </c>
      <c r="BC1475">
        <v>1</v>
      </c>
      <c r="BE1475">
        <v>0</v>
      </c>
      <c r="BF1475">
        <v>0</v>
      </c>
      <c r="BG1475">
        <v>0</v>
      </c>
      <c r="BH1475">
        <v>1525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 t="shared" ref="BW1475:BW1480" si="867">"21:41:59.326"</f>
        <v>21:41:59.326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168</v>
      </c>
      <c r="CR1475">
        <v>1</v>
      </c>
      <c r="CW1475">
        <v>13200147</v>
      </c>
      <c r="CY1475">
        <v>1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"07/22/2022 21:41:59.533"</f>
        <v>07/22/2022 21:41:59.533</v>
      </c>
      <c r="C1476" t="str">
        <f t="shared" si="849"/>
        <v>FFDFD3C0</v>
      </c>
      <c r="D1476" t="s">
        <v>121</v>
      </c>
      <c r="E1476">
        <v>11</v>
      </c>
      <c r="F1476">
        <v>1011</v>
      </c>
      <c r="G1476" t="s">
        <v>125</v>
      </c>
      <c r="J1476" t="s">
        <v>123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865"/>
        <v>21:41:59.320</v>
      </c>
      <c r="T1476" t="str">
        <f t="shared" si="866"/>
        <v>21:41:58.920</v>
      </c>
      <c r="U1476" t="str">
        <f t="shared" si="864"/>
        <v>A54CFF</v>
      </c>
      <c r="V1476">
        <v>0</v>
      </c>
      <c r="W1476">
        <v>0</v>
      </c>
      <c r="X1476">
        <v>2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1</v>
      </c>
      <c r="AI1476" t="s">
        <v>608</v>
      </c>
      <c r="AJ1476">
        <v>43.428396999999997</v>
      </c>
      <c r="AK1476" t="s">
        <v>609</v>
      </c>
      <c r="AL1476">
        <v>-88.775733000000002</v>
      </c>
      <c r="AM1476">
        <v>25</v>
      </c>
      <c r="AN1476">
        <v>1600</v>
      </c>
      <c r="AO1476" t="s">
        <v>118</v>
      </c>
      <c r="AP1476">
        <v>-40</v>
      </c>
      <c r="AQ1476">
        <v>85</v>
      </c>
      <c r="AR1476">
        <v>192</v>
      </c>
      <c r="AZ1476">
        <v>1200</v>
      </c>
      <c r="BA1476">
        <v>1</v>
      </c>
      <c r="BB1476" t="str">
        <f t="shared" si="852"/>
        <v xml:space="preserve">N4400K  </v>
      </c>
      <c r="BC1476">
        <v>1</v>
      </c>
      <c r="BE1476">
        <v>0</v>
      </c>
      <c r="BF1476">
        <v>0</v>
      </c>
      <c r="BG1476">
        <v>0</v>
      </c>
      <c r="BH1476">
        <v>1525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 t="shared" si="867"/>
        <v>21:41:59.326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168</v>
      </c>
      <c r="CR1476">
        <v>1</v>
      </c>
      <c r="CW1476">
        <v>13200147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"07/22/2022 21:41:59.580"</f>
        <v>07/22/2022 21:41:59.580</v>
      </c>
      <c r="C1477" t="str">
        <f t="shared" si="849"/>
        <v>FFDFD3C0</v>
      </c>
      <c r="D1477" t="s">
        <v>113</v>
      </c>
      <c r="E1477">
        <v>44</v>
      </c>
      <c r="H1477">
        <v>151</v>
      </c>
      <c r="I1477" t="s">
        <v>114</v>
      </c>
      <c r="J1477" t="s">
        <v>115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865"/>
        <v>21:41:59.320</v>
      </c>
      <c r="T1477" t="str">
        <f t="shared" si="866"/>
        <v>21:41:58.920</v>
      </c>
      <c r="U1477" t="str">
        <f t="shared" si="864"/>
        <v>A54CFF</v>
      </c>
      <c r="V1477">
        <v>0</v>
      </c>
      <c r="W1477">
        <v>0</v>
      </c>
      <c r="X1477">
        <v>2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1</v>
      </c>
      <c r="AI1477" t="s">
        <v>608</v>
      </c>
      <c r="AJ1477">
        <v>43.428396999999997</v>
      </c>
      <c r="AK1477" t="s">
        <v>609</v>
      </c>
      <c r="AL1477">
        <v>-88.775733000000002</v>
      </c>
      <c r="AM1477">
        <v>25</v>
      </c>
      <c r="AN1477">
        <v>1600</v>
      </c>
      <c r="AO1477" t="s">
        <v>118</v>
      </c>
      <c r="AP1477">
        <v>-40</v>
      </c>
      <c r="AQ1477">
        <v>85</v>
      </c>
      <c r="AR1477">
        <v>192</v>
      </c>
      <c r="AZ1477">
        <v>1200</v>
      </c>
      <c r="BA1477">
        <v>1</v>
      </c>
      <c r="BB1477" t="str">
        <f t="shared" si="852"/>
        <v xml:space="preserve">N4400K  </v>
      </c>
      <c r="BC1477">
        <v>1</v>
      </c>
      <c r="BE1477">
        <v>0</v>
      </c>
      <c r="BF1477">
        <v>0</v>
      </c>
      <c r="BG1477">
        <v>0</v>
      </c>
      <c r="BH1477">
        <v>1525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 t="shared" si="867"/>
        <v>21:41:59.326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168</v>
      </c>
      <c r="CR1477">
        <v>1</v>
      </c>
      <c r="CW1477">
        <v>13200147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"07/22/2022 21:41:59.580"</f>
        <v>07/22/2022 21:41:59.580</v>
      </c>
      <c r="C1478" t="str">
        <f t="shared" si="849"/>
        <v>FFDFD3C0</v>
      </c>
      <c r="D1478" t="s">
        <v>113</v>
      </c>
      <c r="E1478">
        <v>45</v>
      </c>
      <c r="H1478">
        <v>152</v>
      </c>
      <c r="I1478" t="s">
        <v>120</v>
      </c>
      <c r="J1478" t="s">
        <v>115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865"/>
        <v>21:41:59.320</v>
      </c>
      <c r="T1478" t="str">
        <f t="shared" si="866"/>
        <v>21:41:58.920</v>
      </c>
      <c r="U1478" t="str">
        <f t="shared" si="864"/>
        <v>A54CFF</v>
      </c>
      <c r="V1478">
        <v>0</v>
      </c>
      <c r="W1478">
        <v>0</v>
      </c>
      <c r="X1478">
        <v>2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1</v>
      </c>
      <c r="AI1478" t="s">
        <v>608</v>
      </c>
      <c r="AJ1478">
        <v>43.428396999999997</v>
      </c>
      <c r="AK1478" t="s">
        <v>609</v>
      </c>
      <c r="AL1478">
        <v>-88.775733000000002</v>
      </c>
      <c r="AM1478">
        <v>25</v>
      </c>
      <c r="AN1478">
        <v>1600</v>
      </c>
      <c r="AO1478" t="s">
        <v>118</v>
      </c>
      <c r="AP1478">
        <v>-40</v>
      </c>
      <c r="AQ1478">
        <v>85</v>
      </c>
      <c r="AR1478">
        <v>192</v>
      </c>
      <c r="AZ1478">
        <v>1200</v>
      </c>
      <c r="BA1478">
        <v>1</v>
      </c>
      <c r="BB1478" t="str">
        <f t="shared" si="852"/>
        <v xml:space="preserve">N4400K  </v>
      </c>
      <c r="BC1478">
        <v>1</v>
      </c>
      <c r="BE1478">
        <v>0</v>
      </c>
      <c r="BF1478">
        <v>0</v>
      </c>
      <c r="BG1478">
        <v>0</v>
      </c>
      <c r="BH1478">
        <v>1525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 t="shared" si="867"/>
        <v>21:41:59.326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168</v>
      </c>
      <c r="CR1478">
        <v>1</v>
      </c>
      <c r="CW1478">
        <v>13200147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"07/22/2022 21:41:59.580"</f>
        <v>07/22/2022 21:41:59.580</v>
      </c>
      <c r="C1479" t="str">
        <f t="shared" si="849"/>
        <v>FFDFD3C0</v>
      </c>
      <c r="D1479" t="s">
        <v>124</v>
      </c>
      <c r="E1479">
        <v>2</v>
      </c>
      <c r="H1479">
        <v>156</v>
      </c>
      <c r="I1479" t="s">
        <v>125</v>
      </c>
      <c r="J1479" t="s">
        <v>126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865"/>
        <v>21:41:59.320</v>
      </c>
      <c r="T1479" t="str">
        <f t="shared" si="866"/>
        <v>21:41:58.920</v>
      </c>
      <c r="U1479" t="str">
        <f t="shared" si="864"/>
        <v>A54CFF</v>
      </c>
      <c r="V1479">
        <v>0</v>
      </c>
      <c r="W1479">
        <v>0</v>
      </c>
      <c r="X1479">
        <v>2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1</v>
      </c>
      <c r="AI1479" t="s">
        <v>608</v>
      </c>
      <c r="AJ1479">
        <v>43.428396999999997</v>
      </c>
      <c r="AK1479" t="s">
        <v>609</v>
      </c>
      <c r="AL1479">
        <v>-88.775733000000002</v>
      </c>
      <c r="AM1479">
        <v>25</v>
      </c>
      <c r="AN1479">
        <v>1600</v>
      </c>
      <c r="AO1479" t="s">
        <v>118</v>
      </c>
      <c r="AP1479">
        <v>-40</v>
      </c>
      <c r="AQ1479">
        <v>85</v>
      </c>
      <c r="AR1479">
        <v>192</v>
      </c>
      <c r="AZ1479">
        <v>1200</v>
      </c>
      <c r="BA1479">
        <v>1</v>
      </c>
      <c r="BB1479" t="str">
        <f t="shared" si="852"/>
        <v xml:space="preserve">N4400K  </v>
      </c>
      <c r="BC1479">
        <v>1</v>
      </c>
      <c r="BE1479">
        <v>0</v>
      </c>
      <c r="BF1479">
        <v>0</v>
      </c>
      <c r="BG1479">
        <v>0</v>
      </c>
      <c r="BH1479">
        <v>1525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 t="shared" si="867"/>
        <v>21:41:59.326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168</v>
      </c>
      <c r="CR1479">
        <v>1</v>
      </c>
      <c r="CW1479">
        <v>13200147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"07/22/2022 21:41:59.611"</f>
        <v>07/22/2022 21:41:59.611</v>
      </c>
      <c r="C1480" t="str">
        <f t="shared" si="849"/>
        <v>FFDFD3C0</v>
      </c>
      <c r="D1480" t="s">
        <v>121</v>
      </c>
      <c r="E1480">
        <v>12</v>
      </c>
      <c r="F1480">
        <v>1012</v>
      </c>
      <c r="G1480" t="s">
        <v>122</v>
      </c>
      <c r="J1480" t="s">
        <v>123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865"/>
        <v>21:41:59.320</v>
      </c>
      <c r="T1480" t="str">
        <f t="shared" si="866"/>
        <v>21:41:58.920</v>
      </c>
      <c r="U1480" t="str">
        <f t="shared" si="864"/>
        <v>A54CFF</v>
      </c>
      <c r="V1480">
        <v>0</v>
      </c>
      <c r="W1480">
        <v>0</v>
      </c>
      <c r="X1480">
        <v>2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1</v>
      </c>
      <c r="AI1480" t="s">
        <v>608</v>
      </c>
      <c r="AJ1480">
        <v>43.428396999999997</v>
      </c>
      <c r="AK1480" t="s">
        <v>609</v>
      </c>
      <c r="AL1480">
        <v>-88.775733000000002</v>
      </c>
      <c r="AM1480">
        <v>25</v>
      </c>
      <c r="AN1480">
        <v>1600</v>
      </c>
      <c r="AO1480" t="s">
        <v>118</v>
      </c>
      <c r="AP1480">
        <v>-40</v>
      </c>
      <c r="AQ1480">
        <v>85</v>
      </c>
      <c r="AR1480">
        <v>192</v>
      </c>
      <c r="AZ1480">
        <v>1200</v>
      </c>
      <c r="BA1480">
        <v>1</v>
      </c>
      <c r="BB1480" t="str">
        <f t="shared" si="852"/>
        <v xml:space="preserve">N4400K  </v>
      </c>
      <c r="BC1480">
        <v>1</v>
      </c>
      <c r="BE1480">
        <v>0</v>
      </c>
      <c r="BF1480">
        <v>0</v>
      </c>
      <c r="BG1480">
        <v>0</v>
      </c>
      <c r="BH1480">
        <v>1525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 t="shared" si="867"/>
        <v>21:41:59.326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168</v>
      </c>
      <c r="CR1480">
        <v>1</v>
      </c>
      <c r="CW1480">
        <v>13200147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"07/22/2022 21:42:00.580"</f>
        <v>07/22/2022 21:42:00.580</v>
      </c>
      <c r="C1481" t="str">
        <f t="shared" si="849"/>
        <v>FFDFD3C0</v>
      </c>
      <c r="D1481" t="s">
        <v>121</v>
      </c>
      <c r="E1481">
        <v>12</v>
      </c>
      <c r="F1481">
        <v>1012</v>
      </c>
      <c r="G1481" t="s">
        <v>122</v>
      </c>
      <c r="J1481" t="s">
        <v>123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ref="S1481:S1486" si="868">"21:42:00.375"</f>
        <v>21:42:00.375</v>
      </c>
      <c r="T1481" t="str">
        <f t="shared" ref="T1481:T1486" si="869">"21:41:59.875"</f>
        <v>21:41:59.875</v>
      </c>
      <c r="U1481" t="str">
        <f t="shared" si="864"/>
        <v>A54CFF</v>
      </c>
      <c r="V1481">
        <v>0</v>
      </c>
      <c r="W1481">
        <v>0</v>
      </c>
      <c r="X1481">
        <v>2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1</v>
      </c>
      <c r="AI1481" t="s">
        <v>610</v>
      </c>
      <c r="AJ1481">
        <v>43.428868999999999</v>
      </c>
      <c r="AK1481" t="s">
        <v>611</v>
      </c>
      <c r="AL1481">
        <v>-88.776010999999997</v>
      </c>
      <c r="AM1481">
        <v>25</v>
      </c>
      <c r="AN1481">
        <v>1600</v>
      </c>
      <c r="AO1481" t="s">
        <v>118</v>
      </c>
      <c r="AP1481">
        <v>-40</v>
      </c>
      <c r="AQ1481">
        <v>85</v>
      </c>
      <c r="AR1481">
        <v>128</v>
      </c>
      <c r="AZ1481">
        <v>1200</v>
      </c>
      <c r="BA1481">
        <v>1</v>
      </c>
      <c r="BB1481" t="str">
        <f t="shared" si="852"/>
        <v xml:space="preserve">N4400K  </v>
      </c>
      <c r="BC1481">
        <v>1</v>
      </c>
      <c r="BE1481">
        <v>0</v>
      </c>
      <c r="BF1481">
        <v>0</v>
      </c>
      <c r="BG1481">
        <v>0</v>
      </c>
      <c r="BH1481">
        <v>1525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 t="shared" ref="BW1481:BW1486" si="870">"21:42:00.378"</f>
        <v>21:42:00.378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168</v>
      </c>
      <c r="CR1481">
        <v>1</v>
      </c>
      <c r="CW1481">
        <v>13202103</v>
      </c>
      <c r="CY1481">
        <v>1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"07/22/2022 21:42:00.627"</f>
        <v>07/22/2022 21:42:00.627</v>
      </c>
      <c r="C1482" t="str">
        <f t="shared" si="849"/>
        <v>FFDFD3C0</v>
      </c>
      <c r="D1482" t="s">
        <v>127</v>
      </c>
      <c r="E1482">
        <v>8</v>
      </c>
      <c r="F1482">
        <v>2008</v>
      </c>
      <c r="G1482" t="s">
        <v>128</v>
      </c>
      <c r="J1482" t="s">
        <v>129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868"/>
        <v>21:42:00.375</v>
      </c>
      <c r="T1482" t="str">
        <f t="shared" si="869"/>
        <v>21:41:59.875</v>
      </c>
      <c r="U1482" t="str">
        <f t="shared" si="864"/>
        <v>A54CFF</v>
      </c>
      <c r="V1482">
        <v>0</v>
      </c>
      <c r="W1482">
        <v>0</v>
      </c>
      <c r="X1482">
        <v>2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1</v>
      </c>
      <c r="AI1482" t="s">
        <v>610</v>
      </c>
      <c r="AJ1482">
        <v>43.428868999999999</v>
      </c>
      <c r="AK1482" t="s">
        <v>611</v>
      </c>
      <c r="AL1482">
        <v>-88.776010999999997</v>
      </c>
      <c r="AM1482">
        <v>25</v>
      </c>
      <c r="AN1482">
        <v>1600</v>
      </c>
      <c r="AO1482" t="s">
        <v>118</v>
      </c>
      <c r="AP1482">
        <v>-40</v>
      </c>
      <c r="AQ1482">
        <v>85</v>
      </c>
      <c r="AR1482">
        <v>128</v>
      </c>
      <c r="AZ1482">
        <v>1200</v>
      </c>
      <c r="BA1482">
        <v>1</v>
      </c>
      <c r="BB1482" t="str">
        <f t="shared" si="852"/>
        <v xml:space="preserve">N4400K  </v>
      </c>
      <c r="BC1482">
        <v>1</v>
      </c>
      <c r="BE1482">
        <v>0</v>
      </c>
      <c r="BF1482">
        <v>0</v>
      </c>
      <c r="BG1482">
        <v>0</v>
      </c>
      <c r="BH1482">
        <v>1525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 t="shared" si="870"/>
        <v>21:42:00.378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168</v>
      </c>
      <c r="CR1482">
        <v>1</v>
      </c>
      <c r="CW1482">
        <v>13202103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"07/22/2022 21:42:00.627"</f>
        <v>07/22/2022 21:42:00.627</v>
      </c>
      <c r="C1483" t="str">
        <f t="shared" si="849"/>
        <v>FFDFD3C0</v>
      </c>
      <c r="D1483" t="s">
        <v>121</v>
      </c>
      <c r="E1483">
        <v>11</v>
      </c>
      <c r="F1483">
        <v>1011</v>
      </c>
      <c r="G1483" t="s">
        <v>125</v>
      </c>
      <c r="J1483" t="s">
        <v>123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868"/>
        <v>21:42:00.375</v>
      </c>
      <c r="T1483" t="str">
        <f t="shared" si="869"/>
        <v>21:41:59.875</v>
      </c>
      <c r="U1483" t="str">
        <f t="shared" si="864"/>
        <v>A54CFF</v>
      </c>
      <c r="V1483">
        <v>0</v>
      </c>
      <c r="W1483">
        <v>0</v>
      </c>
      <c r="X1483">
        <v>2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1</v>
      </c>
      <c r="AI1483" t="s">
        <v>610</v>
      </c>
      <c r="AJ1483">
        <v>43.428868999999999</v>
      </c>
      <c r="AK1483" t="s">
        <v>611</v>
      </c>
      <c r="AL1483">
        <v>-88.776010999999997</v>
      </c>
      <c r="AM1483">
        <v>25</v>
      </c>
      <c r="AN1483">
        <v>1600</v>
      </c>
      <c r="AO1483" t="s">
        <v>118</v>
      </c>
      <c r="AP1483">
        <v>-40</v>
      </c>
      <c r="AQ1483">
        <v>85</v>
      </c>
      <c r="AR1483">
        <v>128</v>
      </c>
      <c r="AZ1483">
        <v>1200</v>
      </c>
      <c r="BA1483">
        <v>1</v>
      </c>
      <c r="BB1483" t="str">
        <f t="shared" si="852"/>
        <v xml:space="preserve">N4400K  </v>
      </c>
      <c r="BC1483">
        <v>1</v>
      </c>
      <c r="BE1483">
        <v>0</v>
      </c>
      <c r="BF1483">
        <v>0</v>
      </c>
      <c r="BG1483">
        <v>0</v>
      </c>
      <c r="BH1483">
        <v>1525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 t="shared" si="870"/>
        <v>21:42:00.378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168</v>
      </c>
      <c r="CR1483">
        <v>1</v>
      </c>
      <c r="CW1483">
        <v>13202103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"07/22/2022 21:42:00.627"</f>
        <v>07/22/2022 21:42:00.627</v>
      </c>
      <c r="C1484" t="str">
        <f t="shared" si="849"/>
        <v>FFDFD3C0</v>
      </c>
      <c r="D1484" t="s">
        <v>113</v>
      </c>
      <c r="E1484">
        <v>44</v>
      </c>
      <c r="H1484">
        <v>151</v>
      </c>
      <c r="I1484" t="s">
        <v>114</v>
      </c>
      <c r="J1484" t="s">
        <v>115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868"/>
        <v>21:42:00.375</v>
      </c>
      <c r="T1484" t="str">
        <f t="shared" si="869"/>
        <v>21:41:59.875</v>
      </c>
      <c r="U1484" t="str">
        <f t="shared" si="864"/>
        <v>A54CFF</v>
      </c>
      <c r="V1484">
        <v>0</v>
      </c>
      <c r="W1484">
        <v>0</v>
      </c>
      <c r="X1484">
        <v>2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1</v>
      </c>
      <c r="AI1484" t="s">
        <v>610</v>
      </c>
      <c r="AJ1484">
        <v>43.428868999999999</v>
      </c>
      <c r="AK1484" t="s">
        <v>611</v>
      </c>
      <c r="AL1484">
        <v>-88.776010999999997</v>
      </c>
      <c r="AM1484">
        <v>25</v>
      </c>
      <c r="AN1484">
        <v>1600</v>
      </c>
      <c r="AO1484" t="s">
        <v>118</v>
      </c>
      <c r="AP1484">
        <v>-40</v>
      </c>
      <c r="AQ1484">
        <v>85</v>
      </c>
      <c r="AR1484">
        <v>128</v>
      </c>
      <c r="AZ1484">
        <v>1200</v>
      </c>
      <c r="BA1484">
        <v>1</v>
      </c>
      <c r="BB1484" t="str">
        <f t="shared" si="852"/>
        <v xml:space="preserve">N4400K  </v>
      </c>
      <c r="BC1484">
        <v>1</v>
      </c>
      <c r="BE1484">
        <v>0</v>
      </c>
      <c r="BF1484">
        <v>0</v>
      </c>
      <c r="BG1484">
        <v>0</v>
      </c>
      <c r="BH1484">
        <v>1525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 t="shared" si="870"/>
        <v>21:42:00.378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168</v>
      </c>
      <c r="CR1484">
        <v>1</v>
      </c>
      <c r="CW1484">
        <v>13202103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"07/22/2022 21:42:00.627"</f>
        <v>07/22/2022 21:42:00.627</v>
      </c>
      <c r="C1485" t="str">
        <f t="shared" si="849"/>
        <v>FFDFD3C0</v>
      </c>
      <c r="D1485" t="s">
        <v>113</v>
      </c>
      <c r="E1485">
        <v>45</v>
      </c>
      <c r="H1485">
        <v>152</v>
      </c>
      <c r="I1485" t="s">
        <v>120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868"/>
        <v>21:42:00.375</v>
      </c>
      <c r="T1485" t="str">
        <f t="shared" si="869"/>
        <v>21:41:59.875</v>
      </c>
      <c r="U1485" t="str">
        <f t="shared" si="864"/>
        <v>A54CFF</v>
      </c>
      <c r="V1485">
        <v>0</v>
      </c>
      <c r="W1485">
        <v>0</v>
      </c>
      <c r="X1485">
        <v>2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1</v>
      </c>
      <c r="AI1485" t="s">
        <v>610</v>
      </c>
      <c r="AJ1485">
        <v>43.428868999999999</v>
      </c>
      <c r="AK1485" t="s">
        <v>611</v>
      </c>
      <c r="AL1485">
        <v>-88.776010999999997</v>
      </c>
      <c r="AM1485">
        <v>25</v>
      </c>
      <c r="AN1485">
        <v>1600</v>
      </c>
      <c r="AO1485" t="s">
        <v>118</v>
      </c>
      <c r="AP1485">
        <v>-40</v>
      </c>
      <c r="AQ1485">
        <v>85</v>
      </c>
      <c r="AR1485">
        <v>128</v>
      </c>
      <c r="AZ1485">
        <v>1200</v>
      </c>
      <c r="BA1485">
        <v>1</v>
      </c>
      <c r="BB1485" t="str">
        <f t="shared" si="852"/>
        <v xml:space="preserve">N4400K  </v>
      </c>
      <c r="BC1485">
        <v>1</v>
      </c>
      <c r="BE1485">
        <v>0</v>
      </c>
      <c r="BF1485">
        <v>0</v>
      </c>
      <c r="BG1485">
        <v>0</v>
      </c>
      <c r="BH1485">
        <v>1525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 t="shared" si="870"/>
        <v>21:42:00.378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168</v>
      </c>
      <c r="CR1485">
        <v>1</v>
      </c>
      <c r="CW1485">
        <v>13202103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"07/22/2022 21:42:00.627"</f>
        <v>07/22/2022 21:42:00.627</v>
      </c>
      <c r="C1486" t="str">
        <f t="shared" si="849"/>
        <v>FFDFD3C0</v>
      </c>
      <c r="D1486" t="s">
        <v>124</v>
      </c>
      <c r="E1486">
        <v>2</v>
      </c>
      <c r="H1486">
        <v>156</v>
      </c>
      <c r="I1486" t="s">
        <v>125</v>
      </c>
      <c r="J1486" t="s">
        <v>126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868"/>
        <v>21:42:00.375</v>
      </c>
      <c r="T1486" t="str">
        <f t="shared" si="869"/>
        <v>21:41:59.875</v>
      </c>
      <c r="U1486" t="str">
        <f t="shared" si="864"/>
        <v>A54CFF</v>
      </c>
      <c r="V1486">
        <v>0</v>
      </c>
      <c r="W1486">
        <v>0</v>
      </c>
      <c r="X1486">
        <v>2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1</v>
      </c>
      <c r="AI1486" t="s">
        <v>610</v>
      </c>
      <c r="AJ1486">
        <v>43.428868999999999</v>
      </c>
      <c r="AK1486" t="s">
        <v>611</v>
      </c>
      <c r="AL1486">
        <v>-88.776010999999997</v>
      </c>
      <c r="AM1486">
        <v>25</v>
      </c>
      <c r="AN1486">
        <v>1600</v>
      </c>
      <c r="AO1486" t="s">
        <v>118</v>
      </c>
      <c r="AP1486">
        <v>-40</v>
      </c>
      <c r="AQ1486">
        <v>85</v>
      </c>
      <c r="AR1486">
        <v>128</v>
      </c>
      <c r="AZ1486">
        <v>1200</v>
      </c>
      <c r="BA1486">
        <v>1</v>
      </c>
      <c r="BB1486" t="str">
        <f t="shared" si="852"/>
        <v xml:space="preserve">N4400K  </v>
      </c>
      <c r="BC1486">
        <v>1</v>
      </c>
      <c r="BE1486">
        <v>0</v>
      </c>
      <c r="BF1486">
        <v>0</v>
      </c>
      <c r="BG1486">
        <v>0</v>
      </c>
      <c r="BH1486">
        <v>1525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 t="shared" si="870"/>
        <v>21:42:00.378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168</v>
      </c>
      <c r="CR1486">
        <v>1</v>
      </c>
      <c r="CW1486">
        <v>13202103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"07/22/2022 21:42:01.549"</f>
        <v>07/22/2022 21:42:01.549</v>
      </c>
      <c r="C1487" t="str">
        <f t="shared" si="849"/>
        <v>FFDFD3C0</v>
      </c>
      <c r="D1487" t="s">
        <v>127</v>
      </c>
      <c r="E1487">
        <v>8</v>
      </c>
      <c r="F1487">
        <v>2008</v>
      </c>
      <c r="G1487" t="s">
        <v>128</v>
      </c>
      <c r="J1487" t="s">
        <v>129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ref="S1487:S1492" si="871">"21:42:01.375"</f>
        <v>21:42:01.375</v>
      </c>
      <c r="T1487" t="str">
        <f t="shared" ref="T1487:T1492" si="872">"21:42:00.875"</f>
        <v>21:42:00.875</v>
      </c>
      <c r="U1487" t="str">
        <f t="shared" si="864"/>
        <v>A54CFF</v>
      </c>
      <c r="V1487">
        <v>0</v>
      </c>
      <c r="W1487">
        <v>0</v>
      </c>
      <c r="X1487">
        <v>2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1</v>
      </c>
      <c r="AI1487" t="s">
        <v>612</v>
      </c>
      <c r="AJ1487">
        <v>43.429234000000001</v>
      </c>
      <c r="AK1487" t="s">
        <v>613</v>
      </c>
      <c r="AL1487">
        <v>-88.776268999999999</v>
      </c>
      <c r="AM1487">
        <v>25</v>
      </c>
      <c r="AN1487">
        <v>1625</v>
      </c>
      <c r="AO1487" t="s">
        <v>118</v>
      </c>
      <c r="AP1487">
        <v>-40</v>
      </c>
      <c r="AQ1487">
        <v>85</v>
      </c>
      <c r="AR1487">
        <v>256</v>
      </c>
      <c r="AZ1487">
        <v>1200</v>
      </c>
      <c r="BA1487">
        <v>1</v>
      </c>
      <c r="BB1487" t="str">
        <f t="shared" si="852"/>
        <v xml:space="preserve">N4400K  </v>
      </c>
      <c r="BC1487">
        <v>1</v>
      </c>
      <c r="BE1487">
        <v>0</v>
      </c>
      <c r="BF1487">
        <v>0</v>
      </c>
      <c r="BG1487">
        <v>0</v>
      </c>
      <c r="BH1487">
        <v>1550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 t="shared" ref="BW1487:BW1492" si="873">"21:42:01.376"</f>
        <v>21:42:01.376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168</v>
      </c>
      <c r="CR1487">
        <v>0</v>
      </c>
      <c r="CW1487">
        <v>4122719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"07/22/2022 21:42:01.580"</f>
        <v>07/22/2022 21:42:01.580</v>
      </c>
      <c r="C1488" t="str">
        <f t="shared" si="849"/>
        <v>FFDFD3C0</v>
      </c>
      <c r="D1488" t="s">
        <v>121</v>
      </c>
      <c r="E1488">
        <v>11</v>
      </c>
      <c r="F1488">
        <v>1011</v>
      </c>
      <c r="G1488" t="s">
        <v>125</v>
      </c>
      <c r="J1488" t="s">
        <v>123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871"/>
        <v>21:42:01.375</v>
      </c>
      <c r="T1488" t="str">
        <f t="shared" si="872"/>
        <v>21:42:00.875</v>
      </c>
      <c r="U1488" t="str">
        <f t="shared" si="864"/>
        <v>A54CFF</v>
      </c>
      <c r="V1488">
        <v>0</v>
      </c>
      <c r="W1488">
        <v>0</v>
      </c>
      <c r="X1488">
        <v>2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1</v>
      </c>
      <c r="AI1488" t="s">
        <v>612</v>
      </c>
      <c r="AJ1488">
        <v>43.429234000000001</v>
      </c>
      <c r="AK1488" t="s">
        <v>613</v>
      </c>
      <c r="AL1488">
        <v>-88.776268999999999</v>
      </c>
      <c r="AM1488">
        <v>25</v>
      </c>
      <c r="AN1488">
        <v>1625</v>
      </c>
      <c r="AO1488" t="s">
        <v>118</v>
      </c>
      <c r="AP1488">
        <v>-40</v>
      </c>
      <c r="AQ1488">
        <v>85</v>
      </c>
      <c r="AR1488">
        <v>256</v>
      </c>
      <c r="AZ1488">
        <v>1200</v>
      </c>
      <c r="BA1488">
        <v>1</v>
      </c>
      <c r="BB1488" t="str">
        <f t="shared" si="852"/>
        <v xml:space="preserve">N4400K  </v>
      </c>
      <c r="BC1488">
        <v>1</v>
      </c>
      <c r="BE1488">
        <v>0</v>
      </c>
      <c r="BF1488">
        <v>0</v>
      </c>
      <c r="BG1488">
        <v>0</v>
      </c>
      <c r="BH1488">
        <v>1550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 t="shared" si="873"/>
        <v>21:42:01.376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168</v>
      </c>
      <c r="CR1488">
        <v>0</v>
      </c>
      <c r="CW1488">
        <v>4122719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"07/22/2022 21:42:01.596"</f>
        <v>07/22/2022 21:42:01.596</v>
      </c>
      <c r="C1489" t="str">
        <f t="shared" si="849"/>
        <v>FFDFD3C0</v>
      </c>
      <c r="D1489" t="s">
        <v>124</v>
      </c>
      <c r="E1489">
        <v>2</v>
      </c>
      <c r="H1489">
        <v>156</v>
      </c>
      <c r="I1489" t="s">
        <v>125</v>
      </c>
      <c r="J1489" t="s">
        <v>126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871"/>
        <v>21:42:01.375</v>
      </c>
      <c r="T1489" t="str">
        <f t="shared" si="872"/>
        <v>21:42:00.875</v>
      </c>
      <c r="U1489" t="str">
        <f t="shared" si="864"/>
        <v>A54CFF</v>
      </c>
      <c r="V1489">
        <v>0</v>
      </c>
      <c r="W1489">
        <v>0</v>
      </c>
      <c r="X1489">
        <v>2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1</v>
      </c>
      <c r="AI1489" t="s">
        <v>612</v>
      </c>
      <c r="AJ1489">
        <v>43.429234000000001</v>
      </c>
      <c r="AK1489" t="s">
        <v>613</v>
      </c>
      <c r="AL1489">
        <v>-88.776268999999999</v>
      </c>
      <c r="AM1489">
        <v>25</v>
      </c>
      <c r="AN1489">
        <v>1625</v>
      </c>
      <c r="AO1489" t="s">
        <v>118</v>
      </c>
      <c r="AP1489">
        <v>-40</v>
      </c>
      <c r="AQ1489">
        <v>85</v>
      </c>
      <c r="AR1489">
        <v>256</v>
      </c>
      <c r="AZ1489">
        <v>1200</v>
      </c>
      <c r="BA1489">
        <v>1</v>
      </c>
      <c r="BB1489" t="str">
        <f t="shared" si="852"/>
        <v xml:space="preserve">N4400K  </v>
      </c>
      <c r="BC1489">
        <v>1</v>
      </c>
      <c r="BE1489">
        <v>0</v>
      </c>
      <c r="BF1489">
        <v>0</v>
      </c>
      <c r="BG1489">
        <v>0</v>
      </c>
      <c r="BH1489">
        <v>1550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 t="shared" si="873"/>
        <v>21:42:01.376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168</v>
      </c>
      <c r="CR1489">
        <v>0</v>
      </c>
      <c r="CW1489">
        <v>4122719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"07/22/2022 21:42:01.596"</f>
        <v>07/22/2022 21:42:01.596</v>
      </c>
      <c r="C1490" t="str">
        <f t="shared" si="849"/>
        <v>FFDFD3C0</v>
      </c>
      <c r="D1490" t="s">
        <v>113</v>
      </c>
      <c r="E1490">
        <v>45</v>
      </c>
      <c r="H1490">
        <v>152</v>
      </c>
      <c r="I1490" t="s">
        <v>120</v>
      </c>
      <c r="J1490" t="s">
        <v>115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871"/>
        <v>21:42:01.375</v>
      </c>
      <c r="T1490" t="str">
        <f t="shared" si="872"/>
        <v>21:42:00.875</v>
      </c>
      <c r="U1490" t="str">
        <f t="shared" si="864"/>
        <v>A54CFF</v>
      </c>
      <c r="V1490">
        <v>0</v>
      </c>
      <c r="W1490">
        <v>0</v>
      </c>
      <c r="X1490">
        <v>2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1</v>
      </c>
      <c r="AI1490" t="s">
        <v>612</v>
      </c>
      <c r="AJ1490">
        <v>43.429234000000001</v>
      </c>
      <c r="AK1490" t="s">
        <v>613</v>
      </c>
      <c r="AL1490">
        <v>-88.776268999999999</v>
      </c>
      <c r="AM1490">
        <v>25</v>
      </c>
      <c r="AN1490">
        <v>1625</v>
      </c>
      <c r="AO1490" t="s">
        <v>118</v>
      </c>
      <c r="AP1490">
        <v>-40</v>
      </c>
      <c r="AQ1490">
        <v>85</v>
      </c>
      <c r="AR1490">
        <v>256</v>
      </c>
      <c r="AZ1490">
        <v>1200</v>
      </c>
      <c r="BA1490">
        <v>1</v>
      </c>
      <c r="BB1490" t="str">
        <f t="shared" si="852"/>
        <v xml:space="preserve">N4400K  </v>
      </c>
      <c r="BC1490">
        <v>1</v>
      </c>
      <c r="BE1490">
        <v>0</v>
      </c>
      <c r="BF1490">
        <v>0</v>
      </c>
      <c r="BG1490">
        <v>0</v>
      </c>
      <c r="BH1490">
        <v>1550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 t="shared" si="873"/>
        <v>21:42:01.376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168</v>
      </c>
      <c r="CR1490">
        <v>0</v>
      </c>
      <c r="CW1490">
        <v>4122719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"07/22/2022 21:42:01.596"</f>
        <v>07/22/2022 21:42:01.596</v>
      </c>
      <c r="C1491" t="str">
        <f t="shared" si="849"/>
        <v>FFDFD3C0</v>
      </c>
      <c r="D1491" t="s">
        <v>113</v>
      </c>
      <c r="E1491">
        <v>44</v>
      </c>
      <c r="H1491">
        <v>151</v>
      </c>
      <c r="I1491" t="s">
        <v>114</v>
      </c>
      <c r="J1491" t="s">
        <v>115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871"/>
        <v>21:42:01.375</v>
      </c>
      <c r="T1491" t="str">
        <f t="shared" si="872"/>
        <v>21:42:00.875</v>
      </c>
      <c r="U1491" t="str">
        <f t="shared" si="864"/>
        <v>A54CFF</v>
      </c>
      <c r="V1491">
        <v>0</v>
      </c>
      <c r="W1491">
        <v>0</v>
      </c>
      <c r="X1491">
        <v>2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1</v>
      </c>
      <c r="AI1491" t="s">
        <v>612</v>
      </c>
      <c r="AJ1491">
        <v>43.429234000000001</v>
      </c>
      <c r="AK1491" t="s">
        <v>613</v>
      </c>
      <c r="AL1491">
        <v>-88.776268999999999</v>
      </c>
      <c r="AM1491">
        <v>25</v>
      </c>
      <c r="AN1491">
        <v>1625</v>
      </c>
      <c r="AO1491" t="s">
        <v>118</v>
      </c>
      <c r="AP1491">
        <v>-40</v>
      </c>
      <c r="AQ1491">
        <v>85</v>
      </c>
      <c r="AR1491">
        <v>256</v>
      </c>
      <c r="AZ1491">
        <v>1200</v>
      </c>
      <c r="BA1491">
        <v>1</v>
      </c>
      <c r="BB1491" t="str">
        <f t="shared" si="852"/>
        <v xml:space="preserve">N4400K  </v>
      </c>
      <c r="BC1491">
        <v>1</v>
      </c>
      <c r="BE1491">
        <v>0</v>
      </c>
      <c r="BF1491">
        <v>0</v>
      </c>
      <c r="BG1491">
        <v>0</v>
      </c>
      <c r="BH1491">
        <v>1550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 t="shared" si="873"/>
        <v>21:42:01.376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168</v>
      </c>
      <c r="CR1491">
        <v>0</v>
      </c>
      <c r="CW1491">
        <v>4122719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"07/22/2022 21:42:01.596"</f>
        <v>07/22/2022 21:42:01.596</v>
      </c>
      <c r="C1492" t="str">
        <f t="shared" si="849"/>
        <v>FFDFD3C0</v>
      </c>
      <c r="D1492" t="s">
        <v>121</v>
      </c>
      <c r="E1492">
        <v>12</v>
      </c>
      <c r="F1492">
        <v>1012</v>
      </c>
      <c r="G1492" t="s">
        <v>122</v>
      </c>
      <c r="J1492" t="s">
        <v>123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871"/>
        <v>21:42:01.375</v>
      </c>
      <c r="T1492" t="str">
        <f t="shared" si="872"/>
        <v>21:42:00.875</v>
      </c>
      <c r="U1492" t="str">
        <f t="shared" si="864"/>
        <v>A54CFF</v>
      </c>
      <c r="V1492">
        <v>0</v>
      </c>
      <c r="W1492">
        <v>0</v>
      </c>
      <c r="X1492">
        <v>2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1</v>
      </c>
      <c r="AI1492" t="s">
        <v>612</v>
      </c>
      <c r="AJ1492">
        <v>43.429234000000001</v>
      </c>
      <c r="AK1492" t="s">
        <v>613</v>
      </c>
      <c r="AL1492">
        <v>-88.776268999999999</v>
      </c>
      <c r="AM1492">
        <v>25</v>
      </c>
      <c r="AN1492">
        <v>1625</v>
      </c>
      <c r="AO1492" t="s">
        <v>118</v>
      </c>
      <c r="AP1492">
        <v>-40</v>
      </c>
      <c r="AQ1492">
        <v>85</v>
      </c>
      <c r="AR1492">
        <v>256</v>
      </c>
      <c r="AZ1492">
        <v>1200</v>
      </c>
      <c r="BA1492">
        <v>1</v>
      </c>
      <c r="BB1492" t="str">
        <f t="shared" si="852"/>
        <v xml:space="preserve">N4400K  </v>
      </c>
      <c r="BC1492">
        <v>1</v>
      </c>
      <c r="BE1492">
        <v>0</v>
      </c>
      <c r="BF1492">
        <v>0</v>
      </c>
      <c r="BG1492">
        <v>0</v>
      </c>
      <c r="BH1492">
        <v>1550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 t="shared" si="873"/>
        <v>21:42:01.376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168</v>
      </c>
      <c r="CR1492">
        <v>0</v>
      </c>
      <c r="CW1492">
        <v>4122719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"07/22/2022 21:42:02.471"</f>
        <v>07/22/2022 21:42:02.471</v>
      </c>
      <c r="C1493" t="str">
        <f t="shared" si="849"/>
        <v>FFDFD3C0</v>
      </c>
      <c r="D1493" t="s">
        <v>121</v>
      </c>
      <c r="E1493">
        <v>12</v>
      </c>
      <c r="F1493">
        <v>1012</v>
      </c>
      <c r="G1493" t="s">
        <v>122</v>
      </c>
      <c r="J1493" t="s">
        <v>123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ref="S1493:S1498" si="874">"21:42:02.258"</f>
        <v>21:42:02.258</v>
      </c>
      <c r="T1493" t="str">
        <f t="shared" ref="T1493:T1498" si="875">"21:42:01.858"</f>
        <v>21:42:01.858</v>
      </c>
      <c r="U1493" t="str">
        <f t="shared" si="864"/>
        <v>A54CFF</v>
      </c>
      <c r="V1493">
        <v>0</v>
      </c>
      <c r="W1493">
        <v>0</v>
      </c>
      <c r="X1493">
        <v>2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1</v>
      </c>
      <c r="AI1493" t="s">
        <v>614</v>
      </c>
      <c r="AJ1493">
        <v>43.429599000000003</v>
      </c>
      <c r="AK1493" t="s">
        <v>615</v>
      </c>
      <c r="AL1493">
        <v>-88.776483999999996</v>
      </c>
      <c r="AM1493">
        <v>25</v>
      </c>
      <c r="AN1493">
        <v>1625</v>
      </c>
      <c r="AO1493" t="s">
        <v>118</v>
      </c>
      <c r="AP1493">
        <v>-39</v>
      </c>
      <c r="AQ1493">
        <v>86</v>
      </c>
      <c r="AR1493">
        <v>192</v>
      </c>
      <c r="AZ1493">
        <v>1200</v>
      </c>
      <c r="BA1493">
        <v>1</v>
      </c>
      <c r="BB1493" t="str">
        <f t="shared" si="852"/>
        <v xml:space="preserve">N4400K  </v>
      </c>
      <c r="BC1493">
        <v>1</v>
      </c>
      <c r="BE1493">
        <v>0</v>
      </c>
      <c r="BF1493">
        <v>0</v>
      </c>
      <c r="BG1493">
        <v>0</v>
      </c>
      <c r="BH1493">
        <v>1550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 t="shared" ref="BW1493:BW1498" si="876">"21:42:02.264"</f>
        <v>21:42:02.264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168</v>
      </c>
      <c r="CR1493">
        <v>1</v>
      </c>
      <c r="CW1493">
        <v>13205461</v>
      </c>
      <c r="CY1493">
        <v>1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"07/22/2022 21:42:02.518"</f>
        <v>07/22/2022 21:42:02.518</v>
      </c>
      <c r="C1494" t="str">
        <f t="shared" si="849"/>
        <v>FFDFD3C0</v>
      </c>
      <c r="D1494" t="s">
        <v>121</v>
      </c>
      <c r="E1494">
        <v>11</v>
      </c>
      <c r="F1494">
        <v>1011</v>
      </c>
      <c r="G1494" t="s">
        <v>125</v>
      </c>
      <c r="J1494" t="s">
        <v>123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874"/>
        <v>21:42:02.258</v>
      </c>
      <c r="T1494" t="str">
        <f t="shared" si="875"/>
        <v>21:42:01.858</v>
      </c>
      <c r="U1494" t="str">
        <f t="shared" si="864"/>
        <v>A54CFF</v>
      </c>
      <c r="V1494">
        <v>0</v>
      </c>
      <c r="W1494">
        <v>0</v>
      </c>
      <c r="X1494">
        <v>2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1</v>
      </c>
      <c r="AI1494" t="s">
        <v>614</v>
      </c>
      <c r="AJ1494">
        <v>43.429599000000003</v>
      </c>
      <c r="AK1494" t="s">
        <v>615</v>
      </c>
      <c r="AL1494">
        <v>-88.776483999999996</v>
      </c>
      <c r="AM1494">
        <v>25</v>
      </c>
      <c r="AN1494">
        <v>1625</v>
      </c>
      <c r="AO1494" t="s">
        <v>118</v>
      </c>
      <c r="AP1494">
        <v>-39</v>
      </c>
      <c r="AQ1494">
        <v>86</v>
      </c>
      <c r="AR1494">
        <v>192</v>
      </c>
      <c r="AZ1494">
        <v>1200</v>
      </c>
      <c r="BA1494">
        <v>1</v>
      </c>
      <c r="BB1494" t="str">
        <f t="shared" si="852"/>
        <v xml:space="preserve">N4400K  </v>
      </c>
      <c r="BC1494">
        <v>1</v>
      </c>
      <c r="BE1494">
        <v>0</v>
      </c>
      <c r="BF1494">
        <v>0</v>
      </c>
      <c r="BG1494">
        <v>0</v>
      </c>
      <c r="BH1494">
        <v>1550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 t="shared" si="876"/>
        <v>21:42:02.264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168</v>
      </c>
      <c r="CR1494">
        <v>1</v>
      </c>
      <c r="CW1494">
        <v>13205461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"07/22/2022 21:42:02.518"</f>
        <v>07/22/2022 21:42:02.518</v>
      </c>
      <c r="C1495" t="str">
        <f t="shared" si="849"/>
        <v>FFDFD3C0</v>
      </c>
      <c r="D1495" t="s">
        <v>127</v>
      </c>
      <c r="E1495">
        <v>8</v>
      </c>
      <c r="F1495">
        <v>2008</v>
      </c>
      <c r="G1495" t="s">
        <v>128</v>
      </c>
      <c r="J1495" t="s">
        <v>129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874"/>
        <v>21:42:02.258</v>
      </c>
      <c r="T1495" t="str">
        <f t="shared" si="875"/>
        <v>21:42:01.858</v>
      </c>
      <c r="U1495" t="str">
        <f t="shared" si="864"/>
        <v>A54CFF</v>
      </c>
      <c r="V1495">
        <v>0</v>
      </c>
      <c r="W1495">
        <v>0</v>
      </c>
      <c r="X1495">
        <v>2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1</v>
      </c>
      <c r="AI1495" t="s">
        <v>614</v>
      </c>
      <c r="AJ1495">
        <v>43.429599000000003</v>
      </c>
      <c r="AK1495" t="s">
        <v>615</v>
      </c>
      <c r="AL1495">
        <v>-88.776483999999996</v>
      </c>
      <c r="AM1495">
        <v>25</v>
      </c>
      <c r="AN1495">
        <v>1625</v>
      </c>
      <c r="AO1495" t="s">
        <v>118</v>
      </c>
      <c r="AP1495">
        <v>-39</v>
      </c>
      <c r="AQ1495">
        <v>86</v>
      </c>
      <c r="AR1495">
        <v>192</v>
      </c>
      <c r="AZ1495">
        <v>1200</v>
      </c>
      <c r="BA1495">
        <v>1</v>
      </c>
      <c r="BB1495" t="str">
        <f t="shared" si="852"/>
        <v xml:space="preserve">N4400K  </v>
      </c>
      <c r="BC1495">
        <v>1</v>
      </c>
      <c r="BE1495">
        <v>0</v>
      </c>
      <c r="BF1495">
        <v>0</v>
      </c>
      <c r="BG1495">
        <v>0</v>
      </c>
      <c r="BH1495">
        <v>1550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 t="shared" si="876"/>
        <v>21:42:02.264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168</v>
      </c>
      <c r="CR1495">
        <v>1</v>
      </c>
      <c r="CW1495">
        <v>13205461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"07/22/2022 21:42:02.518"</f>
        <v>07/22/2022 21:42:02.518</v>
      </c>
      <c r="C1496" t="str">
        <f t="shared" si="849"/>
        <v>FFDFD3C0</v>
      </c>
      <c r="D1496" t="s">
        <v>113</v>
      </c>
      <c r="E1496">
        <v>44</v>
      </c>
      <c r="H1496">
        <v>151</v>
      </c>
      <c r="I1496" t="s">
        <v>114</v>
      </c>
      <c r="J1496" t="s">
        <v>115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874"/>
        <v>21:42:02.258</v>
      </c>
      <c r="T1496" t="str">
        <f t="shared" si="875"/>
        <v>21:42:01.858</v>
      </c>
      <c r="U1496" t="str">
        <f t="shared" si="864"/>
        <v>A54CFF</v>
      </c>
      <c r="V1496">
        <v>0</v>
      </c>
      <c r="W1496">
        <v>0</v>
      </c>
      <c r="X1496">
        <v>2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1</v>
      </c>
      <c r="AI1496" t="s">
        <v>614</v>
      </c>
      <c r="AJ1496">
        <v>43.429599000000003</v>
      </c>
      <c r="AK1496" t="s">
        <v>615</v>
      </c>
      <c r="AL1496">
        <v>-88.776483999999996</v>
      </c>
      <c r="AM1496">
        <v>25</v>
      </c>
      <c r="AN1496">
        <v>1625</v>
      </c>
      <c r="AO1496" t="s">
        <v>118</v>
      </c>
      <c r="AP1496">
        <v>-39</v>
      </c>
      <c r="AQ1496">
        <v>86</v>
      </c>
      <c r="AR1496">
        <v>192</v>
      </c>
      <c r="AZ1496">
        <v>1200</v>
      </c>
      <c r="BA1496">
        <v>1</v>
      </c>
      <c r="BB1496" t="str">
        <f t="shared" si="852"/>
        <v xml:space="preserve">N4400K  </v>
      </c>
      <c r="BC1496">
        <v>1</v>
      </c>
      <c r="BE1496">
        <v>0</v>
      </c>
      <c r="BF1496">
        <v>0</v>
      </c>
      <c r="BG1496">
        <v>0</v>
      </c>
      <c r="BH1496">
        <v>1550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 t="shared" si="876"/>
        <v>21:42:02.264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168</v>
      </c>
      <c r="CR1496">
        <v>1</v>
      </c>
      <c r="CW1496">
        <v>13205461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"07/22/2022 21:42:02.518"</f>
        <v>07/22/2022 21:42:02.518</v>
      </c>
      <c r="C1497" t="str">
        <f t="shared" si="849"/>
        <v>FFDFD3C0</v>
      </c>
      <c r="D1497" t="s">
        <v>113</v>
      </c>
      <c r="E1497">
        <v>45</v>
      </c>
      <c r="H1497">
        <v>152</v>
      </c>
      <c r="I1497" t="s">
        <v>120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874"/>
        <v>21:42:02.258</v>
      </c>
      <c r="T1497" t="str">
        <f t="shared" si="875"/>
        <v>21:42:01.858</v>
      </c>
      <c r="U1497" t="str">
        <f t="shared" si="864"/>
        <v>A54CFF</v>
      </c>
      <c r="V1497">
        <v>0</v>
      </c>
      <c r="W1497">
        <v>0</v>
      </c>
      <c r="X1497">
        <v>2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1</v>
      </c>
      <c r="AI1497" t="s">
        <v>614</v>
      </c>
      <c r="AJ1497">
        <v>43.429599000000003</v>
      </c>
      <c r="AK1497" t="s">
        <v>615</v>
      </c>
      <c r="AL1497">
        <v>-88.776483999999996</v>
      </c>
      <c r="AM1497">
        <v>25</v>
      </c>
      <c r="AN1497">
        <v>1625</v>
      </c>
      <c r="AO1497" t="s">
        <v>118</v>
      </c>
      <c r="AP1497">
        <v>-39</v>
      </c>
      <c r="AQ1497">
        <v>86</v>
      </c>
      <c r="AR1497">
        <v>192</v>
      </c>
      <c r="AZ1497">
        <v>1200</v>
      </c>
      <c r="BA1497">
        <v>1</v>
      </c>
      <c r="BB1497" t="str">
        <f t="shared" si="852"/>
        <v xml:space="preserve">N4400K  </v>
      </c>
      <c r="BC1497">
        <v>1</v>
      </c>
      <c r="BE1497">
        <v>0</v>
      </c>
      <c r="BF1497">
        <v>0</v>
      </c>
      <c r="BG1497">
        <v>0</v>
      </c>
      <c r="BH1497">
        <v>1550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 t="shared" si="876"/>
        <v>21:42:02.264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168</v>
      </c>
      <c r="CR1497">
        <v>1</v>
      </c>
      <c r="CW1497">
        <v>13205461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"07/22/2022 21:42:02.518"</f>
        <v>07/22/2022 21:42:02.518</v>
      </c>
      <c r="C1498" t="str">
        <f t="shared" si="849"/>
        <v>FFDFD3C0</v>
      </c>
      <c r="D1498" t="s">
        <v>124</v>
      </c>
      <c r="E1498">
        <v>2</v>
      </c>
      <c r="H1498">
        <v>156</v>
      </c>
      <c r="I1498" t="s">
        <v>125</v>
      </c>
      <c r="J1498" t="s">
        <v>126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874"/>
        <v>21:42:02.258</v>
      </c>
      <c r="T1498" t="str">
        <f t="shared" si="875"/>
        <v>21:42:01.858</v>
      </c>
      <c r="U1498" t="str">
        <f t="shared" si="864"/>
        <v>A54CFF</v>
      </c>
      <c r="V1498">
        <v>0</v>
      </c>
      <c r="W1498">
        <v>0</v>
      </c>
      <c r="X1498">
        <v>2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1</v>
      </c>
      <c r="AI1498" t="s">
        <v>614</v>
      </c>
      <c r="AJ1498">
        <v>43.429599000000003</v>
      </c>
      <c r="AK1498" t="s">
        <v>615</v>
      </c>
      <c r="AL1498">
        <v>-88.776483999999996</v>
      </c>
      <c r="AM1498">
        <v>25</v>
      </c>
      <c r="AN1498">
        <v>1625</v>
      </c>
      <c r="AO1498" t="s">
        <v>118</v>
      </c>
      <c r="AP1498">
        <v>-39</v>
      </c>
      <c r="AQ1498">
        <v>86</v>
      </c>
      <c r="AR1498">
        <v>192</v>
      </c>
      <c r="AZ1498">
        <v>1200</v>
      </c>
      <c r="BA1498">
        <v>1</v>
      </c>
      <c r="BB1498" t="str">
        <f t="shared" si="852"/>
        <v xml:space="preserve">N4400K  </v>
      </c>
      <c r="BC1498">
        <v>1</v>
      </c>
      <c r="BE1498">
        <v>0</v>
      </c>
      <c r="BF1498">
        <v>0</v>
      </c>
      <c r="BG1498">
        <v>0</v>
      </c>
      <c r="BH1498">
        <v>1550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 t="shared" si="876"/>
        <v>21:42:02.264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168</v>
      </c>
      <c r="CR1498">
        <v>1</v>
      </c>
      <c r="CW1498">
        <v>13205461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"07/22/2022 21:42:03.611"</f>
        <v>07/22/2022 21:42:03.611</v>
      </c>
      <c r="C1499" t="str">
        <f t="shared" si="849"/>
        <v>FFDFD3C0</v>
      </c>
      <c r="D1499" t="s">
        <v>121</v>
      </c>
      <c r="E1499">
        <v>11</v>
      </c>
      <c r="F1499">
        <v>1011</v>
      </c>
      <c r="G1499" t="s">
        <v>125</v>
      </c>
      <c r="J1499" t="s">
        <v>123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ref="S1499:S1504" si="877">"21:42:03.344"</f>
        <v>21:42:03.344</v>
      </c>
      <c r="T1499" t="str">
        <f t="shared" ref="T1499:T1504" si="878">"21:42:02.844"</f>
        <v>21:42:02.844</v>
      </c>
      <c r="U1499" t="str">
        <f t="shared" si="864"/>
        <v>A54CFF</v>
      </c>
      <c r="V1499">
        <v>0</v>
      </c>
      <c r="W1499">
        <v>0</v>
      </c>
      <c r="X1499">
        <v>2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1</v>
      </c>
      <c r="AI1499" t="s">
        <v>616</v>
      </c>
      <c r="AJ1499">
        <v>43.430070999999998</v>
      </c>
      <c r="AK1499" t="s">
        <v>617</v>
      </c>
      <c r="AL1499">
        <v>-88.776784000000006</v>
      </c>
      <c r="AM1499">
        <v>25</v>
      </c>
      <c r="AN1499">
        <v>1625</v>
      </c>
      <c r="AO1499" t="s">
        <v>118</v>
      </c>
      <c r="AP1499">
        <v>-39</v>
      </c>
      <c r="AQ1499">
        <v>86</v>
      </c>
      <c r="AR1499">
        <v>192</v>
      </c>
      <c r="AZ1499">
        <v>1200</v>
      </c>
      <c r="BA1499">
        <v>1</v>
      </c>
      <c r="BB1499" t="str">
        <f t="shared" si="852"/>
        <v xml:space="preserve">N4400K  </v>
      </c>
      <c r="BC1499">
        <v>1</v>
      </c>
      <c r="BE1499">
        <v>0</v>
      </c>
      <c r="BF1499">
        <v>0</v>
      </c>
      <c r="BG1499">
        <v>0</v>
      </c>
      <c r="BH1499">
        <v>1550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 t="shared" ref="BW1499:BW1504" si="879">"21:42:03.348"</f>
        <v>21:42:03.348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168</v>
      </c>
      <c r="CR1499">
        <v>1</v>
      </c>
      <c r="CW1499">
        <v>13207499</v>
      </c>
      <c r="CY1499">
        <v>1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"07/22/2022 21:42:03.611"</f>
        <v>07/22/2022 21:42:03.611</v>
      </c>
      <c r="C1500" t="str">
        <f t="shared" si="849"/>
        <v>FFDFD3C0</v>
      </c>
      <c r="D1500" t="s">
        <v>127</v>
      </c>
      <c r="E1500">
        <v>8</v>
      </c>
      <c r="F1500">
        <v>2008</v>
      </c>
      <c r="G1500" t="s">
        <v>128</v>
      </c>
      <c r="J1500" t="s">
        <v>129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877"/>
        <v>21:42:03.344</v>
      </c>
      <c r="T1500" t="str">
        <f t="shared" si="878"/>
        <v>21:42:02.844</v>
      </c>
      <c r="U1500" t="str">
        <f t="shared" si="864"/>
        <v>A54CFF</v>
      </c>
      <c r="V1500">
        <v>0</v>
      </c>
      <c r="W1500">
        <v>0</v>
      </c>
      <c r="X1500">
        <v>2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1</v>
      </c>
      <c r="AI1500" t="s">
        <v>616</v>
      </c>
      <c r="AJ1500">
        <v>43.430070999999998</v>
      </c>
      <c r="AK1500" t="s">
        <v>617</v>
      </c>
      <c r="AL1500">
        <v>-88.776784000000006</v>
      </c>
      <c r="AM1500">
        <v>25</v>
      </c>
      <c r="AN1500">
        <v>1625</v>
      </c>
      <c r="AO1500" t="s">
        <v>118</v>
      </c>
      <c r="AP1500">
        <v>-39</v>
      </c>
      <c r="AQ1500">
        <v>86</v>
      </c>
      <c r="AR1500">
        <v>192</v>
      </c>
      <c r="AZ1500">
        <v>1200</v>
      </c>
      <c r="BA1500">
        <v>1</v>
      </c>
      <c r="BB1500" t="str">
        <f t="shared" si="852"/>
        <v xml:space="preserve">N4400K  </v>
      </c>
      <c r="BC1500">
        <v>1</v>
      </c>
      <c r="BE1500">
        <v>0</v>
      </c>
      <c r="BF1500">
        <v>0</v>
      </c>
      <c r="BG1500">
        <v>0</v>
      </c>
      <c r="BH1500">
        <v>1550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 t="shared" si="879"/>
        <v>21:42:03.348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168</v>
      </c>
      <c r="CR1500">
        <v>1</v>
      </c>
      <c r="CW1500">
        <v>13207499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"07/22/2022 21:42:03.643"</f>
        <v>07/22/2022 21:42:03.643</v>
      </c>
      <c r="C1501" t="str">
        <f t="shared" si="849"/>
        <v>FFDFD3C0</v>
      </c>
      <c r="D1501" t="s">
        <v>113</v>
      </c>
      <c r="E1501">
        <v>44</v>
      </c>
      <c r="H1501">
        <v>151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877"/>
        <v>21:42:03.344</v>
      </c>
      <c r="T1501" t="str">
        <f t="shared" si="878"/>
        <v>21:42:02.844</v>
      </c>
      <c r="U1501" t="str">
        <f t="shared" si="864"/>
        <v>A54CFF</v>
      </c>
      <c r="V1501">
        <v>0</v>
      </c>
      <c r="W1501">
        <v>0</v>
      </c>
      <c r="X1501">
        <v>2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1</v>
      </c>
      <c r="AI1501" t="s">
        <v>616</v>
      </c>
      <c r="AJ1501">
        <v>43.430070999999998</v>
      </c>
      <c r="AK1501" t="s">
        <v>617</v>
      </c>
      <c r="AL1501">
        <v>-88.776784000000006</v>
      </c>
      <c r="AM1501">
        <v>25</v>
      </c>
      <c r="AN1501">
        <v>1625</v>
      </c>
      <c r="AO1501" t="s">
        <v>118</v>
      </c>
      <c r="AP1501">
        <v>-39</v>
      </c>
      <c r="AQ1501">
        <v>86</v>
      </c>
      <c r="AR1501">
        <v>192</v>
      </c>
      <c r="AZ1501">
        <v>1200</v>
      </c>
      <c r="BA1501">
        <v>1</v>
      </c>
      <c r="BB1501" t="str">
        <f t="shared" si="852"/>
        <v xml:space="preserve">N4400K  </v>
      </c>
      <c r="BC1501">
        <v>1</v>
      </c>
      <c r="BE1501">
        <v>0</v>
      </c>
      <c r="BF1501">
        <v>0</v>
      </c>
      <c r="BG1501">
        <v>0</v>
      </c>
      <c r="BH1501">
        <v>1550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 t="shared" si="879"/>
        <v>21:42:03.348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168</v>
      </c>
      <c r="CR1501">
        <v>1</v>
      </c>
      <c r="CW1501">
        <v>13207499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"07/22/2022 21:42:03.643"</f>
        <v>07/22/2022 21:42:03.643</v>
      </c>
      <c r="C1502" t="str">
        <f t="shared" si="849"/>
        <v>FFDFD3C0</v>
      </c>
      <c r="D1502" t="s">
        <v>113</v>
      </c>
      <c r="E1502">
        <v>45</v>
      </c>
      <c r="H1502">
        <v>152</v>
      </c>
      <c r="I1502" t="s">
        <v>120</v>
      </c>
      <c r="J1502" t="s">
        <v>115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877"/>
        <v>21:42:03.344</v>
      </c>
      <c r="T1502" t="str">
        <f t="shared" si="878"/>
        <v>21:42:02.844</v>
      </c>
      <c r="U1502" t="str">
        <f t="shared" si="864"/>
        <v>A54CFF</v>
      </c>
      <c r="V1502">
        <v>0</v>
      </c>
      <c r="W1502">
        <v>0</v>
      </c>
      <c r="X1502">
        <v>2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1</v>
      </c>
      <c r="AI1502" t="s">
        <v>616</v>
      </c>
      <c r="AJ1502">
        <v>43.430070999999998</v>
      </c>
      <c r="AK1502" t="s">
        <v>617</v>
      </c>
      <c r="AL1502">
        <v>-88.776784000000006</v>
      </c>
      <c r="AM1502">
        <v>25</v>
      </c>
      <c r="AN1502">
        <v>1625</v>
      </c>
      <c r="AO1502" t="s">
        <v>118</v>
      </c>
      <c r="AP1502">
        <v>-39</v>
      </c>
      <c r="AQ1502">
        <v>86</v>
      </c>
      <c r="AR1502">
        <v>192</v>
      </c>
      <c r="AZ1502">
        <v>1200</v>
      </c>
      <c r="BA1502">
        <v>1</v>
      </c>
      <c r="BB1502" t="str">
        <f t="shared" si="852"/>
        <v xml:space="preserve">N4400K  </v>
      </c>
      <c r="BC1502">
        <v>1</v>
      </c>
      <c r="BE1502">
        <v>0</v>
      </c>
      <c r="BF1502">
        <v>0</v>
      </c>
      <c r="BG1502">
        <v>0</v>
      </c>
      <c r="BH1502">
        <v>1550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 t="shared" si="879"/>
        <v>21:42:03.348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168</v>
      </c>
      <c r="CR1502">
        <v>1</v>
      </c>
      <c r="CW1502">
        <v>13207499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"07/22/2022 21:42:03.643"</f>
        <v>07/22/2022 21:42:03.643</v>
      </c>
      <c r="C1503" t="str">
        <f t="shared" si="849"/>
        <v>FFDFD3C0</v>
      </c>
      <c r="D1503" t="s">
        <v>124</v>
      </c>
      <c r="E1503">
        <v>2</v>
      </c>
      <c r="H1503">
        <v>156</v>
      </c>
      <c r="I1503" t="s">
        <v>125</v>
      </c>
      <c r="J1503" t="s">
        <v>126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877"/>
        <v>21:42:03.344</v>
      </c>
      <c r="T1503" t="str">
        <f t="shared" si="878"/>
        <v>21:42:02.844</v>
      </c>
      <c r="U1503" t="str">
        <f t="shared" si="864"/>
        <v>A54CFF</v>
      </c>
      <c r="V1503">
        <v>0</v>
      </c>
      <c r="W1503">
        <v>0</v>
      </c>
      <c r="X1503">
        <v>2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1</v>
      </c>
      <c r="AI1503" t="s">
        <v>616</v>
      </c>
      <c r="AJ1503">
        <v>43.430070999999998</v>
      </c>
      <c r="AK1503" t="s">
        <v>617</v>
      </c>
      <c r="AL1503">
        <v>-88.776784000000006</v>
      </c>
      <c r="AM1503">
        <v>25</v>
      </c>
      <c r="AN1503">
        <v>1625</v>
      </c>
      <c r="AO1503" t="s">
        <v>118</v>
      </c>
      <c r="AP1503">
        <v>-39</v>
      </c>
      <c r="AQ1503">
        <v>86</v>
      </c>
      <c r="AR1503">
        <v>192</v>
      </c>
      <c r="AZ1503">
        <v>1200</v>
      </c>
      <c r="BA1503">
        <v>1</v>
      </c>
      <c r="BB1503" t="str">
        <f t="shared" si="852"/>
        <v xml:space="preserve">N4400K  </v>
      </c>
      <c r="BC1503">
        <v>1</v>
      </c>
      <c r="BE1503">
        <v>0</v>
      </c>
      <c r="BF1503">
        <v>0</v>
      </c>
      <c r="BG1503">
        <v>0</v>
      </c>
      <c r="BH1503">
        <v>1550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 t="shared" si="879"/>
        <v>21:42:03.348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168</v>
      </c>
      <c r="CR1503">
        <v>1</v>
      </c>
      <c r="CW1503">
        <v>13207499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"07/22/2022 21:42:03.643"</f>
        <v>07/22/2022 21:42:03.643</v>
      </c>
      <c r="C1504" t="str">
        <f t="shared" si="849"/>
        <v>FFDFD3C0</v>
      </c>
      <c r="D1504" t="s">
        <v>121</v>
      </c>
      <c r="E1504">
        <v>12</v>
      </c>
      <c r="F1504">
        <v>1012</v>
      </c>
      <c r="G1504" t="s">
        <v>122</v>
      </c>
      <c r="J1504" t="s">
        <v>123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877"/>
        <v>21:42:03.344</v>
      </c>
      <c r="T1504" t="str">
        <f t="shared" si="878"/>
        <v>21:42:02.844</v>
      </c>
      <c r="U1504" t="str">
        <f t="shared" si="864"/>
        <v>A54CFF</v>
      </c>
      <c r="V1504">
        <v>0</v>
      </c>
      <c r="W1504">
        <v>0</v>
      </c>
      <c r="X1504">
        <v>2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1</v>
      </c>
      <c r="AI1504" t="s">
        <v>616</v>
      </c>
      <c r="AJ1504">
        <v>43.430070999999998</v>
      </c>
      <c r="AK1504" t="s">
        <v>617</v>
      </c>
      <c r="AL1504">
        <v>-88.776784000000006</v>
      </c>
      <c r="AM1504">
        <v>25</v>
      </c>
      <c r="AN1504">
        <v>1625</v>
      </c>
      <c r="AO1504" t="s">
        <v>118</v>
      </c>
      <c r="AP1504">
        <v>-39</v>
      </c>
      <c r="AQ1504">
        <v>86</v>
      </c>
      <c r="AR1504">
        <v>192</v>
      </c>
      <c r="AZ1504">
        <v>1200</v>
      </c>
      <c r="BA1504">
        <v>1</v>
      </c>
      <c r="BB1504" t="str">
        <f t="shared" si="852"/>
        <v xml:space="preserve">N4400K  </v>
      </c>
      <c r="BC1504">
        <v>1</v>
      </c>
      <c r="BE1504">
        <v>0</v>
      </c>
      <c r="BF1504">
        <v>0</v>
      </c>
      <c r="BG1504">
        <v>0</v>
      </c>
      <c r="BH1504">
        <v>1550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 t="shared" si="879"/>
        <v>21:42:03.348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168</v>
      </c>
      <c r="CR1504">
        <v>1</v>
      </c>
      <c r="CW1504">
        <v>13207499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"07/22/2022 21:42:04.549"</f>
        <v>07/22/2022 21:42:04.549</v>
      </c>
      <c r="C1505" t="str">
        <f t="shared" si="849"/>
        <v>FFDFD3C0</v>
      </c>
      <c r="D1505" t="s">
        <v>121</v>
      </c>
      <c r="E1505">
        <v>11</v>
      </c>
      <c r="F1505">
        <v>1011</v>
      </c>
      <c r="G1505" t="s">
        <v>125</v>
      </c>
      <c r="J1505" t="s">
        <v>123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ref="S1505:S1510" si="880">"21:42:04.336"</f>
        <v>21:42:04.336</v>
      </c>
      <c r="T1505" t="str">
        <f t="shared" ref="T1505:T1510" si="881">"21:42:03.936"</f>
        <v>21:42:03.936</v>
      </c>
      <c r="U1505" t="str">
        <f t="shared" si="864"/>
        <v>A54CFF</v>
      </c>
      <c r="V1505">
        <v>0</v>
      </c>
      <c r="W1505">
        <v>0</v>
      </c>
      <c r="X1505">
        <v>2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1</v>
      </c>
      <c r="AI1505" t="s">
        <v>618</v>
      </c>
      <c r="AJ1505">
        <v>43.430436</v>
      </c>
      <c r="AK1505" t="s">
        <v>619</v>
      </c>
      <c r="AL1505">
        <v>-88.777040999999997</v>
      </c>
      <c r="AM1505">
        <v>25</v>
      </c>
      <c r="AN1505">
        <v>1625</v>
      </c>
      <c r="AO1505" t="s">
        <v>118</v>
      </c>
      <c r="AP1505">
        <v>-39</v>
      </c>
      <c r="AQ1505">
        <v>87</v>
      </c>
      <c r="AR1505">
        <v>320</v>
      </c>
      <c r="AZ1505">
        <v>1200</v>
      </c>
      <c r="BA1505">
        <v>1</v>
      </c>
      <c r="BB1505" t="str">
        <f t="shared" si="852"/>
        <v xml:space="preserve">N4400K  </v>
      </c>
      <c r="BC1505">
        <v>1</v>
      </c>
      <c r="BE1505">
        <v>0</v>
      </c>
      <c r="BF1505">
        <v>0</v>
      </c>
      <c r="BG1505">
        <v>0</v>
      </c>
      <c r="BH1505">
        <v>1550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 t="shared" ref="BW1505:BW1510" si="882">"21:42:04.340"</f>
        <v>21:42:04.340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168</v>
      </c>
      <c r="CR1505">
        <v>1</v>
      </c>
      <c r="CW1505">
        <v>13209300</v>
      </c>
      <c r="CY1505">
        <v>1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"07/22/2022 21:42:04.549"</f>
        <v>07/22/2022 21:42:04.549</v>
      </c>
      <c r="C1506" t="str">
        <f t="shared" si="849"/>
        <v>FFDFD3C0</v>
      </c>
      <c r="D1506" t="s">
        <v>113</v>
      </c>
      <c r="E1506">
        <v>44</v>
      </c>
      <c r="H1506">
        <v>151</v>
      </c>
      <c r="I1506" t="s">
        <v>114</v>
      </c>
      <c r="J1506" t="s">
        <v>115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880"/>
        <v>21:42:04.336</v>
      </c>
      <c r="T1506" t="str">
        <f t="shared" si="881"/>
        <v>21:42:03.936</v>
      </c>
      <c r="U1506" t="str">
        <f t="shared" si="864"/>
        <v>A54CFF</v>
      </c>
      <c r="V1506">
        <v>0</v>
      </c>
      <c r="W1506">
        <v>0</v>
      </c>
      <c r="X1506">
        <v>2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1</v>
      </c>
      <c r="AI1506" t="s">
        <v>618</v>
      </c>
      <c r="AJ1506">
        <v>43.430436</v>
      </c>
      <c r="AK1506" t="s">
        <v>619</v>
      </c>
      <c r="AL1506">
        <v>-88.777040999999997</v>
      </c>
      <c r="AM1506">
        <v>25</v>
      </c>
      <c r="AN1506">
        <v>1625</v>
      </c>
      <c r="AO1506" t="s">
        <v>118</v>
      </c>
      <c r="AP1506">
        <v>-39</v>
      </c>
      <c r="AQ1506">
        <v>87</v>
      </c>
      <c r="AR1506">
        <v>320</v>
      </c>
      <c r="AZ1506">
        <v>1200</v>
      </c>
      <c r="BA1506">
        <v>1</v>
      </c>
      <c r="BB1506" t="str">
        <f t="shared" si="852"/>
        <v xml:space="preserve">N4400K  </v>
      </c>
      <c r="BC1506">
        <v>1</v>
      </c>
      <c r="BE1506">
        <v>0</v>
      </c>
      <c r="BF1506">
        <v>0</v>
      </c>
      <c r="BG1506">
        <v>0</v>
      </c>
      <c r="BH1506">
        <v>1550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 t="shared" si="882"/>
        <v>21:42:04.340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168</v>
      </c>
      <c r="CR1506">
        <v>1</v>
      </c>
      <c r="CW1506">
        <v>13209300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"07/22/2022 21:42:04.549"</f>
        <v>07/22/2022 21:42:04.549</v>
      </c>
      <c r="C1507" t="str">
        <f t="shared" si="849"/>
        <v>FFDFD3C0</v>
      </c>
      <c r="D1507" t="s">
        <v>124</v>
      </c>
      <c r="E1507">
        <v>2</v>
      </c>
      <c r="H1507">
        <v>156</v>
      </c>
      <c r="I1507" t="s">
        <v>125</v>
      </c>
      <c r="J1507" t="s">
        <v>126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880"/>
        <v>21:42:04.336</v>
      </c>
      <c r="T1507" t="str">
        <f t="shared" si="881"/>
        <v>21:42:03.936</v>
      </c>
      <c r="U1507" t="str">
        <f t="shared" si="864"/>
        <v>A54CFF</v>
      </c>
      <c r="V1507">
        <v>0</v>
      </c>
      <c r="W1507">
        <v>0</v>
      </c>
      <c r="X1507">
        <v>2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1</v>
      </c>
      <c r="AI1507" t="s">
        <v>618</v>
      </c>
      <c r="AJ1507">
        <v>43.430436</v>
      </c>
      <c r="AK1507" t="s">
        <v>619</v>
      </c>
      <c r="AL1507">
        <v>-88.777040999999997</v>
      </c>
      <c r="AM1507">
        <v>25</v>
      </c>
      <c r="AN1507">
        <v>1625</v>
      </c>
      <c r="AO1507" t="s">
        <v>118</v>
      </c>
      <c r="AP1507">
        <v>-39</v>
      </c>
      <c r="AQ1507">
        <v>87</v>
      </c>
      <c r="AR1507">
        <v>320</v>
      </c>
      <c r="AZ1507">
        <v>1200</v>
      </c>
      <c r="BA1507">
        <v>1</v>
      </c>
      <c r="BB1507" t="str">
        <f t="shared" si="852"/>
        <v xml:space="preserve">N4400K  </v>
      </c>
      <c r="BC1507">
        <v>1</v>
      </c>
      <c r="BE1507">
        <v>0</v>
      </c>
      <c r="BF1507">
        <v>0</v>
      </c>
      <c r="BG1507">
        <v>0</v>
      </c>
      <c r="BH1507">
        <v>1550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 t="shared" si="882"/>
        <v>21:42:04.340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168</v>
      </c>
      <c r="CR1507">
        <v>1</v>
      </c>
      <c r="CW1507">
        <v>13209300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"07/22/2022 21:42:04.549"</f>
        <v>07/22/2022 21:42:04.549</v>
      </c>
      <c r="C1508" t="str">
        <f t="shared" si="849"/>
        <v>FFDFD3C0</v>
      </c>
      <c r="D1508" t="s">
        <v>113</v>
      </c>
      <c r="E1508">
        <v>45</v>
      </c>
      <c r="H1508">
        <v>152</v>
      </c>
      <c r="I1508" t="s">
        <v>120</v>
      </c>
      <c r="J1508" t="s">
        <v>115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880"/>
        <v>21:42:04.336</v>
      </c>
      <c r="T1508" t="str">
        <f t="shared" si="881"/>
        <v>21:42:03.936</v>
      </c>
      <c r="U1508" t="str">
        <f t="shared" si="864"/>
        <v>A54CFF</v>
      </c>
      <c r="V1508">
        <v>0</v>
      </c>
      <c r="W1508">
        <v>0</v>
      </c>
      <c r="X1508">
        <v>2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1</v>
      </c>
      <c r="AI1508" t="s">
        <v>618</v>
      </c>
      <c r="AJ1508">
        <v>43.430436</v>
      </c>
      <c r="AK1508" t="s">
        <v>619</v>
      </c>
      <c r="AL1508">
        <v>-88.777040999999997</v>
      </c>
      <c r="AM1508">
        <v>25</v>
      </c>
      <c r="AN1508">
        <v>1625</v>
      </c>
      <c r="AO1508" t="s">
        <v>118</v>
      </c>
      <c r="AP1508">
        <v>-39</v>
      </c>
      <c r="AQ1508">
        <v>87</v>
      </c>
      <c r="AR1508">
        <v>320</v>
      </c>
      <c r="AZ1508">
        <v>1200</v>
      </c>
      <c r="BA1508">
        <v>1</v>
      </c>
      <c r="BB1508" t="str">
        <f t="shared" si="852"/>
        <v xml:space="preserve">N4400K  </v>
      </c>
      <c r="BC1508">
        <v>1</v>
      </c>
      <c r="BE1508">
        <v>0</v>
      </c>
      <c r="BF1508">
        <v>0</v>
      </c>
      <c r="BG1508">
        <v>0</v>
      </c>
      <c r="BH1508">
        <v>1550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 t="shared" si="882"/>
        <v>21:42:04.340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168</v>
      </c>
      <c r="CR1508">
        <v>1</v>
      </c>
      <c r="CW1508">
        <v>13209300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"07/22/2022 21:42:04.596"</f>
        <v>07/22/2022 21:42:04.596</v>
      </c>
      <c r="C1509" t="str">
        <f t="shared" si="849"/>
        <v>FFDFD3C0</v>
      </c>
      <c r="D1509" t="s">
        <v>121</v>
      </c>
      <c r="E1509">
        <v>12</v>
      </c>
      <c r="F1509">
        <v>1012</v>
      </c>
      <c r="G1509" t="s">
        <v>122</v>
      </c>
      <c r="J1509" t="s">
        <v>123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880"/>
        <v>21:42:04.336</v>
      </c>
      <c r="T1509" t="str">
        <f t="shared" si="881"/>
        <v>21:42:03.936</v>
      </c>
      <c r="U1509" t="str">
        <f t="shared" si="864"/>
        <v>A54CFF</v>
      </c>
      <c r="V1509">
        <v>0</v>
      </c>
      <c r="W1509">
        <v>0</v>
      </c>
      <c r="X1509">
        <v>2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1</v>
      </c>
      <c r="AI1509" t="s">
        <v>618</v>
      </c>
      <c r="AJ1509">
        <v>43.430436</v>
      </c>
      <c r="AK1509" t="s">
        <v>619</v>
      </c>
      <c r="AL1509">
        <v>-88.777040999999997</v>
      </c>
      <c r="AM1509">
        <v>25</v>
      </c>
      <c r="AN1509">
        <v>1625</v>
      </c>
      <c r="AO1509" t="s">
        <v>118</v>
      </c>
      <c r="AP1509">
        <v>-39</v>
      </c>
      <c r="AQ1509">
        <v>87</v>
      </c>
      <c r="AR1509">
        <v>320</v>
      </c>
      <c r="AZ1509">
        <v>1200</v>
      </c>
      <c r="BA1509">
        <v>1</v>
      </c>
      <c r="BB1509" t="str">
        <f t="shared" si="852"/>
        <v xml:space="preserve">N4400K  </v>
      </c>
      <c r="BC1509">
        <v>1</v>
      </c>
      <c r="BE1509">
        <v>0</v>
      </c>
      <c r="BF1509">
        <v>0</v>
      </c>
      <c r="BG1509">
        <v>0</v>
      </c>
      <c r="BH1509">
        <v>1550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 t="shared" si="882"/>
        <v>21:42:04.340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168</v>
      </c>
      <c r="CR1509">
        <v>1</v>
      </c>
      <c r="CW1509">
        <v>13209300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"07/22/2022 21:42:04.549"</f>
        <v>07/22/2022 21:42:04.549</v>
      </c>
      <c r="C1510" t="str">
        <f t="shared" si="849"/>
        <v>FFDFD3C0</v>
      </c>
      <c r="D1510" t="s">
        <v>127</v>
      </c>
      <c r="E1510">
        <v>8</v>
      </c>
      <c r="F1510">
        <v>2008</v>
      </c>
      <c r="G1510" t="s">
        <v>128</v>
      </c>
      <c r="J1510" t="s">
        <v>129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880"/>
        <v>21:42:04.336</v>
      </c>
      <c r="T1510" t="str">
        <f t="shared" si="881"/>
        <v>21:42:03.936</v>
      </c>
      <c r="U1510" t="str">
        <f t="shared" si="864"/>
        <v>A54CFF</v>
      </c>
      <c r="V1510">
        <v>0</v>
      </c>
      <c r="W1510">
        <v>0</v>
      </c>
      <c r="X1510">
        <v>2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1</v>
      </c>
      <c r="AI1510" t="s">
        <v>618</v>
      </c>
      <c r="AJ1510">
        <v>43.430436</v>
      </c>
      <c r="AK1510" t="s">
        <v>619</v>
      </c>
      <c r="AL1510">
        <v>-88.777040999999997</v>
      </c>
      <c r="AM1510">
        <v>25</v>
      </c>
      <c r="AN1510">
        <v>1625</v>
      </c>
      <c r="AO1510" t="s">
        <v>118</v>
      </c>
      <c r="AP1510">
        <v>-39</v>
      </c>
      <c r="AQ1510">
        <v>87</v>
      </c>
      <c r="AR1510">
        <v>320</v>
      </c>
      <c r="AZ1510">
        <v>1200</v>
      </c>
      <c r="BA1510">
        <v>1</v>
      </c>
      <c r="BB1510" t="str">
        <f t="shared" si="852"/>
        <v xml:space="preserve">N4400K  </v>
      </c>
      <c r="BC1510">
        <v>1</v>
      </c>
      <c r="BE1510">
        <v>0</v>
      </c>
      <c r="BF1510">
        <v>0</v>
      </c>
      <c r="BG1510">
        <v>0</v>
      </c>
      <c r="BH1510">
        <v>1550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 t="shared" si="882"/>
        <v>21:42:04.340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168</v>
      </c>
      <c r="CR1510">
        <v>1</v>
      </c>
      <c r="CW1510">
        <v>13209300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"07/22/2022 21:42:05.471"</f>
        <v>07/22/2022 21:42:05.471</v>
      </c>
      <c r="C1511" t="str">
        <f t="shared" si="849"/>
        <v>FFDFD3C0</v>
      </c>
      <c r="D1511" t="s">
        <v>113</v>
      </c>
      <c r="E1511">
        <v>44</v>
      </c>
      <c r="H1511">
        <v>151</v>
      </c>
      <c r="I1511" t="s">
        <v>114</v>
      </c>
      <c r="J1511" t="s">
        <v>115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ref="S1511:S1516" si="883">"21:42:05.297"</f>
        <v>21:42:05.297</v>
      </c>
      <c r="T1511" t="str">
        <f t="shared" ref="T1511:T1516" si="884">"21:42:04.797"</f>
        <v>21:42:04.797</v>
      </c>
      <c r="U1511" t="str">
        <f t="shared" si="864"/>
        <v>A54CFF</v>
      </c>
      <c r="V1511">
        <v>0</v>
      </c>
      <c r="W1511">
        <v>0</v>
      </c>
      <c r="X1511">
        <v>2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1</v>
      </c>
      <c r="AI1511" t="s">
        <v>620</v>
      </c>
      <c r="AJ1511">
        <v>43.430821999999999</v>
      </c>
      <c r="AK1511" t="s">
        <v>621</v>
      </c>
      <c r="AL1511">
        <v>-88.777255999999994</v>
      </c>
      <c r="AM1511">
        <v>25</v>
      </c>
      <c r="AN1511">
        <v>1625</v>
      </c>
      <c r="AO1511" t="s">
        <v>118</v>
      </c>
      <c r="AP1511">
        <v>-39</v>
      </c>
      <c r="AQ1511">
        <v>87</v>
      </c>
      <c r="AR1511">
        <v>256</v>
      </c>
      <c r="AZ1511">
        <v>1200</v>
      </c>
      <c r="BA1511">
        <v>1</v>
      </c>
      <c r="BB1511" t="str">
        <f t="shared" si="852"/>
        <v xml:space="preserve">N4400K  </v>
      </c>
      <c r="BC1511">
        <v>1</v>
      </c>
      <c r="BE1511">
        <v>0</v>
      </c>
      <c r="BF1511">
        <v>0</v>
      </c>
      <c r="BG1511">
        <v>0</v>
      </c>
      <c r="BH1511">
        <v>1550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 t="shared" ref="BW1511:BW1516" si="885">"21:42:05.298"</f>
        <v>21:42:05.298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168</v>
      </c>
      <c r="CR1511">
        <v>0</v>
      </c>
      <c r="CW1511">
        <v>4127532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"07/22/2022 21:42:05.471"</f>
        <v>07/22/2022 21:42:05.471</v>
      </c>
      <c r="C1512" t="str">
        <f t="shared" si="849"/>
        <v>FFDFD3C0</v>
      </c>
      <c r="D1512" t="s">
        <v>113</v>
      </c>
      <c r="E1512">
        <v>45</v>
      </c>
      <c r="H1512">
        <v>152</v>
      </c>
      <c r="I1512" t="s">
        <v>120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883"/>
        <v>21:42:05.297</v>
      </c>
      <c r="T1512" t="str">
        <f t="shared" si="884"/>
        <v>21:42:04.797</v>
      </c>
      <c r="U1512" t="str">
        <f t="shared" si="864"/>
        <v>A54CFF</v>
      </c>
      <c r="V1512">
        <v>0</v>
      </c>
      <c r="W1512">
        <v>0</v>
      </c>
      <c r="X1512">
        <v>2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1</v>
      </c>
      <c r="AI1512" t="s">
        <v>620</v>
      </c>
      <c r="AJ1512">
        <v>43.430821999999999</v>
      </c>
      <c r="AK1512" t="s">
        <v>621</v>
      </c>
      <c r="AL1512">
        <v>-88.777255999999994</v>
      </c>
      <c r="AM1512">
        <v>25</v>
      </c>
      <c r="AN1512">
        <v>1625</v>
      </c>
      <c r="AO1512" t="s">
        <v>118</v>
      </c>
      <c r="AP1512">
        <v>-39</v>
      </c>
      <c r="AQ1512">
        <v>87</v>
      </c>
      <c r="AR1512">
        <v>256</v>
      </c>
      <c r="AZ1512">
        <v>1200</v>
      </c>
      <c r="BA1512">
        <v>1</v>
      </c>
      <c r="BB1512" t="str">
        <f t="shared" si="852"/>
        <v xml:space="preserve">N4400K  </v>
      </c>
      <c r="BC1512">
        <v>1</v>
      </c>
      <c r="BE1512">
        <v>0</v>
      </c>
      <c r="BF1512">
        <v>0</v>
      </c>
      <c r="BG1512">
        <v>0</v>
      </c>
      <c r="BH1512">
        <v>1550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 t="shared" si="885"/>
        <v>21:42:05.298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168</v>
      </c>
      <c r="CR1512">
        <v>0</v>
      </c>
      <c r="CW1512">
        <v>4127532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"07/22/2022 21:42:05.487"</f>
        <v>07/22/2022 21:42:05.487</v>
      </c>
      <c r="C1513" t="str">
        <f t="shared" si="849"/>
        <v>FFDFD3C0</v>
      </c>
      <c r="D1513" t="s">
        <v>124</v>
      </c>
      <c r="E1513">
        <v>2</v>
      </c>
      <c r="H1513">
        <v>156</v>
      </c>
      <c r="I1513" t="s">
        <v>125</v>
      </c>
      <c r="J1513" t="s">
        <v>126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883"/>
        <v>21:42:05.297</v>
      </c>
      <c r="T1513" t="str">
        <f t="shared" si="884"/>
        <v>21:42:04.797</v>
      </c>
      <c r="U1513" t="str">
        <f t="shared" si="864"/>
        <v>A54CFF</v>
      </c>
      <c r="V1513">
        <v>0</v>
      </c>
      <c r="W1513">
        <v>0</v>
      </c>
      <c r="X1513">
        <v>2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1</v>
      </c>
      <c r="AI1513" t="s">
        <v>620</v>
      </c>
      <c r="AJ1513">
        <v>43.430821999999999</v>
      </c>
      <c r="AK1513" t="s">
        <v>621</v>
      </c>
      <c r="AL1513">
        <v>-88.777255999999994</v>
      </c>
      <c r="AM1513">
        <v>25</v>
      </c>
      <c r="AN1513">
        <v>1625</v>
      </c>
      <c r="AO1513" t="s">
        <v>118</v>
      </c>
      <c r="AP1513">
        <v>-39</v>
      </c>
      <c r="AQ1513">
        <v>87</v>
      </c>
      <c r="AR1513">
        <v>256</v>
      </c>
      <c r="AZ1513">
        <v>1200</v>
      </c>
      <c r="BA1513">
        <v>1</v>
      </c>
      <c r="BB1513" t="str">
        <f t="shared" si="852"/>
        <v xml:space="preserve">N4400K  </v>
      </c>
      <c r="BC1513">
        <v>1</v>
      </c>
      <c r="BE1513">
        <v>0</v>
      </c>
      <c r="BF1513">
        <v>0</v>
      </c>
      <c r="BG1513">
        <v>0</v>
      </c>
      <c r="BH1513">
        <v>1550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 t="shared" si="885"/>
        <v>21:42:05.298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168</v>
      </c>
      <c r="CR1513">
        <v>0</v>
      </c>
      <c r="CW1513">
        <v>4127532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"07/22/2022 21:42:05.487"</f>
        <v>07/22/2022 21:42:05.487</v>
      </c>
      <c r="C1514" t="str">
        <f t="shared" si="849"/>
        <v>FFDFD3C0</v>
      </c>
      <c r="D1514" t="s">
        <v>121</v>
      </c>
      <c r="E1514">
        <v>12</v>
      </c>
      <c r="F1514">
        <v>1012</v>
      </c>
      <c r="G1514" t="s">
        <v>122</v>
      </c>
      <c r="J1514" t="s">
        <v>123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883"/>
        <v>21:42:05.297</v>
      </c>
      <c r="T1514" t="str">
        <f t="shared" si="884"/>
        <v>21:42:04.797</v>
      </c>
      <c r="U1514" t="str">
        <f t="shared" si="864"/>
        <v>A54CFF</v>
      </c>
      <c r="V1514">
        <v>0</v>
      </c>
      <c r="W1514">
        <v>0</v>
      </c>
      <c r="X1514">
        <v>2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1</v>
      </c>
      <c r="AI1514" t="s">
        <v>620</v>
      </c>
      <c r="AJ1514">
        <v>43.430821999999999</v>
      </c>
      <c r="AK1514" t="s">
        <v>621</v>
      </c>
      <c r="AL1514">
        <v>-88.777255999999994</v>
      </c>
      <c r="AM1514">
        <v>25</v>
      </c>
      <c r="AN1514">
        <v>1625</v>
      </c>
      <c r="AO1514" t="s">
        <v>118</v>
      </c>
      <c r="AP1514">
        <v>-39</v>
      </c>
      <c r="AQ1514">
        <v>87</v>
      </c>
      <c r="AR1514">
        <v>256</v>
      </c>
      <c r="AZ1514">
        <v>1200</v>
      </c>
      <c r="BA1514">
        <v>1</v>
      </c>
      <c r="BB1514" t="str">
        <f t="shared" si="852"/>
        <v xml:space="preserve">N4400K  </v>
      </c>
      <c r="BC1514">
        <v>1</v>
      </c>
      <c r="BE1514">
        <v>0</v>
      </c>
      <c r="BF1514">
        <v>0</v>
      </c>
      <c r="BG1514">
        <v>0</v>
      </c>
      <c r="BH1514">
        <v>1550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 t="shared" si="885"/>
        <v>21:42:05.298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168</v>
      </c>
      <c r="CR1514">
        <v>0</v>
      </c>
      <c r="CW1514">
        <v>4127532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"07/22/2022 21:42:05.518"</f>
        <v>07/22/2022 21:42:05.518</v>
      </c>
      <c r="C1515" t="str">
        <f t="shared" ref="C1515:C1578" si="886">"FFDFD3C0"</f>
        <v>FFDFD3C0</v>
      </c>
      <c r="D1515" t="s">
        <v>121</v>
      </c>
      <c r="E1515">
        <v>11</v>
      </c>
      <c r="F1515">
        <v>1011</v>
      </c>
      <c r="G1515" t="s">
        <v>125</v>
      </c>
      <c r="J1515" t="s">
        <v>123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883"/>
        <v>21:42:05.297</v>
      </c>
      <c r="T1515" t="str">
        <f t="shared" si="884"/>
        <v>21:42:04.797</v>
      </c>
      <c r="U1515" t="str">
        <f t="shared" si="864"/>
        <v>A54CFF</v>
      </c>
      <c r="V1515">
        <v>0</v>
      </c>
      <c r="W1515">
        <v>0</v>
      </c>
      <c r="X1515">
        <v>2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1</v>
      </c>
      <c r="AI1515" t="s">
        <v>620</v>
      </c>
      <c r="AJ1515">
        <v>43.430821999999999</v>
      </c>
      <c r="AK1515" t="s">
        <v>621</v>
      </c>
      <c r="AL1515">
        <v>-88.777255999999994</v>
      </c>
      <c r="AM1515">
        <v>25</v>
      </c>
      <c r="AN1515">
        <v>1625</v>
      </c>
      <c r="AO1515" t="s">
        <v>118</v>
      </c>
      <c r="AP1515">
        <v>-39</v>
      </c>
      <c r="AQ1515">
        <v>87</v>
      </c>
      <c r="AR1515">
        <v>256</v>
      </c>
      <c r="AZ1515">
        <v>1200</v>
      </c>
      <c r="BA1515">
        <v>1</v>
      </c>
      <c r="BB1515" t="str">
        <f t="shared" ref="BB1515:BB1578" si="887">"N4400K  "</f>
        <v xml:space="preserve">N4400K  </v>
      </c>
      <c r="BC1515">
        <v>1</v>
      </c>
      <c r="BE1515">
        <v>0</v>
      </c>
      <c r="BF1515">
        <v>0</v>
      </c>
      <c r="BG1515">
        <v>0</v>
      </c>
      <c r="BH1515">
        <v>1550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 t="shared" si="885"/>
        <v>21:42:05.298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168</v>
      </c>
      <c r="CR1515">
        <v>0</v>
      </c>
      <c r="CW1515">
        <v>4127532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"07/22/2022 21:42:05.518"</f>
        <v>07/22/2022 21:42:05.518</v>
      </c>
      <c r="C1516" t="str">
        <f t="shared" si="886"/>
        <v>FFDFD3C0</v>
      </c>
      <c r="D1516" t="s">
        <v>127</v>
      </c>
      <c r="E1516">
        <v>8</v>
      </c>
      <c r="F1516">
        <v>2008</v>
      </c>
      <c r="G1516" t="s">
        <v>128</v>
      </c>
      <c r="J1516" t="s">
        <v>129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883"/>
        <v>21:42:05.297</v>
      </c>
      <c r="T1516" t="str">
        <f t="shared" si="884"/>
        <v>21:42:04.797</v>
      </c>
      <c r="U1516" t="str">
        <f t="shared" si="864"/>
        <v>A54CFF</v>
      </c>
      <c r="V1516">
        <v>0</v>
      </c>
      <c r="W1516">
        <v>0</v>
      </c>
      <c r="X1516">
        <v>2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1</v>
      </c>
      <c r="AI1516" t="s">
        <v>620</v>
      </c>
      <c r="AJ1516">
        <v>43.430821999999999</v>
      </c>
      <c r="AK1516" t="s">
        <v>621</v>
      </c>
      <c r="AL1516">
        <v>-88.777255999999994</v>
      </c>
      <c r="AM1516">
        <v>25</v>
      </c>
      <c r="AN1516">
        <v>1625</v>
      </c>
      <c r="AO1516" t="s">
        <v>118</v>
      </c>
      <c r="AP1516">
        <v>-39</v>
      </c>
      <c r="AQ1516">
        <v>87</v>
      </c>
      <c r="AR1516">
        <v>256</v>
      </c>
      <c r="AZ1516">
        <v>1200</v>
      </c>
      <c r="BA1516">
        <v>1</v>
      </c>
      <c r="BB1516" t="str">
        <f t="shared" si="887"/>
        <v xml:space="preserve">N4400K  </v>
      </c>
      <c r="BC1516">
        <v>1</v>
      </c>
      <c r="BE1516">
        <v>0</v>
      </c>
      <c r="BF1516">
        <v>0</v>
      </c>
      <c r="BG1516">
        <v>0</v>
      </c>
      <c r="BH1516">
        <v>1550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 t="shared" si="885"/>
        <v>21:42:05.298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168</v>
      </c>
      <c r="CR1516">
        <v>0</v>
      </c>
      <c r="CW1516">
        <v>4127532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 t="shared" ref="A1517:A1522" si="888">"07/22/2022 21:42:06.471"</f>
        <v>07/22/2022 21:42:06.471</v>
      </c>
      <c r="C1517" t="str">
        <f t="shared" si="886"/>
        <v>FFDFD3C0</v>
      </c>
      <c r="D1517" t="s">
        <v>121</v>
      </c>
      <c r="E1517">
        <v>12</v>
      </c>
      <c r="F1517">
        <v>1012</v>
      </c>
      <c r="G1517" t="s">
        <v>122</v>
      </c>
      <c r="J1517" t="s">
        <v>123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ref="S1517:S1522" si="889">"21:42:06.258"</f>
        <v>21:42:06.258</v>
      </c>
      <c r="T1517" t="str">
        <f t="shared" ref="T1517:T1522" si="890">"21:42:05.758"</f>
        <v>21:42:05.758</v>
      </c>
      <c r="U1517" t="str">
        <f t="shared" si="864"/>
        <v>A54CFF</v>
      </c>
      <c r="V1517">
        <v>0</v>
      </c>
      <c r="W1517">
        <v>0</v>
      </c>
      <c r="X1517">
        <v>2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1</v>
      </c>
      <c r="AI1517" t="s">
        <v>622</v>
      </c>
      <c r="AJ1517">
        <v>43.431207999999998</v>
      </c>
      <c r="AK1517" t="s">
        <v>623</v>
      </c>
      <c r="AL1517">
        <v>-88.777513999999996</v>
      </c>
      <c r="AM1517">
        <v>25</v>
      </c>
      <c r="AN1517">
        <v>1650</v>
      </c>
      <c r="AO1517" t="s">
        <v>118</v>
      </c>
      <c r="AP1517">
        <v>-39</v>
      </c>
      <c r="AQ1517">
        <v>87</v>
      </c>
      <c r="AR1517">
        <v>256</v>
      </c>
      <c r="AZ1517">
        <v>1200</v>
      </c>
      <c r="BA1517">
        <v>1</v>
      </c>
      <c r="BB1517" t="str">
        <f t="shared" si="887"/>
        <v xml:space="preserve">N4400K  </v>
      </c>
      <c r="BC1517">
        <v>1</v>
      </c>
      <c r="BE1517">
        <v>0</v>
      </c>
      <c r="BF1517">
        <v>0</v>
      </c>
      <c r="BG1517">
        <v>0</v>
      </c>
      <c r="BH1517">
        <v>1550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 t="shared" ref="BW1517:BW1522" si="891">"21:42:06.260"</f>
        <v>21:42:06.260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168</v>
      </c>
      <c r="CR1517">
        <v>1</v>
      </c>
      <c r="CW1517">
        <v>13212752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 t="shared" si="888"/>
        <v>07/22/2022 21:42:06.471</v>
      </c>
      <c r="C1518" t="str">
        <f t="shared" si="886"/>
        <v>FFDFD3C0</v>
      </c>
      <c r="D1518" t="s">
        <v>121</v>
      </c>
      <c r="E1518">
        <v>11</v>
      </c>
      <c r="F1518">
        <v>1011</v>
      </c>
      <c r="G1518" t="s">
        <v>125</v>
      </c>
      <c r="J1518" t="s">
        <v>123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889"/>
        <v>21:42:06.258</v>
      </c>
      <c r="T1518" t="str">
        <f t="shared" si="890"/>
        <v>21:42:05.758</v>
      </c>
      <c r="U1518" t="str">
        <f t="shared" si="864"/>
        <v>A54CFF</v>
      </c>
      <c r="V1518">
        <v>0</v>
      </c>
      <c r="W1518">
        <v>0</v>
      </c>
      <c r="X1518">
        <v>2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1</v>
      </c>
      <c r="AI1518" t="s">
        <v>622</v>
      </c>
      <c r="AJ1518">
        <v>43.431207999999998</v>
      </c>
      <c r="AK1518" t="s">
        <v>623</v>
      </c>
      <c r="AL1518">
        <v>-88.777513999999996</v>
      </c>
      <c r="AM1518">
        <v>25</v>
      </c>
      <c r="AN1518">
        <v>1650</v>
      </c>
      <c r="AO1518" t="s">
        <v>118</v>
      </c>
      <c r="AP1518">
        <v>-39</v>
      </c>
      <c r="AQ1518">
        <v>87</v>
      </c>
      <c r="AR1518">
        <v>256</v>
      </c>
      <c r="AZ1518">
        <v>1200</v>
      </c>
      <c r="BA1518">
        <v>1</v>
      </c>
      <c r="BB1518" t="str">
        <f t="shared" si="887"/>
        <v xml:space="preserve">N4400K  </v>
      </c>
      <c r="BC1518">
        <v>1</v>
      </c>
      <c r="BE1518">
        <v>0</v>
      </c>
      <c r="BF1518">
        <v>0</v>
      </c>
      <c r="BG1518">
        <v>0</v>
      </c>
      <c r="BH1518">
        <v>1550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 t="shared" si="891"/>
        <v>21:42:06.260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168</v>
      </c>
      <c r="CR1518">
        <v>1</v>
      </c>
      <c r="CW1518">
        <v>13212752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 t="shared" si="888"/>
        <v>07/22/2022 21:42:06.471</v>
      </c>
      <c r="C1519" t="str">
        <f t="shared" si="886"/>
        <v>FFDFD3C0</v>
      </c>
      <c r="D1519" t="s">
        <v>127</v>
      </c>
      <c r="E1519">
        <v>8</v>
      </c>
      <c r="F1519">
        <v>2008</v>
      </c>
      <c r="G1519" t="s">
        <v>128</v>
      </c>
      <c r="J1519" t="s">
        <v>129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889"/>
        <v>21:42:06.258</v>
      </c>
      <c r="T1519" t="str">
        <f t="shared" si="890"/>
        <v>21:42:05.758</v>
      </c>
      <c r="U1519" t="str">
        <f t="shared" si="864"/>
        <v>A54CFF</v>
      </c>
      <c r="V1519">
        <v>0</v>
      </c>
      <c r="W1519">
        <v>0</v>
      </c>
      <c r="X1519">
        <v>2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1</v>
      </c>
      <c r="AI1519" t="s">
        <v>622</v>
      </c>
      <c r="AJ1519">
        <v>43.431207999999998</v>
      </c>
      <c r="AK1519" t="s">
        <v>623</v>
      </c>
      <c r="AL1519">
        <v>-88.777513999999996</v>
      </c>
      <c r="AM1519">
        <v>25</v>
      </c>
      <c r="AN1519">
        <v>1650</v>
      </c>
      <c r="AO1519" t="s">
        <v>118</v>
      </c>
      <c r="AP1519">
        <v>-39</v>
      </c>
      <c r="AQ1519">
        <v>87</v>
      </c>
      <c r="AR1519">
        <v>256</v>
      </c>
      <c r="AZ1519">
        <v>1200</v>
      </c>
      <c r="BA1519">
        <v>1</v>
      </c>
      <c r="BB1519" t="str">
        <f t="shared" si="887"/>
        <v xml:space="preserve">N4400K  </v>
      </c>
      <c r="BC1519">
        <v>1</v>
      </c>
      <c r="BE1519">
        <v>0</v>
      </c>
      <c r="BF1519">
        <v>0</v>
      </c>
      <c r="BG1519">
        <v>0</v>
      </c>
      <c r="BH1519">
        <v>1550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 t="shared" si="891"/>
        <v>21:42:06.260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168</v>
      </c>
      <c r="CR1519">
        <v>1</v>
      </c>
      <c r="CW1519">
        <v>13212752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 t="shared" si="888"/>
        <v>07/22/2022 21:42:06.471</v>
      </c>
      <c r="C1520" t="str">
        <f t="shared" si="886"/>
        <v>FFDFD3C0</v>
      </c>
      <c r="D1520" t="s">
        <v>124</v>
      </c>
      <c r="E1520">
        <v>2</v>
      </c>
      <c r="H1520">
        <v>156</v>
      </c>
      <c r="I1520" t="s">
        <v>125</v>
      </c>
      <c r="J1520" t="s">
        <v>126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889"/>
        <v>21:42:06.258</v>
      </c>
      <c r="T1520" t="str">
        <f t="shared" si="890"/>
        <v>21:42:05.758</v>
      </c>
      <c r="U1520" t="str">
        <f t="shared" si="864"/>
        <v>A54CFF</v>
      </c>
      <c r="V1520">
        <v>0</v>
      </c>
      <c r="W1520">
        <v>0</v>
      </c>
      <c r="X1520">
        <v>2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1</v>
      </c>
      <c r="AI1520" t="s">
        <v>622</v>
      </c>
      <c r="AJ1520">
        <v>43.431207999999998</v>
      </c>
      <c r="AK1520" t="s">
        <v>623</v>
      </c>
      <c r="AL1520">
        <v>-88.777513999999996</v>
      </c>
      <c r="AM1520">
        <v>25</v>
      </c>
      <c r="AN1520">
        <v>1650</v>
      </c>
      <c r="AO1520" t="s">
        <v>118</v>
      </c>
      <c r="AP1520">
        <v>-39</v>
      </c>
      <c r="AQ1520">
        <v>87</v>
      </c>
      <c r="AR1520">
        <v>256</v>
      </c>
      <c r="AZ1520">
        <v>1200</v>
      </c>
      <c r="BA1520">
        <v>1</v>
      </c>
      <c r="BB1520" t="str">
        <f t="shared" si="887"/>
        <v xml:space="preserve">N4400K  </v>
      </c>
      <c r="BC1520">
        <v>1</v>
      </c>
      <c r="BE1520">
        <v>0</v>
      </c>
      <c r="BF1520">
        <v>0</v>
      </c>
      <c r="BG1520">
        <v>0</v>
      </c>
      <c r="BH1520">
        <v>1550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 t="shared" si="891"/>
        <v>21:42:06.260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168</v>
      </c>
      <c r="CR1520">
        <v>1</v>
      </c>
      <c r="CW1520">
        <v>13212752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 t="shared" si="888"/>
        <v>07/22/2022 21:42:06.471</v>
      </c>
      <c r="C1521" t="str">
        <f t="shared" si="886"/>
        <v>FFDFD3C0</v>
      </c>
      <c r="D1521" t="s">
        <v>113</v>
      </c>
      <c r="E1521">
        <v>44</v>
      </c>
      <c r="H1521">
        <v>151</v>
      </c>
      <c r="I1521" t="s">
        <v>114</v>
      </c>
      <c r="J1521" t="s">
        <v>115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889"/>
        <v>21:42:06.258</v>
      </c>
      <c r="T1521" t="str">
        <f t="shared" si="890"/>
        <v>21:42:05.758</v>
      </c>
      <c r="U1521" t="str">
        <f t="shared" si="864"/>
        <v>A54CFF</v>
      </c>
      <c r="V1521">
        <v>0</v>
      </c>
      <c r="W1521">
        <v>0</v>
      </c>
      <c r="X1521">
        <v>2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1</v>
      </c>
      <c r="AI1521" t="s">
        <v>622</v>
      </c>
      <c r="AJ1521">
        <v>43.431207999999998</v>
      </c>
      <c r="AK1521" t="s">
        <v>623</v>
      </c>
      <c r="AL1521">
        <v>-88.777513999999996</v>
      </c>
      <c r="AM1521">
        <v>25</v>
      </c>
      <c r="AN1521">
        <v>1650</v>
      </c>
      <c r="AO1521" t="s">
        <v>118</v>
      </c>
      <c r="AP1521">
        <v>-39</v>
      </c>
      <c r="AQ1521">
        <v>87</v>
      </c>
      <c r="AR1521">
        <v>256</v>
      </c>
      <c r="AZ1521">
        <v>1200</v>
      </c>
      <c r="BA1521">
        <v>1</v>
      </c>
      <c r="BB1521" t="str">
        <f t="shared" si="887"/>
        <v xml:space="preserve">N4400K  </v>
      </c>
      <c r="BC1521">
        <v>1</v>
      </c>
      <c r="BE1521">
        <v>0</v>
      </c>
      <c r="BF1521">
        <v>0</v>
      </c>
      <c r="BG1521">
        <v>0</v>
      </c>
      <c r="BH1521">
        <v>1550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 t="shared" si="891"/>
        <v>21:42:06.260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168</v>
      </c>
      <c r="CR1521">
        <v>1</v>
      </c>
      <c r="CW1521">
        <v>13212752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 t="shared" si="888"/>
        <v>07/22/2022 21:42:06.471</v>
      </c>
      <c r="C1522" t="str">
        <f t="shared" si="886"/>
        <v>FFDFD3C0</v>
      </c>
      <c r="D1522" t="s">
        <v>113</v>
      </c>
      <c r="E1522">
        <v>45</v>
      </c>
      <c r="H1522">
        <v>152</v>
      </c>
      <c r="I1522" t="s">
        <v>120</v>
      </c>
      <c r="J1522" t="s">
        <v>115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889"/>
        <v>21:42:06.258</v>
      </c>
      <c r="T1522" t="str">
        <f t="shared" si="890"/>
        <v>21:42:05.758</v>
      </c>
      <c r="U1522" t="str">
        <f t="shared" si="864"/>
        <v>A54CFF</v>
      </c>
      <c r="V1522">
        <v>0</v>
      </c>
      <c r="W1522">
        <v>0</v>
      </c>
      <c r="X1522">
        <v>2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1</v>
      </c>
      <c r="AI1522" t="s">
        <v>622</v>
      </c>
      <c r="AJ1522">
        <v>43.431207999999998</v>
      </c>
      <c r="AK1522" t="s">
        <v>623</v>
      </c>
      <c r="AL1522">
        <v>-88.777513999999996</v>
      </c>
      <c r="AM1522">
        <v>25</v>
      </c>
      <c r="AN1522">
        <v>1650</v>
      </c>
      <c r="AO1522" t="s">
        <v>118</v>
      </c>
      <c r="AP1522">
        <v>-39</v>
      </c>
      <c r="AQ1522">
        <v>87</v>
      </c>
      <c r="AR1522">
        <v>256</v>
      </c>
      <c r="AZ1522">
        <v>1200</v>
      </c>
      <c r="BA1522">
        <v>1</v>
      </c>
      <c r="BB1522" t="str">
        <f t="shared" si="887"/>
        <v xml:space="preserve">N4400K  </v>
      </c>
      <c r="BC1522">
        <v>1</v>
      </c>
      <c r="BE1522">
        <v>0</v>
      </c>
      <c r="BF1522">
        <v>0</v>
      </c>
      <c r="BG1522">
        <v>0</v>
      </c>
      <c r="BH1522">
        <v>1550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 t="shared" si="891"/>
        <v>21:42:06.260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168</v>
      </c>
      <c r="CR1522">
        <v>1</v>
      </c>
      <c r="CW1522">
        <v>13212752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"07/22/2022 21:42:07.627"</f>
        <v>07/22/2022 21:42:07.627</v>
      </c>
      <c r="C1523" t="str">
        <f t="shared" si="886"/>
        <v>FFDFD3C0</v>
      </c>
      <c r="D1523" t="s">
        <v>127</v>
      </c>
      <c r="E1523">
        <v>8</v>
      </c>
      <c r="F1523">
        <v>2008</v>
      </c>
      <c r="G1523" t="s">
        <v>128</v>
      </c>
      <c r="J1523" t="s">
        <v>129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ref="S1523:S1528" si="892">"21:42:07.367"</f>
        <v>21:42:07.367</v>
      </c>
      <c r="T1523" t="str">
        <f t="shared" ref="T1523:T1528" si="893">"21:42:06.867"</f>
        <v>21:42:06.867</v>
      </c>
      <c r="U1523" t="str">
        <f t="shared" si="864"/>
        <v>A54CFF</v>
      </c>
      <c r="V1523">
        <v>0</v>
      </c>
      <c r="W1523">
        <v>0</v>
      </c>
      <c r="X1523">
        <v>2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1</v>
      </c>
      <c r="AI1523" t="s">
        <v>624</v>
      </c>
      <c r="AJ1523">
        <v>43.431659000000003</v>
      </c>
      <c r="AK1523" t="s">
        <v>625</v>
      </c>
      <c r="AL1523">
        <v>-88.777771000000001</v>
      </c>
      <c r="AM1523">
        <v>25</v>
      </c>
      <c r="AN1523">
        <v>1650</v>
      </c>
      <c r="AO1523" t="s">
        <v>118</v>
      </c>
      <c r="AP1523">
        <v>-39</v>
      </c>
      <c r="AQ1523">
        <v>87</v>
      </c>
      <c r="AR1523">
        <v>256</v>
      </c>
      <c r="AZ1523">
        <v>1200</v>
      </c>
      <c r="BA1523">
        <v>1</v>
      </c>
      <c r="BB1523" t="str">
        <f t="shared" si="887"/>
        <v xml:space="preserve">N4400K  </v>
      </c>
      <c r="BC1523">
        <v>1</v>
      </c>
      <c r="BE1523">
        <v>0</v>
      </c>
      <c r="BF1523">
        <v>0</v>
      </c>
      <c r="BG1523">
        <v>0</v>
      </c>
      <c r="BH1523">
        <v>1575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 t="shared" ref="BW1523:BW1528" si="894">"21:42:07.374"</f>
        <v>21:42:07.374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168</v>
      </c>
      <c r="CR1523">
        <v>0</v>
      </c>
      <c r="CW1523">
        <v>4130024</v>
      </c>
      <c r="CY1523">
        <v>1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"07/22/2022 21:42:07.627"</f>
        <v>07/22/2022 21:42:07.627</v>
      </c>
      <c r="C1524" t="str">
        <f t="shared" si="886"/>
        <v>FFDFD3C0</v>
      </c>
      <c r="D1524" t="s">
        <v>124</v>
      </c>
      <c r="E1524">
        <v>2</v>
      </c>
      <c r="H1524">
        <v>156</v>
      </c>
      <c r="I1524" t="s">
        <v>125</v>
      </c>
      <c r="J1524" t="s">
        <v>126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892"/>
        <v>21:42:07.367</v>
      </c>
      <c r="T1524" t="str">
        <f t="shared" si="893"/>
        <v>21:42:06.867</v>
      </c>
      <c r="U1524" t="str">
        <f t="shared" si="864"/>
        <v>A54CFF</v>
      </c>
      <c r="V1524">
        <v>0</v>
      </c>
      <c r="W1524">
        <v>0</v>
      </c>
      <c r="X1524">
        <v>2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1</v>
      </c>
      <c r="AI1524" t="s">
        <v>624</v>
      </c>
      <c r="AJ1524">
        <v>43.431659000000003</v>
      </c>
      <c r="AK1524" t="s">
        <v>625</v>
      </c>
      <c r="AL1524">
        <v>-88.777771000000001</v>
      </c>
      <c r="AM1524">
        <v>25</v>
      </c>
      <c r="AN1524">
        <v>1650</v>
      </c>
      <c r="AO1524" t="s">
        <v>118</v>
      </c>
      <c r="AP1524">
        <v>-39</v>
      </c>
      <c r="AQ1524">
        <v>87</v>
      </c>
      <c r="AR1524">
        <v>256</v>
      </c>
      <c r="AZ1524">
        <v>1200</v>
      </c>
      <c r="BA1524">
        <v>1</v>
      </c>
      <c r="BB1524" t="str">
        <f t="shared" si="887"/>
        <v xml:space="preserve">N4400K  </v>
      </c>
      <c r="BC1524">
        <v>1</v>
      </c>
      <c r="BE1524">
        <v>0</v>
      </c>
      <c r="BF1524">
        <v>0</v>
      </c>
      <c r="BG1524">
        <v>0</v>
      </c>
      <c r="BH1524">
        <v>1575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 t="shared" si="894"/>
        <v>21:42:07.374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168</v>
      </c>
      <c r="CR1524">
        <v>0</v>
      </c>
      <c r="CW1524">
        <v>4130024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"07/22/2022 21:42:07.627"</f>
        <v>07/22/2022 21:42:07.627</v>
      </c>
      <c r="C1525" t="str">
        <f t="shared" si="886"/>
        <v>FFDFD3C0</v>
      </c>
      <c r="D1525" t="s">
        <v>113</v>
      </c>
      <c r="E1525">
        <v>45</v>
      </c>
      <c r="H1525">
        <v>152</v>
      </c>
      <c r="I1525" t="s">
        <v>120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892"/>
        <v>21:42:07.367</v>
      </c>
      <c r="T1525" t="str">
        <f t="shared" si="893"/>
        <v>21:42:06.867</v>
      </c>
      <c r="U1525" t="str">
        <f t="shared" si="864"/>
        <v>A54CFF</v>
      </c>
      <c r="V1525">
        <v>0</v>
      </c>
      <c r="W1525">
        <v>0</v>
      </c>
      <c r="X1525">
        <v>2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1</v>
      </c>
      <c r="AI1525" t="s">
        <v>624</v>
      </c>
      <c r="AJ1525">
        <v>43.431659000000003</v>
      </c>
      <c r="AK1525" t="s">
        <v>625</v>
      </c>
      <c r="AL1525">
        <v>-88.777771000000001</v>
      </c>
      <c r="AM1525">
        <v>25</v>
      </c>
      <c r="AN1525">
        <v>1650</v>
      </c>
      <c r="AO1525" t="s">
        <v>118</v>
      </c>
      <c r="AP1525">
        <v>-39</v>
      </c>
      <c r="AQ1525">
        <v>87</v>
      </c>
      <c r="AR1525">
        <v>256</v>
      </c>
      <c r="AZ1525">
        <v>1200</v>
      </c>
      <c r="BA1525">
        <v>1</v>
      </c>
      <c r="BB1525" t="str">
        <f t="shared" si="887"/>
        <v xml:space="preserve">N4400K  </v>
      </c>
      <c r="BC1525">
        <v>1</v>
      </c>
      <c r="BE1525">
        <v>0</v>
      </c>
      <c r="BF1525">
        <v>0</v>
      </c>
      <c r="BG1525">
        <v>0</v>
      </c>
      <c r="BH1525">
        <v>1575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 t="shared" si="894"/>
        <v>21:42:07.374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168</v>
      </c>
      <c r="CR1525">
        <v>0</v>
      </c>
      <c r="CW1525">
        <v>4130024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"07/22/2022 21:42:07.627"</f>
        <v>07/22/2022 21:42:07.627</v>
      </c>
      <c r="C1526" t="str">
        <f t="shared" si="886"/>
        <v>FFDFD3C0</v>
      </c>
      <c r="D1526" t="s">
        <v>113</v>
      </c>
      <c r="E1526">
        <v>44</v>
      </c>
      <c r="H1526">
        <v>151</v>
      </c>
      <c r="I1526" t="s">
        <v>114</v>
      </c>
      <c r="J1526" t="s">
        <v>115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892"/>
        <v>21:42:07.367</v>
      </c>
      <c r="T1526" t="str">
        <f t="shared" si="893"/>
        <v>21:42:06.867</v>
      </c>
      <c r="U1526" t="str">
        <f t="shared" si="864"/>
        <v>A54CFF</v>
      </c>
      <c r="V1526">
        <v>0</v>
      </c>
      <c r="W1526">
        <v>0</v>
      </c>
      <c r="X1526">
        <v>2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1</v>
      </c>
      <c r="AI1526" t="s">
        <v>624</v>
      </c>
      <c r="AJ1526">
        <v>43.431659000000003</v>
      </c>
      <c r="AK1526" t="s">
        <v>625</v>
      </c>
      <c r="AL1526">
        <v>-88.777771000000001</v>
      </c>
      <c r="AM1526">
        <v>25</v>
      </c>
      <c r="AN1526">
        <v>1650</v>
      </c>
      <c r="AO1526" t="s">
        <v>118</v>
      </c>
      <c r="AP1526">
        <v>-39</v>
      </c>
      <c r="AQ1526">
        <v>87</v>
      </c>
      <c r="AR1526">
        <v>256</v>
      </c>
      <c r="AZ1526">
        <v>1200</v>
      </c>
      <c r="BA1526">
        <v>1</v>
      </c>
      <c r="BB1526" t="str">
        <f t="shared" si="887"/>
        <v xml:space="preserve">N4400K  </v>
      </c>
      <c r="BC1526">
        <v>1</v>
      </c>
      <c r="BE1526">
        <v>0</v>
      </c>
      <c r="BF1526">
        <v>0</v>
      </c>
      <c r="BG1526">
        <v>0</v>
      </c>
      <c r="BH1526">
        <v>1575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 t="shared" si="894"/>
        <v>21:42:07.374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168</v>
      </c>
      <c r="CR1526">
        <v>0</v>
      </c>
      <c r="CW1526">
        <v>4130024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"07/22/2022 21:42:07.643"</f>
        <v>07/22/2022 21:42:07.643</v>
      </c>
      <c r="C1527" t="str">
        <f t="shared" si="886"/>
        <v>FFDFD3C0</v>
      </c>
      <c r="D1527" t="s">
        <v>121</v>
      </c>
      <c r="E1527">
        <v>12</v>
      </c>
      <c r="F1527">
        <v>1012</v>
      </c>
      <c r="G1527" t="s">
        <v>122</v>
      </c>
      <c r="J1527" t="s">
        <v>123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892"/>
        <v>21:42:07.367</v>
      </c>
      <c r="T1527" t="str">
        <f t="shared" si="893"/>
        <v>21:42:06.867</v>
      </c>
      <c r="U1527" t="str">
        <f t="shared" si="864"/>
        <v>A54CFF</v>
      </c>
      <c r="V1527">
        <v>0</v>
      </c>
      <c r="W1527">
        <v>0</v>
      </c>
      <c r="X1527">
        <v>2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1</v>
      </c>
      <c r="AI1527" t="s">
        <v>624</v>
      </c>
      <c r="AJ1527">
        <v>43.431659000000003</v>
      </c>
      <c r="AK1527" t="s">
        <v>625</v>
      </c>
      <c r="AL1527">
        <v>-88.777771000000001</v>
      </c>
      <c r="AM1527">
        <v>25</v>
      </c>
      <c r="AN1527">
        <v>1650</v>
      </c>
      <c r="AO1527" t="s">
        <v>118</v>
      </c>
      <c r="AP1527">
        <v>-39</v>
      </c>
      <c r="AQ1527">
        <v>87</v>
      </c>
      <c r="AR1527">
        <v>256</v>
      </c>
      <c r="AZ1527">
        <v>1200</v>
      </c>
      <c r="BA1527">
        <v>1</v>
      </c>
      <c r="BB1527" t="str">
        <f t="shared" si="887"/>
        <v xml:space="preserve">N4400K  </v>
      </c>
      <c r="BC1527">
        <v>1</v>
      </c>
      <c r="BE1527">
        <v>0</v>
      </c>
      <c r="BF1527">
        <v>0</v>
      </c>
      <c r="BG1527">
        <v>0</v>
      </c>
      <c r="BH1527">
        <v>1575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 t="shared" si="894"/>
        <v>21:42:07.374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168</v>
      </c>
      <c r="CR1527">
        <v>0</v>
      </c>
      <c r="CW1527">
        <v>4130024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"07/22/2022 21:42:07.643"</f>
        <v>07/22/2022 21:42:07.643</v>
      </c>
      <c r="C1528" t="str">
        <f t="shared" si="886"/>
        <v>FFDFD3C0</v>
      </c>
      <c r="D1528" t="s">
        <v>121</v>
      </c>
      <c r="E1528">
        <v>11</v>
      </c>
      <c r="F1528">
        <v>1011</v>
      </c>
      <c r="G1528" t="s">
        <v>125</v>
      </c>
      <c r="J1528" t="s">
        <v>123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892"/>
        <v>21:42:07.367</v>
      </c>
      <c r="T1528" t="str">
        <f t="shared" si="893"/>
        <v>21:42:06.867</v>
      </c>
      <c r="U1528" t="str">
        <f t="shared" si="864"/>
        <v>A54CFF</v>
      </c>
      <c r="V1528">
        <v>0</v>
      </c>
      <c r="W1528">
        <v>0</v>
      </c>
      <c r="X1528">
        <v>2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1</v>
      </c>
      <c r="AI1528" t="s">
        <v>624</v>
      </c>
      <c r="AJ1528">
        <v>43.431659000000003</v>
      </c>
      <c r="AK1528" t="s">
        <v>625</v>
      </c>
      <c r="AL1528">
        <v>-88.777771000000001</v>
      </c>
      <c r="AM1528">
        <v>25</v>
      </c>
      <c r="AN1528">
        <v>1650</v>
      </c>
      <c r="AO1528" t="s">
        <v>118</v>
      </c>
      <c r="AP1528">
        <v>-39</v>
      </c>
      <c r="AQ1528">
        <v>87</v>
      </c>
      <c r="AR1528">
        <v>256</v>
      </c>
      <c r="AZ1528">
        <v>1200</v>
      </c>
      <c r="BA1528">
        <v>1</v>
      </c>
      <c r="BB1528" t="str">
        <f t="shared" si="887"/>
        <v xml:space="preserve">N4400K  </v>
      </c>
      <c r="BC1528">
        <v>1</v>
      </c>
      <c r="BE1528">
        <v>0</v>
      </c>
      <c r="BF1528">
        <v>0</v>
      </c>
      <c r="BG1528">
        <v>0</v>
      </c>
      <c r="BH1528">
        <v>1575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 t="shared" si="894"/>
        <v>21:42:07.374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168</v>
      </c>
      <c r="CR1528">
        <v>0</v>
      </c>
      <c r="CW1528">
        <v>4130024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"07/22/2022 21:42:08.706"</f>
        <v>07/22/2022 21:42:08.706</v>
      </c>
      <c r="C1529" t="str">
        <f t="shared" si="886"/>
        <v>FFDFD3C0</v>
      </c>
      <c r="D1529" t="s">
        <v>124</v>
      </c>
      <c r="E1529">
        <v>2</v>
      </c>
      <c r="H1529">
        <v>156</v>
      </c>
      <c r="I1529" t="s">
        <v>125</v>
      </c>
      <c r="J1529" t="s">
        <v>126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ref="S1529:S1534" si="895">"21:42:08.484"</f>
        <v>21:42:08.484</v>
      </c>
      <c r="T1529" t="str">
        <f t="shared" ref="T1529:T1534" si="896">"21:42:07.984"</f>
        <v>21:42:07.984</v>
      </c>
      <c r="U1529" t="str">
        <f t="shared" si="864"/>
        <v>A54CFF</v>
      </c>
      <c r="V1529">
        <v>0</v>
      </c>
      <c r="W1529">
        <v>0</v>
      </c>
      <c r="X1529">
        <v>2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1</v>
      </c>
      <c r="AI1529" t="s">
        <v>626</v>
      </c>
      <c r="AJ1529">
        <v>43.432108999999997</v>
      </c>
      <c r="AK1529" t="s">
        <v>627</v>
      </c>
      <c r="AL1529">
        <v>-88.778028000000006</v>
      </c>
      <c r="AM1529">
        <v>25</v>
      </c>
      <c r="AN1529">
        <v>1650</v>
      </c>
      <c r="AO1529" t="s">
        <v>118</v>
      </c>
      <c r="AP1529">
        <v>-38</v>
      </c>
      <c r="AQ1529">
        <v>87</v>
      </c>
      <c r="AR1529">
        <v>256</v>
      </c>
      <c r="AZ1529">
        <v>1200</v>
      </c>
      <c r="BA1529">
        <v>1</v>
      </c>
      <c r="BB1529" t="str">
        <f t="shared" si="887"/>
        <v xml:space="preserve">N4400K  </v>
      </c>
      <c r="BC1529">
        <v>1</v>
      </c>
      <c r="BE1529">
        <v>0</v>
      </c>
      <c r="BF1529">
        <v>0</v>
      </c>
      <c r="BG1529">
        <v>0</v>
      </c>
      <c r="BH1529">
        <v>1575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 t="shared" ref="BW1529:BW1534" si="897">"21:42:08.492"</f>
        <v>21:42:08.492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168</v>
      </c>
      <c r="CR1529">
        <v>0</v>
      </c>
      <c r="CW1529">
        <v>4131443</v>
      </c>
      <c r="CY1529">
        <v>1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"07/22/2022 21:42:08.722"</f>
        <v>07/22/2022 21:42:08.722</v>
      </c>
      <c r="C1530" t="str">
        <f t="shared" si="886"/>
        <v>FFDFD3C0</v>
      </c>
      <c r="D1530" t="s">
        <v>127</v>
      </c>
      <c r="E1530">
        <v>8</v>
      </c>
      <c r="F1530">
        <v>2008</v>
      </c>
      <c r="G1530" t="s">
        <v>128</v>
      </c>
      <c r="J1530" t="s">
        <v>129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895"/>
        <v>21:42:08.484</v>
      </c>
      <c r="T1530" t="str">
        <f t="shared" si="896"/>
        <v>21:42:07.984</v>
      </c>
      <c r="U1530" t="str">
        <f t="shared" si="864"/>
        <v>A54CFF</v>
      </c>
      <c r="V1530">
        <v>0</v>
      </c>
      <c r="W1530">
        <v>0</v>
      </c>
      <c r="X1530">
        <v>2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1</v>
      </c>
      <c r="AI1530" t="s">
        <v>626</v>
      </c>
      <c r="AJ1530">
        <v>43.432108999999997</v>
      </c>
      <c r="AK1530" t="s">
        <v>627</v>
      </c>
      <c r="AL1530">
        <v>-88.778028000000006</v>
      </c>
      <c r="AM1530">
        <v>25</v>
      </c>
      <c r="AN1530">
        <v>1650</v>
      </c>
      <c r="AO1530" t="s">
        <v>118</v>
      </c>
      <c r="AP1530">
        <v>-38</v>
      </c>
      <c r="AQ1530">
        <v>87</v>
      </c>
      <c r="AR1530">
        <v>256</v>
      </c>
      <c r="AZ1530">
        <v>1200</v>
      </c>
      <c r="BA1530">
        <v>1</v>
      </c>
      <c r="BB1530" t="str">
        <f t="shared" si="887"/>
        <v xml:space="preserve">N4400K  </v>
      </c>
      <c r="BC1530">
        <v>1</v>
      </c>
      <c r="BE1530">
        <v>0</v>
      </c>
      <c r="BF1530">
        <v>0</v>
      </c>
      <c r="BG1530">
        <v>0</v>
      </c>
      <c r="BH1530">
        <v>1575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 t="shared" si="897"/>
        <v>21:42:08.492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168</v>
      </c>
      <c r="CR1530">
        <v>0</v>
      </c>
      <c r="CW1530">
        <v>4131443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"07/22/2022 21:42:08.722"</f>
        <v>07/22/2022 21:42:08.722</v>
      </c>
      <c r="C1531" t="str">
        <f t="shared" si="886"/>
        <v>FFDFD3C0</v>
      </c>
      <c r="D1531" t="s">
        <v>113</v>
      </c>
      <c r="E1531">
        <v>44</v>
      </c>
      <c r="H1531">
        <v>151</v>
      </c>
      <c r="I1531" t="s">
        <v>114</v>
      </c>
      <c r="J1531" t="s">
        <v>115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895"/>
        <v>21:42:08.484</v>
      </c>
      <c r="T1531" t="str">
        <f t="shared" si="896"/>
        <v>21:42:07.984</v>
      </c>
      <c r="U1531" t="str">
        <f t="shared" si="864"/>
        <v>A54CFF</v>
      </c>
      <c r="V1531">
        <v>0</v>
      </c>
      <c r="W1531">
        <v>0</v>
      </c>
      <c r="X1531">
        <v>2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1</v>
      </c>
      <c r="AI1531" t="s">
        <v>626</v>
      </c>
      <c r="AJ1531">
        <v>43.432108999999997</v>
      </c>
      <c r="AK1531" t="s">
        <v>627</v>
      </c>
      <c r="AL1531">
        <v>-88.778028000000006</v>
      </c>
      <c r="AM1531">
        <v>25</v>
      </c>
      <c r="AN1531">
        <v>1650</v>
      </c>
      <c r="AO1531" t="s">
        <v>118</v>
      </c>
      <c r="AP1531">
        <v>-38</v>
      </c>
      <c r="AQ1531">
        <v>87</v>
      </c>
      <c r="AR1531">
        <v>256</v>
      </c>
      <c r="AZ1531">
        <v>1200</v>
      </c>
      <c r="BA1531">
        <v>1</v>
      </c>
      <c r="BB1531" t="str">
        <f t="shared" si="887"/>
        <v xml:space="preserve">N4400K  </v>
      </c>
      <c r="BC1531">
        <v>1</v>
      </c>
      <c r="BE1531">
        <v>0</v>
      </c>
      <c r="BF1531">
        <v>0</v>
      </c>
      <c r="BG1531">
        <v>0</v>
      </c>
      <c r="BH1531">
        <v>1575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 t="shared" si="897"/>
        <v>21:42:08.492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168</v>
      </c>
      <c r="CR1531">
        <v>0</v>
      </c>
      <c r="CW1531">
        <v>4131443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"07/22/2022 21:42:08.722"</f>
        <v>07/22/2022 21:42:08.722</v>
      </c>
      <c r="C1532" t="str">
        <f t="shared" si="886"/>
        <v>FFDFD3C0</v>
      </c>
      <c r="D1532" t="s">
        <v>113</v>
      </c>
      <c r="E1532">
        <v>45</v>
      </c>
      <c r="H1532">
        <v>152</v>
      </c>
      <c r="I1532" t="s">
        <v>120</v>
      </c>
      <c r="J1532" t="s">
        <v>115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895"/>
        <v>21:42:08.484</v>
      </c>
      <c r="T1532" t="str">
        <f t="shared" si="896"/>
        <v>21:42:07.984</v>
      </c>
      <c r="U1532" t="str">
        <f t="shared" si="864"/>
        <v>A54CFF</v>
      </c>
      <c r="V1532">
        <v>0</v>
      </c>
      <c r="W1532">
        <v>0</v>
      </c>
      <c r="X1532">
        <v>2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1</v>
      </c>
      <c r="AI1532" t="s">
        <v>626</v>
      </c>
      <c r="AJ1532">
        <v>43.432108999999997</v>
      </c>
      <c r="AK1532" t="s">
        <v>627</v>
      </c>
      <c r="AL1532">
        <v>-88.778028000000006</v>
      </c>
      <c r="AM1532">
        <v>25</v>
      </c>
      <c r="AN1532">
        <v>1650</v>
      </c>
      <c r="AO1532" t="s">
        <v>118</v>
      </c>
      <c r="AP1532">
        <v>-38</v>
      </c>
      <c r="AQ1532">
        <v>87</v>
      </c>
      <c r="AR1532">
        <v>256</v>
      </c>
      <c r="AZ1532">
        <v>1200</v>
      </c>
      <c r="BA1532">
        <v>1</v>
      </c>
      <c r="BB1532" t="str">
        <f t="shared" si="887"/>
        <v xml:space="preserve">N4400K  </v>
      </c>
      <c r="BC1532">
        <v>1</v>
      </c>
      <c r="BE1532">
        <v>0</v>
      </c>
      <c r="BF1532">
        <v>0</v>
      </c>
      <c r="BG1532">
        <v>0</v>
      </c>
      <c r="BH1532">
        <v>1575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 t="shared" si="897"/>
        <v>21:42:08.492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168</v>
      </c>
      <c r="CR1532">
        <v>0</v>
      </c>
      <c r="CW1532">
        <v>4131443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"07/22/2022 21:42:08.722"</f>
        <v>07/22/2022 21:42:08.722</v>
      </c>
      <c r="C1533" t="str">
        <f t="shared" si="886"/>
        <v>FFDFD3C0</v>
      </c>
      <c r="D1533" t="s">
        <v>121</v>
      </c>
      <c r="E1533">
        <v>12</v>
      </c>
      <c r="F1533">
        <v>1012</v>
      </c>
      <c r="G1533" t="s">
        <v>122</v>
      </c>
      <c r="J1533" t="s">
        <v>123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895"/>
        <v>21:42:08.484</v>
      </c>
      <c r="T1533" t="str">
        <f t="shared" si="896"/>
        <v>21:42:07.984</v>
      </c>
      <c r="U1533" t="str">
        <f t="shared" si="864"/>
        <v>A54CFF</v>
      </c>
      <c r="V1533">
        <v>0</v>
      </c>
      <c r="W1533">
        <v>0</v>
      </c>
      <c r="X1533">
        <v>2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1</v>
      </c>
      <c r="AI1533" t="s">
        <v>626</v>
      </c>
      <c r="AJ1533">
        <v>43.432108999999997</v>
      </c>
      <c r="AK1533" t="s">
        <v>627</v>
      </c>
      <c r="AL1533">
        <v>-88.778028000000006</v>
      </c>
      <c r="AM1533">
        <v>25</v>
      </c>
      <c r="AN1533">
        <v>1650</v>
      </c>
      <c r="AO1533" t="s">
        <v>118</v>
      </c>
      <c r="AP1533">
        <v>-38</v>
      </c>
      <c r="AQ1533">
        <v>87</v>
      </c>
      <c r="AR1533">
        <v>256</v>
      </c>
      <c r="AZ1533">
        <v>1200</v>
      </c>
      <c r="BA1533">
        <v>1</v>
      </c>
      <c r="BB1533" t="str">
        <f t="shared" si="887"/>
        <v xml:space="preserve">N4400K  </v>
      </c>
      <c r="BC1533">
        <v>1</v>
      </c>
      <c r="BE1533">
        <v>0</v>
      </c>
      <c r="BF1533">
        <v>0</v>
      </c>
      <c r="BG1533">
        <v>0</v>
      </c>
      <c r="BH1533">
        <v>1575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 t="shared" si="897"/>
        <v>21:42:08.492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168</v>
      </c>
      <c r="CR1533">
        <v>0</v>
      </c>
      <c r="CW1533">
        <v>4131443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"07/22/2022 21:42:08.722"</f>
        <v>07/22/2022 21:42:08.722</v>
      </c>
      <c r="C1534" t="str">
        <f t="shared" si="886"/>
        <v>FFDFD3C0</v>
      </c>
      <c r="D1534" t="s">
        <v>121</v>
      </c>
      <c r="E1534">
        <v>11</v>
      </c>
      <c r="F1534">
        <v>1011</v>
      </c>
      <c r="G1534" t="s">
        <v>125</v>
      </c>
      <c r="J1534" t="s">
        <v>123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895"/>
        <v>21:42:08.484</v>
      </c>
      <c r="T1534" t="str">
        <f t="shared" si="896"/>
        <v>21:42:07.984</v>
      </c>
      <c r="U1534" t="str">
        <f t="shared" si="864"/>
        <v>A54CFF</v>
      </c>
      <c r="V1534">
        <v>0</v>
      </c>
      <c r="W1534">
        <v>0</v>
      </c>
      <c r="X1534">
        <v>2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1</v>
      </c>
      <c r="AI1534" t="s">
        <v>626</v>
      </c>
      <c r="AJ1534">
        <v>43.432108999999997</v>
      </c>
      <c r="AK1534" t="s">
        <v>627</v>
      </c>
      <c r="AL1534">
        <v>-88.778028000000006</v>
      </c>
      <c r="AM1534">
        <v>25</v>
      </c>
      <c r="AN1534">
        <v>1650</v>
      </c>
      <c r="AO1534" t="s">
        <v>118</v>
      </c>
      <c r="AP1534">
        <v>-38</v>
      </c>
      <c r="AQ1534">
        <v>87</v>
      </c>
      <c r="AR1534">
        <v>256</v>
      </c>
      <c r="AZ1534">
        <v>1200</v>
      </c>
      <c r="BA1534">
        <v>1</v>
      </c>
      <c r="BB1534" t="str">
        <f t="shared" si="887"/>
        <v xml:space="preserve">N4400K  </v>
      </c>
      <c r="BC1534">
        <v>1</v>
      </c>
      <c r="BE1534">
        <v>0</v>
      </c>
      <c r="BF1534">
        <v>0</v>
      </c>
      <c r="BG1534">
        <v>0</v>
      </c>
      <c r="BH1534">
        <v>1575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 t="shared" si="897"/>
        <v>21:42:08.492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168</v>
      </c>
      <c r="CR1534">
        <v>0</v>
      </c>
      <c r="CW1534">
        <v>4131443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"07/22/2022 21:42:09.863"</f>
        <v>07/22/2022 21:42:09.863</v>
      </c>
      <c r="C1535" t="str">
        <f t="shared" si="886"/>
        <v>FFDFD3C0</v>
      </c>
      <c r="D1535" t="s">
        <v>124</v>
      </c>
      <c r="E1535">
        <v>2</v>
      </c>
      <c r="H1535">
        <v>156</v>
      </c>
      <c r="I1535" t="s">
        <v>125</v>
      </c>
      <c r="J1535" t="s">
        <v>126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ref="S1535:S1540" si="898">"21:42:09.656"</f>
        <v>21:42:09.656</v>
      </c>
      <c r="T1535" t="str">
        <f t="shared" ref="T1535:T1540" si="899">"21:42:09.156"</f>
        <v>21:42:09.156</v>
      </c>
      <c r="U1535" t="str">
        <f t="shared" si="864"/>
        <v>A54CFF</v>
      </c>
      <c r="V1535">
        <v>0</v>
      </c>
      <c r="W1535">
        <v>0</v>
      </c>
      <c r="X1535">
        <v>2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1</v>
      </c>
      <c r="AI1535" t="s">
        <v>628</v>
      </c>
      <c r="AJ1535">
        <v>43.432580999999999</v>
      </c>
      <c r="AK1535" t="s">
        <v>629</v>
      </c>
      <c r="AL1535">
        <v>-88.778350000000003</v>
      </c>
      <c r="AM1535">
        <v>25</v>
      </c>
      <c r="AN1535">
        <v>1650</v>
      </c>
      <c r="AO1535" t="s">
        <v>118</v>
      </c>
      <c r="AP1535">
        <v>-38</v>
      </c>
      <c r="AQ1535">
        <v>87</v>
      </c>
      <c r="AR1535">
        <v>256</v>
      </c>
      <c r="AZ1535">
        <v>1200</v>
      </c>
      <c r="BA1535">
        <v>1</v>
      </c>
      <c r="BB1535" t="str">
        <f t="shared" si="887"/>
        <v xml:space="preserve">N4400K  </v>
      </c>
      <c r="BC1535">
        <v>1</v>
      </c>
      <c r="BE1535">
        <v>0</v>
      </c>
      <c r="BF1535">
        <v>0</v>
      </c>
      <c r="BG1535">
        <v>0</v>
      </c>
      <c r="BH1535">
        <v>1575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 t="shared" ref="BW1535:BW1540" si="900">"21:42:09.656"</f>
        <v>21:42:09.656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168</v>
      </c>
      <c r="CR1535">
        <v>1</v>
      </c>
      <c r="CW1535">
        <v>13218945</v>
      </c>
      <c r="CY1535">
        <v>1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"07/22/2022 21:42:09.863"</f>
        <v>07/22/2022 21:42:09.863</v>
      </c>
      <c r="C1536" t="str">
        <f t="shared" si="886"/>
        <v>FFDFD3C0</v>
      </c>
      <c r="D1536" t="s">
        <v>113</v>
      </c>
      <c r="E1536">
        <v>44</v>
      </c>
      <c r="H1536">
        <v>151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898"/>
        <v>21:42:09.656</v>
      </c>
      <c r="T1536" t="str">
        <f t="shared" si="899"/>
        <v>21:42:09.156</v>
      </c>
      <c r="U1536" t="str">
        <f t="shared" si="864"/>
        <v>A54CFF</v>
      </c>
      <c r="V1536">
        <v>0</v>
      </c>
      <c r="W1536">
        <v>0</v>
      </c>
      <c r="X1536">
        <v>2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1</v>
      </c>
      <c r="AI1536" t="s">
        <v>628</v>
      </c>
      <c r="AJ1536">
        <v>43.432580999999999</v>
      </c>
      <c r="AK1536" t="s">
        <v>629</v>
      </c>
      <c r="AL1536">
        <v>-88.778350000000003</v>
      </c>
      <c r="AM1536">
        <v>25</v>
      </c>
      <c r="AN1536">
        <v>1650</v>
      </c>
      <c r="AO1536" t="s">
        <v>118</v>
      </c>
      <c r="AP1536">
        <v>-38</v>
      </c>
      <c r="AQ1536">
        <v>87</v>
      </c>
      <c r="AR1536">
        <v>256</v>
      </c>
      <c r="AZ1536">
        <v>1200</v>
      </c>
      <c r="BA1536">
        <v>1</v>
      </c>
      <c r="BB1536" t="str">
        <f t="shared" si="887"/>
        <v xml:space="preserve">N4400K  </v>
      </c>
      <c r="BC1536">
        <v>1</v>
      </c>
      <c r="BE1536">
        <v>0</v>
      </c>
      <c r="BF1536">
        <v>0</v>
      </c>
      <c r="BG1536">
        <v>0</v>
      </c>
      <c r="BH1536">
        <v>1575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 t="shared" si="900"/>
        <v>21:42:09.656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7</v>
      </c>
      <c r="CP1536" t="s">
        <v>119</v>
      </c>
      <c r="CQ1536">
        <v>168</v>
      </c>
      <c r="CR1536">
        <v>1</v>
      </c>
      <c r="CW1536">
        <v>13218945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"07/22/2022 21:42:09.863"</f>
        <v>07/22/2022 21:42:09.863</v>
      </c>
      <c r="C1537" t="str">
        <f t="shared" si="886"/>
        <v>FFDFD3C0</v>
      </c>
      <c r="D1537" t="s">
        <v>113</v>
      </c>
      <c r="E1537">
        <v>45</v>
      </c>
      <c r="H1537">
        <v>152</v>
      </c>
      <c r="I1537" t="s">
        <v>120</v>
      </c>
      <c r="J1537" t="s">
        <v>115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898"/>
        <v>21:42:09.656</v>
      </c>
      <c r="T1537" t="str">
        <f t="shared" si="899"/>
        <v>21:42:09.156</v>
      </c>
      <c r="U1537" t="str">
        <f t="shared" si="864"/>
        <v>A54CFF</v>
      </c>
      <c r="V1537">
        <v>0</v>
      </c>
      <c r="W1537">
        <v>0</v>
      </c>
      <c r="X1537">
        <v>2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1</v>
      </c>
      <c r="AI1537" t="s">
        <v>628</v>
      </c>
      <c r="AJ1537">
        <v>43.432580999999999</v>
      </c>
      <c r="AK1537" t="s">
        <v>629</v>
      </c>
      <c r="AL1537">
        <v>-88.778350000000003</v>
      </c>
      <c r="AM1537">
        <v>25</v>
      </c>
      <c r="AN1537">
        <v>1650</v>
      </c>
      <c r="AO1537" t="s">
        <v>118</v>
      </c>
      <c r="AP1537">
        <v>-38</v>
      </c>
      <c r="AQ1537">
        <v>87</v>
      </c>
      <c r="AR1537">
        <v>256</v>
      </c>
      <c r="AZ1537">
        <v>1200</v>
      </c>
      <c r="BA1537">
        <v>1</v>
      </c>
      <c r="BB1537" t="str">
        <f t="shared" si="887"/>
        <v xml:space="preserve">N4400K  </v>
      </c>
      <c r="BC1537">
        <v>1</v>
      </c>
      <c r="BE1537">
        <v>0</v>
      </c>
      <c r="BF1537">
        <v>0</v>
      </c>
      <c r="BG1537">
        <v>0</v>
      </c>
      <c r="BH1537">
        <v>1575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 t="shared" si="900"/>
        <v>21:42:09.656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168</v>
      </c>
      <c r="CR1537">
        <v>1</v>
      </c>
      <c r="CW1537">
        <v>13218945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"07/22/2022 21:42:09.863"</f>
        <v>07/22/2022 21:42:09.863</v>
      </c>
      <c r="C1538" t="str">
        <f t="shared" si="886"/>
        <v>FFDFD3C0</v>
      </c>
      <c r="D1538" t="s">
        <v>127</v>
      </c>
      <c r="E1538">
        <v>8</v>
      </c>
      <c r="F1538">
        <v>2008</v>
      </c>
      <c r="G1538" t="s">
        <v>128</v>
      </c>
      <c r="J1538" t="s">
        <v>129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898"/>
        <v>21:42:09.656</v>
      </c>
      <c r="T1538" t="str">
        <f t="shared" si="899"/>
        <v>21:42:09.156</v>
      </c>
      <c r="U1538" t="str">
        <f t="shared" ref="U1538:U1601" si="901">"A54CFF"</f>
        <v>A54CFF</v>
      </c>
      <c r="V1538">
        <v>0</v>
      </c>
      <c r="W1538">
        <v>0</v>
      </c>
      <c r="X1538">
        <v>2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1</v>
      </c>
      <c r="AI1538" t="s">
        <v>628</v>
      </c>
      <c r="AJ1538">
        <v>43.432580999999999</v>
      </c>
      <c r="AK1538" t="s">
        <v>629</v>
      </c>
      <c r="AL1538">
        <v>-88.778350000000003</v>
      </c>
      <c r="AM1538">
        <v>25</v>
      </c>
      <c r="AN1538">
        <v>1650</v>
      </c>
      <c r="AO1538" t="s">
        <v>118</v>
      </c>
      <c r="AP1538">
        <v>-38</v>
      </c>
      <c r="AQ1538">
        <v>87</v>
      </c>
      <c r="AR1538">
        <v>256</v>
      </c>
      <c r="AZ1538">
        <v>1200</v>
      </c>
      <c r="BA1538">
        <v>1</v>
      </c>
      <c r="BB1538" t="str">
        <f t="shared" si="887"/>
        <v xml:space="preserve">N4400K  </v>
      </c>
      <c r="BC1538">
        <v>1</v>
      </c>
      <c r="BE1538">
        <v>0</v>
      </c>
      <c r="BF1538">
        <v>0</v>
      </c>
      <c r="BG1538">
        <v>0</v>
      </c>
      <c r="BH1538">
        <v>1575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 t="shared" si="900"/>
        <v>21:42:09.656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168</v>
      </c>
      <c r="CR1538">
        <v>1</v>
      </c>
      <c r="CW1538">
        <v>13218945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"07/22/2022 21:42:09.894"</f>
        <v>07/22/2022 21:42:09.894</v>
      </c>
      <c r="C1539" t="str">
        <f t="shared" si="886"/>
        <v>FFDFD3C0</v>
      </c>
      <c r="D1539" t="s">
        <v>121</v>
      </c>
      <c r="E1539">
        <v>11</v>
      </c>
      <c r="F1539">
        <v>1011</v>
      </c>
      <c r="G1539" t="s">
        <v>125</v>
      </c>
      <c r="J1539" t="s">
        <v>123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898"/>
        <v>21:42:09.656</v>
      </c>
      <c r="T1539" t="str">
        <f t="shared" si="899"/>
        <v>21:42:09.156</v>
      </c>
      <c r="U1539" t="str">
        <f t="shared" si="901"/>
        <v>A54CFF</v>
      </c>
      <c r="V1539">
        <v>0</v>
      </c>
      <c r="W1539">
        <v>0</v>
      </c>
      <c r="X1539">
        <v>2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1</v>
      </c>
      <c r="AI1539" t="s">
        <v>628</v>
      </c>
      <c r="AJ1539">
        <v>43.432580999999999</v>
      </c>
      <c r="AK1539" t="s">
        <v>629</v>
      </c>
      <c r="AL1539">
        <v>-88.778350000000003</v>
      </c>
      <c r="AM1539">
        <v>25</v>
      </c>
      <c r="AN1539">
        <v>1650</v>
      </c>
      <c r="AO1539" t="s">
        <v>118</v>
      </c>
      <c r="AP1539">
        <v>-38</v>
      </c>
      <c r="AQ1539">
        <v>87</v>
      </c>
      <c r="AR1539">
        <v>256</v>
      </c>
      <c r="AZ1539">
        <v>1200</v>
      </c>
      <c r="BA1539">
        <v>1</v>
      </c>
      <c r="BB1539" t="str">
        <f t="shared" si="887"/>
        <v xml:space="preserve">N4400K  </v>
      </c>
      <c r="BC1539">
        <v>1</v>
      </c>
      <c r="BE1539">
        <v>0</v>
      </c>
      <c r="BF1539">
        <v>0</v>
      </c>
      <c r="BG1539">
        <v>0</v>
      </c>
      <c r="BH1539">
        <v>1575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 t="shared" si="900"/>
        <v>21:42:09.656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168</v>
      </c>
      <c r="CR1539">
        <v>1</v>
      </c>
      <c r="CW1539">
        <v>13218945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"07/22/2022 21:42:09.910"</f>
        <v>07/22/2022 21:42:09.910</v>
      </c>
      <c r="C1540" t="str">
        <f t="shared" si="886"/>
        <v>FFDFD3C0</v>
      </c>
      <c r="D1540" t="s">
        <v>121</v>
      </c>
      <c r="E1540">
        <v>12</v>
      </c>
      <c r="F1540">
        <v>1012</v>
      </c>
      <c r="G1540" t="s">
        <v>122</v>
      </c>
      <c r="J1540" t="s">
        <v>123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898"/>
        <v>21:42:09.656</v>
      </c>
      <c r="T1540" t="str">
        <f t="shared" si="899"/>
        <v>21:42:09.156</v>
      </c>
      <c r="U1540" t="str">
        <f t="shared" si="901"/>
        <v>A54CFF</v>
      </c>
      <c r="V1540">
        <v>0</v>
      </c>
      <c r="W1540">
        <v>0</v>
      </c>
      <c r="X1540">
        <v>2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1</v>
      </c>
      <c r="AI1540" t="s">
        <v>628</v>
      </c>
      <c r="AJ1540">
        <v>43.432580999999999</v>
      </c>
      <c r="AK1540" t="s">
        <v>629</v>
      </c>
      <c r="AL1540">
        <v>-88.778350000000003</v>
      </c>
      <c r="AM1540">
        <v>25</v>
      </c>
      <c r="AN1540">
        <v>1650</v>
      </c>
      <c r="AO1540" t="s">
        <v>118</v>
      </c>
      <c r="AP1540">
        <v>-38</v>
      </c>
      <c r="AQ1540">
        <v>87</v>
      </c>
      <c r="AR1540">
        <v>256</v>
      </c>
      <c r="AZ1540">
        <v>1200</v>
      </c>
      <c r="BA1540">
        <v>1</v>
      </c>
      <c r="BB1540" t="str">
        <f t="shared" si="887"/>
        <v xml:space="preserve">N4400K  </v>
      </c>
      <c r="BC1540">
        <v>1</v>
      </c>
      <c r="BE1540">
        <v>0</v>
      </c>
      <c r="BF1540">
        <v>0</v>
      </c>
      <c r="BG1540">
        <v>0</v>
      </c>
      <c r="BH1540">
        <v>1575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 t="shared" si="900"/>
        <v>21:42:09.656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168</v>
      </c>
      <c r="CR1540">
        <v>1</v>
      </c>
      <c r="CW1540">
        <v>13218945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 t="shared" ref="A1541:A1546" si="902">"07/22/2022 21:42:10.832"</f>
        <v>07/22/2022 21:42:10.832</v>
      </c>
      <c r="C1541" t="str">
        <f t="shared" si="886"/>
        <v>FFDFD3C0</v>
      </c>
      <c r="D1541" t="s">
        <v>121</v>
      </c>
      <c r="E1541">
        <v>12</v>
      </c>
      <c r="F1541">
        <v>1012</v>
      </c>
      <c r="G1541" t="s">
        <v>122</v>
      </c>
      <c r="J1541" t="s">
        <v>123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ref="S1541:S1546" si="903">"21:42:10.594"</f>
        <v>21:42:10.594</v>
      </c>
      <c r="T1541" t="str">
        <f t="shared" ref="T1541:T1546" si="904">"21:42:10.094"</f>
        <v>21:42:10.094</v>
      </c>
      <c r="U1541" t="str">
        <f t="shared" si="901"/>
        <v>A54CFF</v>
      </c>
      <c r="V1541">
        <v>0</v>
      </c>
      <c r="W1541">
        <v>0</v>
      </c>
      <c r="X1541">
        <v>2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1</v>
      </c>
      <c r="AI1541" t="s">
        <v>630</v>
      </c>
      <c r="AJ1541">
        <v>43.432968000000002</v>
      </c>
      <c r="AK1541" t="s">
        <v>631</v>
      </c>
      <c r="AL1541">
        <v>-88.778565</v>
      </c>
      <c r="AM1541">
        <v>25</v>
      </c>
      <c r="AN1541">
        <v>1650</v>
      </c>
      <c r="AO1541" t="s">
        <v>118</v>
      </c>
      <c r="AP1541">
        <v>-38</v>
      </c>
      <c r="AQ1541">
        <v>86</v>
      </c>
      <c r="AR1541">
        <v>320</v>
      </c>
      <c r="AZ1541">
        <v>1200</v>
      </c>
      <c r="BA1541">
        <v>1</v>
      </c>
      <c r="BB1541" t="str">
        <f t="shared" si="887"/>
        <v xml:space="preserve">N4400K  </v>
      </c>
      <c r="BC1541">
        <v>1</v>
      </c>
      <c r="BE1541">
        <v>0</v>
      </c>
      <c r="BF1541">
        <v>0</v>
      </c>
      <c r="BG1541">
        <v>0</v>
      </c>
      <c r="BH1541">
        <v>1575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 t="shared" ref="BW1541:BW1546" si="905">"21:42:10.599"</f>
        <v>21:42:10.599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168</v>
      </c>
      <c r="CR1541">
        <v>0</v>
      </c>
      <c r="CW1541">
        <v>4133988</v>
      </c>
      <c r="CY1541">
        <v>1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 t="shared" si="902"/>
        <v>07/22/2022 21:42:10.832</v>
      </c>
      <c r="C1542" t="str">
        <f t="shared" si="886"/>
        <v>FFDFD3C0</v>
      </c>
      <c r="D1542" t="s">
        <v>124</v>
      </c>
      <c r="E1542">
        <v>2</v>
      </c>
      <c r="H1542">
        <v>156</v>
      </c>
      <c r="I1542" t="s">
        <v>125</v>
      </c>
      <c r="J1542" t="s">
        <v>126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903"/>
        <v>21:42:10.594</v>
      </c>
      <c r="T1542" t="str">
        <f t="shared" si="904"/>
        <v>21:42:10.094</v>
      </c>
      <c r="U1542" t="str">
        <f t="shared" si="901"/>
        <v>A54CFF</v>
      </c>
      <c r="V1542">
        <v>0</v>
      </c>
      <c r="W1542">
        <v>0</v>
      </c>
      <c r="X1542">
        <v>2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1</v>
      </c>
      <c r="AI1542" t="s">
        <v>630</v>
      </c>
      <c r="AJ1542">
        <v>43.432968000000002</v>
      </c>
      <c r="AK1542" t="s">
        <v>631</v>
      </c>
      <c r="AL1542">
        <v>-88.778565</v>
      </c>
      <c r="AM1542">
        <v>25</v>
      </c>
      <c r="AN1542">
        <v>1650</v>
      </c>
      <c r="AO1542" t="s">
        <v>118</v>
      </c>
      <c r="AP1542">
        <v>-38</v>
      </c>
      <c r="AQ1542">
        <v>86</v>
      </c>
      <c r="AR1542">
        <v>320</v>
      </c>
      <c r="AZ1542">
        <v>1200</v>
      </c>
      <c r="BA1542">
        <v>1</v>
      </c>
      <c r="BB1542" t="str">
        <f t="shared" si="887"/>
        <v xml:space="preserve">N4400K  </v>
      </c>
      <c r="BC1542">
        <v>1</v>
      </c>
      <c r="BE1542">
        <v>0</v>
      </c>
      <c r="BF1542">
        <v>0</v>
      </c>
      <c r="BG1542">
        <v>0</v>
      </c>
      <c r="BH1542">
        <v>1575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 t="shared" si="905"/>
        <v>21:42:10.599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168</v>
      </c>
      <c r="CR1542">
        <v>0</v>
      </c>
      <c r="CW1542">
        <v>4133988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 t="shared" si="902"/>
        <v>07/22/2022 21:42:10.832</v>
      </c>
      <c r="C1543" t="str">
        <f t="shared" si="886"/>
        <v>FFDFD3C0</v>
      </c>
      <c r="D1543" t="s">
        <v>113</v>
      </c>
      <c r="E1543">
        <v>44</v>
      </c>
      <c r="H1543">
        <v>151</v>
      </c>
      <c r="I1543" t="s">
        <v>114</v>
      </c>
      <c r="J1543" t="s">
        <v>115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si="903"/>
        <v>21:42:10.594</v>
      </c>
      <c r="T1543" t="str">
        <f t="shared" si="904"/>
        <v>21:42:10.094</v>
      </c>
      <c r="U1543" t="str">
        <f t="shared" si="901"/>
        <v>A54CFF</v>
      </c>
      <c r="V1543">
        <v>0</v>
      </c>
      <c r="W1543">
        <v>0</v>
      </c>
      <c r="X1543">
        <v>2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1</v>
      </c>
      <c r="AI1543" t="s">
        <v>630</v>
      </c>
      <c r="AJ1543">
        <v>43.432968000000002</v>
      </c>
      <c r="AK1543" t="s">
        <v>631</v>
      </c>
      <c r="AL1543">
        <v>-88.778565</v>
      </c>
      <c r="AM1543">
        <v>25</v>
      </c>
      <c r="AN1543">
        <v>1650</v>
      </c>
      <c r="AO1543" t="s">
        <v>118</v>
      </c>
      <c r="AP1543">
        <v>-38</v>
      </c>
      <c r="AQ1543">
        <v>86</v>
      </c>
      <c r="AR1543">
        <v>320</v>
      </c>
      <c r="AZ1543">
        <v>1200</v>
      </c>
      <c r="BA1543">
        <v>1</v>
      </c>
      <c r="BB1543" t="str">
        <f t="shared" si="887"/>
        <v xml:space="preserve">N4400K  </v>
      </c>
      <c r="BC1543">
        <v>1</v>
      </c>
      <c r="BE1543">
        <v>0</v>
      </c>
      <c r="BF1543">
        <v>0</v>
      </c>
      <c r="BG1543">
        <v>0</v>
      </c>
      <c r="BH1543">
        <v>1575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 t="shared" si="905"/>
        <v>21:42:10.599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168</v>
      </c>
      <c r="CR1543">
        <v>0</v>
      </c>
      <c r="CW1543">
        <v>4133988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 t="shared" si="902"/>
        <v>07/22/2022 21:42:10.832</v>
      </c>
      <c r="C1544" t="str">
        <f t="shared" si="886"/>
        <v>FFDFD3C0</v>
      </c>
      <c r="D1544" t="s">
        <v>113</v>
      </c>
      <c r="E1544">
        <v>45</v>
      </c>
      <c r="H1544">
        <v>152</v>
      </c>
      <c r="I1544" t="s">
        <v>120</v>
      </c>
      <c r="J1544" t="s">
        <v>115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903"/>
        <v>21:42:10.594</v>
      </c>
      <c r="T1544" t="str">
        <f t="shared" si="904"/>
        <v>21:42:10.094</v>
      </c>
      <c r="U1544" t="str">
        <f t="shared" si="901"/>
        <v>A54CFF</v>
      </c>
      <c r="V1544">
        <v>0</v>
      </c>
      <c r="W1544">
        <v>0</v>
      </c>
      <c r="X1544">
        <v>2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1</v>
      </c>
      <c r="AI1544" t="s">
        <v>630</v>
      </c>
      <c r="AJ1544">
        <v>43.432968000000002</v>
      </c>
      <c r="AK1544" t="s">
        <v>631</v>
      </c>
      <c r="AL1544">
        <v>-88.778565</v>
      </c>
      <c r="AM1544">
        <v>25</v>
      </c>
      <c r="AN1544">
        <v>1650</v>
      </c>
      <c r="AO1544" t="s">
        <v>118</v>
      </c>
      <c r="AP1544">
        <v>-38</v>
      </c>
      <c r="AQ1544">
        <v>86</v>
      </c>
      <c r="AR1544">
        <v>320</v>
      </c>
      <c r="AZ1544">
        <v>1200</v>
      </c>
      <c r="BA1544">
        <v>1</v>
      </c>
      <c r="BB1544" t="str">
        <f t="shared" si="887"/>
        <v xml:space="preserve">N4400K  </v>
      </c>
      <c r="BC1544">
        <v>1</v>
      </c>
      <c r="BE1544">
        <v>0</v>
      </c>
      <c r="BF1544">
        <v>0</v>
      </c>
      <c r="BG1544">
        <v>0</v>
      </c>
      <c r="BH1544">
        <v>1575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 t="shared" si="905"/>
        <v>21:42:10.599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168</v>
      </c>
      <c r="CR1544">
        <v>0</v>
      </c>
      <c r="CW1544">
        <v>4133988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 t="shared" si="902"/>
        <v>07/22/2022 21:42:10.832</v>
      </c>
      <c r="C1545" t="str">
        <f t="shared" si="886"/>
        <v>FFDFD3C0</v>
      </c>
      <c r="D1545" t="s">
        <v>127</v>
      </c>
      <c r="E1545">
        <v>8</v>
      </c>
      <c r="F1545">
        <v>2008</v>
      </c>
      <c r="G1545" t="s">
        <v>128</v>
      </c>
      <c r="J1545" t="s">
        <v>129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903"/>
        <v>21:42:10.594</v>
      </c>
      <c r="T1545" t="str">
        <f t="shared" si="904"/>
        <v>21:42:10.094</v>
      </c>
      <c r="U1545" t="str">
        <f t="shared" si="901"/>
        <v>A54CFF</v>
      </c>
      <c r="V1545">
        <v>0</v>
      </c>
      <c r="W1545">
        <v>0</v>
      </c>
      <c r="X1545">
        <v>2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1</v>
      </c>
      <c r="AI1545" t="s">
        <v>630</v>
      </c>
      <c r="AJ1545">
        <v>43.432968000000002</v>
      </c>
      <c r="AK1545" t="s">
        <v>631</v>
      </c>
      <c r="AL1545">
        <v>-88.778565</v>
      </c>
      <c r="AM1545">
        <v>25</v>
      </c>
      <c r="AN1545">
        <v>1650</v>
      </c>
      <c r="AO1545" t="s">
        <v>118</v>
      </c>
      <c r="AP1545">
        <v>-38</v>
      </c>
      <c r="AQ1545">
        <v>86</v>
      </c>
      <c r="AR1545">
        <v>320</v>
      </c>
      <c r="AZ1545">
        <v>1200</v>
      </c>
      <c r="BA1545">
        <v>1</v>
      </c>
      <c r="BB1545" t="str">
        <f t="shared" si="887"/>
        <v xml:space="preserve">N4400K  </v>
      </c>
      <c r="BC1545">
        <v>1</v>
      </c>
      <c r="BE1545">
        <v>0</v>
      </c>
      <c r="BF1545">
        <v>0</v>
      </c>
      <c r="BG1545">
        <v>0</v>
      </c>
      <c r="BH1545">
        <v>1575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 t="shared" si="905"/>
        <v>21:42:10.599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119</v>
      </c>
      <c r="CQ1545">
        <v>168</v>
      </c>
      <c r="CR1545">
        <v>0</v>
      </c>
      <c r="CW1545">
        <v>4133988</v>
      </c>
      <c r="CY1545">
        <v>1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 t="shared" si="902"/>
        <v>07/22/2022 21:42:10.832</v>
      </c>
      <c r="C1546" t="str">
        <f t="shared" si="886"/>
        <v>FFDFD3C0</v>
      </c>
      <c r="D1546" t="s">
        <v>121</v>
      </c>
      <c r="E1546">
        <v>11</v>
      </c>
      <c r="F1546">
        <v>1011</v>
      </c>
      <c r="G1546" t="s">
        <v>125</v>
      </c>
      <c r="J1546" t="s">
        <v>123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903"/>
        <v>21:42:10.594</v>
      </c>
      <c r="T1546" t="str">
        <f t="shared" si="904"/>
        <v>21:42:10.094</v>
      </c>
      <c r="U1546" t="str">
        <f t="shared" si="901"/>
        <v>A54CFF</v>
      </c>
      <c r="V1546">
        <v>0</v>
      </c>
      <c r="W1546">
        <v>0</v>
      </c>
      <c r="X1546">
        <v>2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1</v>
      </c>
      <c r="AI1546" t="s">
        <v>630</v>
      </c>
      <c r="AJ1546">
        <v>43.432968000000002</v>
      </c>
      <c r="AK1546" t="s">
        <v>631</v>
      </c>
      <c r="AL1546">
        <v>-88.778565</v>
      </c>
      <c r="AM1546">
        <v>25</v>
      </c>
      <c r="AN1546">
        <v>1650</v>
      </c>
      <c r="AO1546" t="s">
        <v>118</v>
      </c>
      <c r="AP1546">
        <v>-38</v>
      </c>
      <c r="AQ1546">
        <v>86</v>
      </c>
      <c r="AR1546">
        <v>320</v>
      </c>
      <c r="AZ1546">
        <v>1200</v>
      </c>
      <c r="BA1546">
        <v>1</v>
      </c>
      <c r="BB1546" t="str">
        <f t="shared" si="887"/>
        <v xml:space="preserve">N4400K  </v>
      </c>
      <c r="BC1546">
        <v>1</v>
      </c>
      <c r="BE1546">
        <v>0</v>
      </c>
      <c r="BF1546">
        <v>0</v>
      </c>
      <c r="BG1546">
        <v>0</v>
      </c>
      <c r="BH1546">
        <v>1575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 t="shared" si="905"/>
        <v>21:42:10.599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119</v>
      </c>
      <c r="CQ1546">
        <v>168</v>
      </c>
      <c r="CR1546">
        <v>0</v>
      </c>
      <c r="CW1546">
        <v>4133988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 t="shared" ref="A1547:A1552" si="906">"07/22/2022 21:42:11.924"</f>
        <v>07/22/2022 21:42:11.924</v>
      </c>
      <c r="C1547" t="str">
        <f t="shared" si="886"/>
        <v>FFDFD3C0</v>
      </c>
      <c r="D1547" t="s">
        <v>124</v>
      </c>
      <c r="E1547">
        <v>2</v>
      </c>
      <c r="H1547">
        <v>156</v>
      </c>
      <c r="I1547" t="s">
        <v>125</v>
      </c>
      <c r="J1547" t="s">
        <v>126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ref="S1547:S1552" si="907">"21:42:11.680"</f>
        <v>21:42:11.680</v>
      </c>
      <c r="T1547" t="str">
        <f t="shared" ref="T1547:T1552" si="908">"21:42:11.180"</f>
        <v>21:42:11.180</v>
      </c>
      <c r="U1547" t="str">
        <f t="shared" si="901"/>
        <v>A54CFF</v>
      </c>
      <c r="V1547">
        <v>0</v>
      </c>
      <c r="W1547">
        <v>0</v>
      </c>
      <c r="X1547">
        <v>2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1</v>
      </c>
      <c r="AI1547" t="s">
        <v>632</v>
      </c>
      <c r="AJ1547">
        <v>43.433396999999999</v>
      </c>
      <c r="AK1547" t="s">
        <v>633</v>
      </c>
      <c r="AL1547">
        <v>-88.778801000000001</v>
      </c>
      <c r="AM1547">
        <v>25</v>
      </c>
      <c r="AN1547">
        <v>1675</v>
      </c>
      <c r="AO1547" t="s">
        <v>118</v>
      </c>
      <c r="AP1547">
        <v>-38</v>
      </c>
      <c r="AQ1547">
        <v>86</v>
      </c>
      <c r="AR1547">
        <v>512</v>
      </c>
      <c r="AZ1547">
        <v>1200</v>
      </c>
      <c r="BA1547">
        <v>1</v>
      </c>
      <c r="BB1547" t="str">
        <f t="shared" si="887"/>
        <v xml:space="preserve">N4400K  </v>
      </c>
      <c r="BC1547">
        <v>1</v>
      </c>
      <c r="BE1547">
        <v>0</v>
      </c>
      <c r="BF1547">
        <v>0</v>
      </c>
      <c r="BG1547">
        <v>0</v>
      </c>
      <c r="BH1547">
        <v>1600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 t="shared" ref="BW1547:BW1552" si="909">"21:42:11.682"</f>
        <v>21:42:11.682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168</v>
      </c>
      <c r="CR1547">
        <v>0</v>
      </c>
      <c r="CW1547">
        <v>4135270</v>
      </c>
      <c r="CY1547">
        <v>1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 t="shared" si="906"/>
        <v>07/22/2022 21:42:11.924</v>
      </c>
      <c r="C1548" t="str">
        <f t="shared" si="886"/>
        <v>FFDFD3C0</v>
      </c>
      <c r="D1548" t="s">
        <v>113</v>
      </c>
      <c r="E1548">
        <v>44</v>
      </c>
      <c r="H1548">
        <v>151</v>
      </c>
      <c r="I1548" t="s">
        <v>114</v>
      </c>
      <c r="J1548" t="s">
        <v>115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907"/>
        <v>21:42:11.680</v>
      </c>
      <c r="T1548" t="str">
        <f t="shared" si="908"/>
        <v>21:42:11.180</v>
      </c>
      <c r="U1548" t="str">
        <f t="shared" si="901"/>
        <v>A54CFF</v>
      </c>
      <c r="V1548">
        <v>0</v>
      </c>
      <c r="W1548">
        <v>0</v>
      </c>
      <c r="X1548">
        <v>2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1</v>
      </c>
      <c r="AI1548" t="s">
        <v>632</v>
      </c>
      <c r="AJ1548">
        <v>43.433396999999999</v>
      </c>
      <c r="AK1548" t="s">
        <v>633</v>
      </c>
      <c r="AL1548">
        <v>-88.778801000000001</v>
      </c>
      <c r="AM1548">
        <v>25</v>
      </c>
      <c r="AN1548">
        <v>1675</v>
      </c>
      <c r="AO1548" t="s">
        <v>118</v>
      </c>
      <c r="AP1548">
        <v>-38</v>
      </c>
      <c r="AQ1548">
        <v>86</v>
      </c>
      <c r="AR1548">
        <v>512</v>
      </c>
      <c r="AZ1548">
        <v>1200</v>
      </c>
      <c r="BA1548">
        <v>1</v>
      </c>
      <c r="BB1548" t="str">
        <f t="shared" si="887"/>
        <v xml:space="preserve">N4400K  </v>
      </c>
      <c r="BC1548">
        <v>1</v>
      </c>
      <c r="BE1548">
        <v>0</v>
      </c>
      <c r="BF1548">
        <v>0</v>
      </c>
      <c r="BG1548">
        <v>0</v>
      </c>
      <c r="BH1548">
        <v>1600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 t="shared" si="909"/>
        <v>21:42:11.682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119</v>
      </c>
      <c r="CQ1548">
        <v>168</v>
      </c>
      <c r="CR1548">
        <v>0</v>
      </c>
      <c r="CW1548">
        <v>4135270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 t="shared" si="906"/>
        <v>07/22/2022 21:42:11.924</v>
      </c>
      <c r="C1549" t="str">
        <f t="shared" si="886"/>
        <v>FFDFD3C0</v>
      </c>
      <c r="D1549" t="s">
        <v>113</v>
      </c>
      <c r="E1549">
        <v>45</v>
      </c>
      <c r="H1549">
        <v>152</v>
      </c>
      <c r="I1549" t="s">
        <v>120</v>
      </c>
      <c r="J1549" t="s">
        <v>115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907"/>
        <v>21:42:11.680</v>
      </c>
      <c r="T1549" t="str">
        <f t="shared" si="908"/>
        <v>21:42:11.180</v>
      </c>
      <c r="U1549" t="str">
        <f t="shared" si="901"/>
        <v>A54CFF</v>
      </c>
      <c r="V1549">
        <v>0</v>
      </c>
      <c r="W1549">
        <v>0</v>
      </c>
      <c r="X1549">
        <v>2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1</v>
      </c>
      <c r="AI1549" t="s">
        <v>632</v>
      </c>
      <c r="AJ1549">
        <v>43.433396999999999</v>
      </c>
      <c r="AK1549" t="s">
        <v>633</v>
      </c>
      <c r="AL1549">
        <v>-88.778801000000001</v>
      </c>
      <c r="AM1549">
        <v>25</v>
      </c>
      <c r="AN1549">
        <v>1675</v>
      </c>
      <c r="AO1549" t="s">
        <v>118</v>
      </c>
      <c r="AP1549">
        <v>-38</v>
      </c>
      <c r="AQ1549">
        <v>86</v>
      </c>
      <c r="AR1549">
        <v>512</v>
      </c>
      <c r="AZ1549">
        <v>1200</v>
      </c>
      <c r="BA1549">
        <v>1</v>
      </c>
      <c r="BB1549" t="str">
        <f t="shared" si="887"/>
        <v xml:space="preserve">N4400K  </v>
      </c>
      <c r="BC1549">
        <v>1</v>
      </c>
      <c r="BE1549">
        <v>0</v>
      </c>
      <c r="BF1549">
        <v>0</v>
      </c>
      <c r="BG1549">
        <v>0</v>
      </c>
      <c r="BH1549">
        <v>1600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 t="shared" si="909"/>
        <v>21:42:11.682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168</v>
      </c>
      <c r="CR1549">
        <v>0</v>
      </c>
      <c r="CW1549">
        <v>4135270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 t="shared" si="906"/>
        <v>07/22/2022 21:42:11.924</v>
      </c>
      <c r="C1550" t="str">
        <f t="shared" si="886"/>
        <v>FFDFD3C0</v>
      </c>
      <c r="D1550" t="s">
        <v>127</v>
      </c>
      <c r="E1550">
        <v>8</v>
      </c>
      <c r="F1550">
        <v>2008</v>
      </c>
      <c r="G1550" t="s">
        <v>128</v>
      </c>
      <c r="J1550" t="s">
        <v>129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907"/>
        <v>21:42:11.680</v>
      </c>
      <c r="T1550" t="str">
        <f t="shared" si="908"/>
        <v>21:42:11.180</v>
      </c>
      <c r="U1550" t="str">
        <f t="shared" si="901"/>
        <v>A54CFF</v>
      </c>
      <c r="V1550">
        <v>0</v>
      </c>
      <c r="W1550">
        <v>0</v>
      </c>
      <c r="X1550">
        <v>2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1</v>
      </c>
      <c r="AI1550" t="s">
        <v>632</v>
      </c>
      <c r="AJ1550">
        <v>43.433396999999999</v>
      </c>
      <c r="AK1550" t="s">
        <v>633</v>
      </c>
      <c r="AL1550">
        <v>-88.778801000000001</v>
      </c>
      <c r="AM1550">
        <v>25</v>
      </c>
      <c r="AN1550">
        <v>1675</v>
      </c>
      <c r="AO1550" t="s">
        <v>118</v>
      </c>
      <c r="AP1550">
        <v>-38</v>
      </c>
      <c r="AQ1550">
        <v>86</v>
      </c>
      <c r="AR1550">
        <v>512</v>
      </c>
      <c r="AZ1550">
        <v>1200</v>
      </c>
      <c r="BA1550">
        <v>1</v>
      </c>
      <c r="BB1550" t="str">
        <f t="shared" si="887"/>
        <v xml:space="preserve">N4400K  </v>
      </c>
      <c r="BC1550">
        <v>1</v>
      </c>
      <c r="BE1550">
        <v>0</v>
      </c>
      <c r="BF1550">
        <v>0</v>
      </c>
      <c r="BG1550">
        <v>0</v>
      </c>
      <c r="BH1550">
        <v>1600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 t="shared" si="909"/>
        <v>21:42:11.682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119</v>
      </c>
      <c r="CQ1550">
        <v>168</v>
      </c>
      <c r="CR1550">
        <v>0</v>
      </c>
      <c r="CW1550">
        <v>4135270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 t="shared" si="906"/>
        <v>07/22/2022 21:42:11.924</v>
      </c>
      <c r="C1551" t="str">
        <f t="shared" si="886"/>
        <v>FFDFD3C0</v>
      </c>
      <c r="D1551" t="s">
        <v>121</v>
      </c>
      <c r="E1551">
        <v>11</v>
      </c>
      <c r="F1551">
        <v>1011</v>
      </c>
      <c r="G1551" t="s">
        <v>125</v>
      </c>
      <c r="J1551" t="s">
        <v>123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907"/>
        <v>21:42:11.680</v>
      </c>
      <c r="T1551" t="str">
        <f t="shared" si="908"/>
        <v>21:42:11.180</v>
      </c>
      <c r="U1551" t="str">
        <f t="shared" si="901"/>
        <v>A54CFF</v>
      </c>
      <c r="V1551">
        <v>0</v>
      </c>
      <c r="W1551">
        <v>0</v>
      </c>
      <c r="X1551">
        <v>2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1</v>
      </c>
      <c r="AI1551" t="s">
        <v>632</v>
      </c>
      <c r="AJ1551">
        <v>43.433396999999999</v>
      </c>
      <c r="AK1551" t="s">
        <v>633</v>
      </c>
      <c r="AL1551">
        <v>-88.778801000000001</v>
      </c>
      <c r="AM1551">
        <v>25</v>
      </c>
      <c r="AN1551">
        <v>1675</v>
      </c>
      <c r="AO1551" t="s">
        <v>118</v>
      </c>
      <c r="AP1551">
        <v>-38</v>
      </c>
      <c r="AQ1551">
        <v>86</v>
      </c>
      <c r="AR1551">
        <v>512</v>
      </c>
      <c r="AZ1551">
        <v>1200</v>
      </c>
      <c r="BA1551">
        <v>1</v>
      </c>
      <c r="BB1551" t="str">
        <f t="shared" si="887"/>
        <v xml:space="preserve">N4400K  </v>
      </c>
      <c r="BC1551">
        <v>1</v>
      </c>
      <c r="BE1551">
        <v>0</v>
      </c>
      <c r="BF1551">
        <v>0</v>
      </c>
      <c r="BG1551">
        <v>0</v>
      </c>
      <c r="BH1551">
        <v>1600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 t="shared" si="909"/>
        <v>21:42:11.682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119</v>
      </c>
      <c r="CQ1551">
        <v>168</v>
      </c>
      <c r="CR1551">
        <v>0</v>
      </c>
      <c r="CW1551">
        <v>4135270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 t="shared" si="906"/>
        <v>07/22/2022 21:42:11.924</v>
      </c>
      <c r="C1552" t="str">
        <f t="shared" si="886"/>
        <v>FFDFD3C0</v>
      </c>
      <c r="D1552" t="s">
        <v>121</v>
      </c>
      <c r="E1552">
        <v>12</v>
      </c>
      <c r="F1552">
        <v>1012</v>
      </c>
      <c r="G1552" t="s">
        <v>122</v>
      </c>
      <c r="J1552" t="s">
        <v>123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907"/>
        <v>21:42:11.680</v>
      </c>
      <c r="T1552" t="str">
        <f t="shared" si="908"/>
        <v>21:42:11.180</v>
      </c>
      <c r="U1552" t="str">
        <f t="shared" si="901"/>
        <v>A54CFF</v>
      </c>
      <c r="V1552">
        <v>0</v>
      </c>
      <c r="W1552">
        <v>0</v>
      </c>
      <c r="X1552">
        <v>2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1</v>
      </c>
      <c r="AI1552" t="s">
        <v>632</v>
      </c>
      <c r="AJ1552">
        <v>43.433396999999999</v>
      </c>
      <c r="AK1552" t="s">
        <v>633</v>
      </c>
      <c r="AL1552">
        <v>-88.778801000000001</v>
      </c>
      <c r="AM1552">
        <v>25</v>
      </c>
      <c r="AN1552">
        <v>1675</v>
      </c>
      <c r="AO1552" t="s">
        <v>118</v>
      </c>
      <c r="AP1552">
        <v>-38</v>
      </c>
      <c r="AQ1552">
        <v>86</v>
      </c>
      <c r="AR1552">
        <v>512</v>
      </c>
      <c r="AZ1552">
        <v>1200</v>
      </c>
      <c r="BA1552">
        <v>1</v>
      </c>
      <c r="BB1552" t="str">
        <f t="shared" si="887"/>
        <v xml:space="preserve">N4400K  </v>
      </c>
      <c r="BC1552">
        <v>1</v>
      </c>
      <c r="BE1552">
        <v>0</v>
      </c>
      <c r="BF1552">
        <v>0</v>
      </c>
      <c r="BG1552">
        <v>0</v>
      </c>
      <c r="BH1552">
        <v>1600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 t="shared" si="909"/>
        <v>21:42:11.682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168</v>
      </c>
      <c r="CR1552">
        <v>0</v>
      </c>
      <c r="CW1552">
        <v>4135270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"07/22/2022 21:42:12.706"</f>
        <v>07/22/2022 21:42:12.706</v>
      </c>
      <c r="C1553" t="str">
        <f t="shared" si="886"/>
        <v>FFDFD3C0</v>
      </c>
      <c r="D1553" t="s">
        <v>121</v>
      </c>
      <c r="E1553">
        <v>12</v>
      </c>
      <c r="F1553">
        <v>1012</v>
      </c>
      <c r="G1553" t="s">
        <v>122</v>
      </c>
      <c r="J1553" t="s">
        <v>123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ref="S1553:S1558" si="910">"21:42:12.500"</f>
        <v>21:42:12.500</v>
      </c>
      <c r="T1553" t="str">
        <f t="shared" ref="T1553:T1558" si="911">"21:42:12.100"</f>
        <v>21:42:12.100</v>
      </c>
      <c r="U1553" t="str">
        <f t="shared" si="901"/>
        <v>A54CFF</v>
      </c>
      <c r="V1553">
        <v>0</v>
      </c>
      <c r="W1553">
        <v>0</v>
      </c>
      <c r="X1553">
        <v>2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1</v>
      </c>
      <c r="AI1553" t="s">
        <v>634</v>
      </c>
      <c r="AJ1553">
        <v>43.433719000000004</v>
      </c>
      <c r="AK1553" t="s">
        <v>635</v>
      </c>
      <c r="AL1553">
        <v>-88.778993999999997</v>
      </c>
      <c r="AM1553">
        <v>25</v>
      </c>
      <c r="AN1553">
        <v>1675</v>
      </c>
      <c r="AO1553" t="s">
        <v>118</v>
      </c>
      <c r="AP1553">
        <v>-38</v>
      </c>
      <c r="AQ1553">
        <v>86</v>
      </c>
      <c r="AR1553">
        <v>512</v>
      </c>
      <c r="AZ1553">
        <v>1200</v>
      </c>
      <c r="BA1553">
        <v>1</v>
      </c>
      <c r="BB1553" t="str">
        <f t="shared" si="887"/>
        <v xml:space="preserve">N4400K  </v>
      </c>
      <c r="BC1553">
        <v>1</v>
      </c>
      <c r="BE1553">
        <v>0</v>
      </c>
      <c r="BF1553">
        <v>0</v>
      </c>
      <c r="BG1553">
        <v>0</v>
      </c>
      <c r="BH1553">
        <v>1600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 t="shared" ref="BW1553:BW1558" si="912">"21:42:12.502"</f>
        <v>21:42:12.502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168</v>
      </c>
      <c r="CR1553">
        <v>0</v>
      </c>
      <c r="CW1553">
        <v>4136219</v>
      </c>
      <c r="CY1553">
        <v>1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"07/22/2022 21:42:12.706"</f>
        <v>07/22/2022 21:42:12.706</v>
      </c>
      <c r="C1554" t="str">
        <f t="shared" si="886"/>
        <v>FFDFD3C0</v>
      </c>
      <c r="D1554" t="s">
        <v>124</v>
      </c>
      <c r="E1554">
        <v>2</v>
      </c>
      <c r="H1554">
        <v>156</v>
      </c>
      <c r="I1554" t="s">
        <v>125</v>
      </c>
      <c r="J1554" t="s">
        <v>126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910"/>
        <v>21:42:12.500</v>
      </c>
      <c r="T1554" t="str">
        <f t="shared" si="911"/>
        <v>21:42:12.100</v>
      </c>
      <c r="U1554" t="str">
        <f t="shared" si="901"/>
        <v>A54CFF</v>
      </c>
      <c r="V1554">
        <v>0</v>
      </c>
      <c r="W1554">
        <v>0</v>
      </c>
      <c r="X1554">
        <v>2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1</v>
      </c>
      <c r="AI1554" t="s">
        <v>634</v>
      </c>
      <c r="AJ1554">
        <v>43.433719000000004</v>
      </c>
      <c r="AK1554" t="s">
        <v>635</v>
      </c>
      <c r="AL1554">
        <v>-88.778993999999997</v>
      </c>
      <c r="AM1554">
        <v>25</v>
      </c>
      <c r="AN1554">
        <v>1675</v>
      </c>
      <c r="AO1554" t="s">
        <v>118</v>
      </c>
      <c r="AP1554">
        <v>-38</v>
      </c>
      <c r="AQ1554">
        <v>86</v>
      </c>
      <c r="AR1554">
        <v>512</v>
      </c>
      <c r="AZ1554">
        <v>1200</v>
      </c>
      <c r="BA1554">
        <v>1</v>
      </c>
      <c r="BB1554" t="str">
        <f t="shared" si="887"/>
        <v xml:space="preserve">N4400K  </v>
      </c>
      <c r="BC1554">
        <v>1</v>
      </c>
      <c r="BE1554">
        <v>0</v>
      </c>
      <c r="BF1554">
        <v>0</v>
      </c>
      <c r="BG1554">
        <v>0</v>
      </c>
      <c r="BH1554">
        <v>1600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 t="shared" si="912"/>
        <v>21:42:12.502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168</v>
      </c>
      <c r="CR1554">
        <v>0</v>
      </c>
      <c r="CW1554">
        <v>4136219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"07/22/2022 21:42:12.721"</f>
        <v>07/22/2022 21:42:12.721</v>
      </c>
      <c r="C1555" t="str">
        <f t="shared" si="886"/>
        <v>FFDFD3C0</v>
      </c>
      <c r="D1555" t="s">
        <v>113</v>
      </c>
      <c r="E1555">
        <v>45</v>
      </c>
      <c r="H1555">
        <v>152</v>
      </c>
      <c r="I1555" t="s">
        <v>120</v>
      </c>
      <c r="J1555" t="s">
        <v>115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910"/>
        <v>21:42:12.500</v>
      </c>
      <c r="T1555" t="str">
        <f t="shared" si="911"/>
        <v>21:42:12.100</v>
      </c>
      <c r="U1555" t="str">
        <f t="shared" si="901"/>
        <v>A54CFF</v>
      </c>
      <c r="V1555">
        <v>0</v>
      </c>
      <c r="W1555">
        <v>0</v>
      </c>
      <c r="X1555">
        <v>2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1</v>
      </c>
      <c r="AI1555" t="s">
        <v>634</v>
      </c>
      <c r="AJ1555">
        <v>43.433719000000004</v>
      </c>
      <c r="AK1555" t="s">
        <v>635</v>
      </c>
      <c r="AL1555">
        <v>-88.778993999999997</v>
      </c>
      <c r="AM1555">
        <v>25</v>
      </c>
      <c r="AN1555">
        <v>1675</v>
      </c>
      <c r="AO1555" t="s">
        <v>118</v>
      </c>
      <c r="AP1555">
        <v>-38</v>
      </c>
      <c r="AQ1555">
        <v>86</v>
      </c>
      <c r="AR1555">
        <v>512</v>
      </c>
      <c r="AZ1555">
        <v>1200</v>
      </c>
      <c r="BA1555">
        <v>1</v>
      </c>
      <c r="BB1555" t="str">
        <f t="shared" si="887"/>
        <v xml:space="preserve">N4400K  </v>
      </c>
      <c r="BC1555">
        <v>1</v>
      </c>
      <c r="BE1555">
        <v>0</v>
      </c>
      <c r="BF1555">
        <v>0</v>
      </c>
      <c r="BG1555">
        <v>0</v>
      </c>
      <c r="BH1555">
        <v>1600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 t="shared" si="912"/>
        <v>21:42:12.502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168</v>
      </c>
      <c r="CR1555">
        <v>0</v>
      </c>
      <c r="CW1555">
        <v>4136219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"07/22/2022 21:42:12.721"</f>
        <v>07/22/2022 21:42:12.721</v>
      </c>
      <c r="C1556" t="str">
        <f t="shared" si="886"/>
        <v>FFDFD3C0</v>
      </c>
      <c r="D1556" t="s">
        <v>113</v>
      </c>
      <c r="E1556">
        <v>44</v>
      </c>
      <c r="H1556">
        <v>151</v>
      </c>
      <c r="I1556" t="s">
        <v>114</v>
      </c>
      <c r="J1556" t="s">
        <v>115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910"/>
        <v>21:42:12.500</v>
      </c>
      <c r="T1556" t="str">
        <f t="shared" si="911"/>
        <v>21:42:12.100</v>
      </c>
      <c r="U1556" t="str">
        <f t="shared" si="901"/>
        <v>A54CFF</v>
      </c>
      <c r="V1556">
        <v>0</v>
      </c>
      <c r="W1556">
        <v>0</v>
      </c>
      <c r="X1556">
        <v>2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1</v>
      </c>
      <c r="AI1556" t="s">
        <v>634</v>
      </c>
      <c r="AJ1556">
        <v>43.433719000000004</v>
      </c>
      <c r="AK1556" t="s">
        <v>635</v>
      </c>
      <c r="AL1556">
        <v>-88.778993999999997</v>
      </c>
      <c r="AM1556">
        <v>25</v>
      </c>
      <c r="AN1556">
        <v>1675</v>
      </c>
      <c r="AO1556" t="s">
        <v>118</v>
      </c>
      <c r="AP1556">
        <v>-38</v>
      </c>
      <c r="AQ1556">
        <v>86</v>
      </c>
      <c r="AR1556">
        <v>512</v>
      </c>
      <c r="AZ1556">
        <v>1200</v>
      </c>
      <c r="BA1556">
        <v>1</v>
      </c>
      <c r="BB1556" t="str">
        <f t="shared" si="887"/>
        <v xml:space="preserve">N4400K  </v>
      </c>
      <c r="BC1556">
        <v>1</v>
      </c>
      <c r="BE1556">
        <v>0</v>
      </c>
      <c r="BF1556">
        <v>0</v>
      </c>
      <c r="BG1556">
        <v>0</v>
      </c>
      <c r="BH1556">
        <v>1600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 t="shared" si="912"/>
        <v>21:42:12.502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168</v>
      </c>
      <c r="CR1556">
        <v>0</v>
      </c>
      <c r="CW1556">
        <v>4136219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"07/22/2022 21:42:12.721"</f>
        <v>07/22/2022 21:42:12.721</v>
      </c>
      <c r="C1557" t="str">
        <f t="shared" si="886"/>
        <v>FFDFD3C0</v>
      </c>
      <c r="D1557" t="s">
        <v>121</v>
      </c>
      <c r="E1557">
        <v>11</v>
      </c>
      <c r="F1557">
        <v>1011</v>
      </c>
      <c r="G1557" t="s">
        <v>125</v>
      </c>
      <c r="J1557" t="s">
        <v>123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910"/>
        <v>21:42:12.500</v>
      </c>
      <c r="T1557" t="str">
        <f t="shared" si="911"/>
        <v>21:42:12.100</v>
      </c>
      <c r="U1557" t="str">
        <f t="shared" si="901"/>
        <v>A54CFF</v>
      </c>
      <c r="V1557">
        <v>0</v>
      </c>
      <c r="W1557">
        <v>0</v>
      </c>
      <c r="X1557">
        <v>2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1</v>
      </c>
      <c r="AI1557" t="s">
        <v>634</v>
      </c>
      <c r="AJ1557">
        <v>43.433719000000004</v>
      </c>
      <c r="AK1557" t="s">
        <v>635</v>
      </c>
      <c r="AL1557">
        <v>-88.778993999999997</v>
      </c>
      <c r="AM1557">
        <v>25</v>
      </c>
      <c r="AN1557">
        <v>1675</v>
      </c>
      <c r="AO1557" t="s">
        <v>118</v>
      </c>
      <c r="AP1557">
        <v>-38</v>
      </c>
      <c r="AQ1557">
        <v>86</v>
      </c>
      <c r="AR1557">
        <v>512</v>
      </c>
      <c r="AZ1557">
        <v>1200</v>
      </c>
      <c r="BA1557">
        <v>1</v>
      </c>
      <c r="BB1557" t="str">
        <f t="shared" si="887"/>
        <v xml:space="preserve">N4400K  </v>
      </c>
      <c r="BC1557">
        <v>1</v>
      </c>
      <c r="BE1557">
        <v>0</v>
      </c>
      <c r="BF1557">
        <v>0</v>
      </c>
      <c r="BG1557">
        <v>0</v>
      </c>
      <c r="BH1557">
        <v>1600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 t="shared" si="912"/>
        <v>21:42:12.502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168</v>
      </c>
      <c r="CR1557">
        <v>0</v>
      </c>
      <c r="CW1557">
        <v>4136219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"07/22/2022 21:42:12.721"</f>
        <v>07/22/2022 21:42:12.721</v>
      </c>
      <c r="C1558" t="str">
        <f t="shared" si="886"/>
        <v>FFDFD3C0</v>
      </c>
      <c r="D1558" t="s">
        <v>127</v>
      </c>
      <c r="E1558">
        <v>8</v>
      </c>
      <c r="F1558">
        <v>2008</v>
      </c>
      <c r="G1558" t="s">
        <v>128</v>
      </c>
      <c r="J1558" t="s">
        <v>129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910"/>
        <v>21:42:12.500</v>
      </c>
      <c r="T1558" t="str">
        <f t="shared" si="911"/>
        <v>21:42:12.100</v>
      </c>
      <c r="U1558" t="str">
        <f t="shared" si="901"/>
        <v>A54CFF</v>
      </c>
      <c r="V1558">
        <v>0</v>
      </c>
      <c r="W1558">
        <v>0</v>
      </c>
      <c r="X1558">
        <v>2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1</v>
      </c>
      <c r="AI1558" t="s">
        <v>634</v>
      </c>
      <c r="AJ1558">
        <v>43.433719000000004</v>
      </c>
      <c r="AK1558" t="s">
        <v>635</v>
      </c>
      <c r="AL1558">
        <v>-88.778993999999997</v>
      </c>
      <c r="AM1558">
        <v>25</v>
      </c>
      <c r="AN1558">
        <v>1675</v>
      </c>
      <c r="AO1558" t="s">
        <v>118</v>
      </c>
      <c r="AP1558">
        <v>-38</v>
      </c>
      <c r="AQ1558">
        <v>86</v>
      </c>
      <c r="AR1558">
        <v>512</v>
      </c>
      <c r="AZ1558">
        <v>1200</v>
      </c>
      <c r="BA1558">
        <v>1</v>
      </c>
      <c r="BB1558" t="str">
        <f t="shared" si="887"/>
        <v xml:space="preserve">N4400K  </v>
      </c>
      <c r="BC1558">
        <v>1</v>
      </c>
      <c r="BE1558">
        <v>0</v>
      </c>
      <c r="BF1558">
        <v>0</v>
      </c>
      <c r="BG1558">
        <v>0</v>
      </c>
      <c r="BH1558">
        <v>1600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 t="shared" si="912"/>
        <v>21:42:12.502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168</v>
      </c>
      <c r="CR1558">
        <v>0</v>
      </c>
      <c r="CW1558">
        <v>4136219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"07/22/2022 21:42:13.628"</f>
        <v>07/22/2022 21:42:13.628</v>
      </c>
      <c r="C1559" t="str">
        <f t="shared" si="886"/>
        <v>FFDFD3C0</v>
      </c>
      <c r="D1559" t="s">
        <v>124</v>
      </c>
      <c r="E1559">
        <v>2</v>
      </c>
      <c r="H1559">
        <v>156</v>
      </c>
      <c r="I1559" t="s">
        <v>125</v>
      </c>
      <c r="J1559" t="s">
        <v>126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ref="S1559:S1564" si="913">"21:42:13.422"</f>
        <v>21:42:13.422</v>
      </c>
      <c r="T1559" t="str">
        <f t="shared" ref="T1559:T1564" si="914">"21:42:12.922"</f>
        <v>21:42:12.922</v>
      </c>
      <c r="U1559" t="str">
        <f t="shared" si="901"/>
        <v>A54CFF</v>
      </c>
      <c r="V1559">
        <v>0</v>
      </c>
      <c r="W1559">
        <v>0</v>
      </c>
      <c r="X1559">
        <v>2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1</v>
      </c>
      <c r="AI1559" t="s">
        <v>636</v>
      </c>
      <c r="AJ1559">
        <v>43.434083000000001</v>
      </c>
      <c r="AK1559" t="s">
        <v>637</v>
      </c>
      <c r="AL1559">
        <v>-88.779208999999994</v>
      </c>
      <c r="AM1559">
        <v>25</v>
      </c>
      <c r="AN1559">
        <v>1675</v>
      </c>
      <c r="AO1559" t="s">
        <v>118</v>
      </c>
      <c r="AP1559">
        <v>-38</v>
      </c>
      <c r="AQ1559">
        <v>86</v>
      </c>
      <c r="AR1559">
        <v>512</v>
      </c>
      <c r="AZ1559">
        <v>1200</v>
      </c>
      <c r="BA1559">
        <v>1</v>
      </c>
      <c r="BB1559" t="str">
        <f t="shared" si="887"/>
        <v xml:space="preserve">N4400K  </v>
      </c>
      <c r="BC1559">
        <v>1</v>
      </c>
      <c r="BE1559">
        <v>0</v>
      </c>
      <c r="BF1559">
        <v>0</v>
      </c>
      <c r="BG1559">
        <v>0</v>
      </c>
      <c r="BH1559">
        <v>1600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 t="shared" ref="BW1559:BW1564" si="915">"21:42:13.425"</f>
        <v>21:42:13.425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168</v>
      </c>
      <c r="CR1559">
        <v>1</v>
      </c>
      <c r="CW1559">
        <v>13225631</v>
      </c>
      <c r="CY1559">
        <v>1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"07/22/2022 21:42:13.628"</f>
        <v>07/22/2022 21:42:13.628</v>
      </c>
      <c r="C1560" t="str">
        <f t="shared" si="886"/>
        <v>FFDFD3C0</v>
      </c>
      <c r="D1560" t="s">
        <v>113</v>
      </c>
      <c r="E1560">
        <v>45</v>
      </c>
      <c r="H1560">
        <v>152</v>
      </c>
      <c r="I1560" t="s">
        <v>120</v>
      </c>
      <c r="J1560" t="s">
        <v>115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913"/>
        <v>21:42:13.422</v>
      </c>
      <c r="T1560" t="str">
        <f t="shared" si="914"/>
        <v>21:42:12.922</v>
      </c>
      <c r="U1560" t="str">
        <f t="shared" si="901"/>
        <v>A54CFF</v>
      </c>
      <c r="V1560">
        <v>0</v>
      </c>
      <c r="W1560">
        <v>0</v>
      </c>
      <c r="X1560">
        <v>2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1</v>
      </c>
      <c r="AI1560" t="s">
        <v>636</v>
      </c>
      <c r="AJ1560">
        <v>43.434083000000001</v>
      </c>
      <c r="AK1560" t="s">
        <v>637</v>
      </c>
      <c r="AL1560">
        <v>-88.779208999999994</v>
      </c>
      <c r="AM1560">
        <v>25</v>
      </c>
      <c r="AN1560">
        <v>1675</v>
      </c>
      <c r="AO1560" t="s">
        <v>118</v>
      </c>
      <c r="AP1560">
        <v>-38</v>
      </c>
      <c r="AQ1560">
        <v>86</v>
      </c>
      <c r="AR1560">
        <v>512</v>
      </c>
      <c r="AZ1560">
        <v>1200</v>
      </c>
      <c r="BA1560">
        <v>1</v>
      </c>
      <c r="BB1560" t="str">
        <f t="shared" si="887"/>
        <v xml:space="preserve">N4400K  </v>
      </c>
      <c r="BC1560">
        <v>1</v>
      </c>
      <c r="BE1560">
        <v>0</v>
      </c>
      <c r="BF1560">
        <v>0</v>
      </c>
      <c r="BG1560">
        <v>0</v>
      </c>
      <c r="BH1560">
        <v>1600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 t="shared" si="915"/>
        <v>21:42:13.425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168</v>
      </c>
      <c r="CR1560">
        <v>1</v>
      </c>
      <c r="CW1560">
        <v>13225631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"07/22/2022 21:42:13.628"</f>
        <v>07/22/2022 21:42:13.628</v>
      </c>
      <c r="C1561" t="str">
        <f t="shared" si="886"/>
        <v>FFDFD3C0</v>
      </c>
      <c r="D1561" t="s">
        <v>113</v>
      </c>
      <c r="E1561">
        <v>44</v>
      </c>
      <c r="H1561">
        <v>151</v>
      </c>
      <c r="I1561" t="s">
        <v>114</v>
      </c>
      <c r="J1561" t="s">
        <v>115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913"/>
        <v>21:42:13.422</v>
      </c>
      <c r="T1561" t="str">
        <f t="shared" si="914"/>
        <v>21:42:12.922</v>
      </c>
      <c r="U1561" t="str">
        <f t="shared" si="901"/>
        <v>A54CFF</v>
      </c>
      <c r="V1561">
        <v>0</v>
      </c>
      <c r="W1561">
        <v>0</v>
      </c>
      <c r="X1561">
        <v>2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1</v>
      </c>
      <c r="AI1561" t="s">
        <v>636</v>
      </c>
      <c r="AJ1561">
        <v>43.434083000000001</v>
      </c>
      <c r="AK1561" t="s">
        <v>637</v>
      </c>
      <c r="AL1561">
        <v>-88.779208999999994</v>
      </c>
      <c r="AM1561">
        <v>25</v>
      </c>
      <c r="AN1561">
        <v>1675</v>
      </c>
      <c r="AO1561" t="s">
        <v>118</v>
      </c>
      <c r="AP1561">
        <v>-38</v>
      </c>
      <c r="AQ1561">
        <v>86</v>
      </c>
      <c r="AR1561">
        <v>512</v>
      </c>
      <c r="AZ1561">
        <v>1200</v>
      </c>
      <c r="BA1561">
        <v>1</v>
      </c>
      <c r="BB1561" t="str">
        <f t="shared" si="887"/>
        <v xml:space="preserve">N4400K  </v>
      </c>
      <c r="BC1561">
        <v>1</v>
      </c>
      <c r="BE1561">
        <v>0</v>
      </c>
      <c r="BF1561">
        <v>0</v>
      </c>
      <c r="BG1561">
        <v>0</v>
      </c>
      <c r="BH1561">
        <v>1600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 t="shared" si="915"/>
        <v>21:42:13.425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168</v>
      </c>
      <c r="CR1561">
        <v>1</v>
      </c>
      <c r="CW1561">
        <v>13225631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"07/22/2022 21:42:13.628"</f>
        <v>07/22/2022 21:42:13.628</v>
      </c>
      <c r="C1562" t="str">
        <f t="shared" si="886"/>
        <v>FFDFD3C0</v>
      </c>
      <c r="D1562" t="s">
        <v>121</v>
      </c>
      <c r="E1562">
        <v>11</v>
      </c>
      <c r="F1562">
        <v>1011</v>
      </c>
      <c r="G1562" t="s">
        <v>125</v>
      </c>
      <c r="J1562" t="s">
        <v>123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913"/>
        <v>21:42:13.422</v>
      </c>
      <c r="T1562" t="str">
        <f t="shared" si="914"/>
        <v>21:42:12.922</v>
      </c>
      <c r="U1562" t="str">
        <f t="shared" si="901"/>
        <v>A54CFF</v>
      </c>
      <c r="V1562">
        <v>0</v>
      </c>
      <c r="W1562">
        <v>0</v>
      </c>
      <c r="X1562">
        <v>2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1</v>
      </c>
      <c r="AI1562" t="s">
        <v>636</v>
      </c>
      <c r="AJ1562">
        <v>43.434083000000001</v>
      </c>
      <c r="AK1562" t="s">
        <v>637</v>
      </c>
      <c r="AL1562">
        <v>-88.779208999999994</v>
      </c>
      <c r="AM1562">
        <v>25</v>
      </c>
      <c r="AN1562">
        <v>1675</v>
      </c>
      <c r="AO1562" t="s">
        <v>118</v>
      </c>
      <c r="AP1562">
        <v>-38</v>
      </c>
      <c r="AQ1562">
        <v>86</v>
      </c>
      <c r="AR1562">
        <v>512</v>
      </c>
      <c r="AZ1562">
        <v>1200</v>
      </c>
      <c r="BA1562">
        <v>1</v>
      </c>
      <c r="BB1562" t="str">
        <f t="shared" si="887"/>
        <v xml:space="preserve">N4400K  </v>
      </c>
      <c r="BC1562">
        <v>1</v>
      </c>
      <c r="BE1562">
        <v>0</v>
      </c>
      <c r="BF1562">
        <v>0</v>
      </c>
      <c r="BG1562">
        <v>0</v>
      </c>
      <c r="BH1562">
        <v>1600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 t="shared" si="915"/>
        <v>21:42:13.425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168</v>
      </c>
      <c r="CR1562">
        <v>1</v>
      </c>
      <c r="CW1562">
        <v>13225631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"07/22/2022 21:42:13.628"</f>
        <v>07/22/2022 21:42:13.628</v>
      </c>
      <c r="C1563" t="str">
        <f t="shared" si="886"/>
        <v>FFDFD3C0</v>
      </c>
      <c r="D1563" t="s">
        <v>127</v>
      </c>
      <c r="E1563">
        <v>8</v>
      </c>
      <c r="F1563">
        <v>2008</v>
      </c>
      <c r="G1563" t="s">
        <v>128</v>
      </c>
      <c r="J1563" t="s">
        <v>129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913"/>
        <v>21:42:13.422</v>
      </c>
      <c r="T1563" t="str">
        <f t="shared" si="914"/>
        <v>21:42:12.922</v>
      </c>
      <c r="U1563" t="str">
        <f t="shared" si="901"/>
        <v>A54CFF</v>
      </c>
      <c r="V1563">
        <v>0</v>
      </c>
      <c r="W1563">
        <v>0</v>
      </c>
      <c r="X1563">
        <v>2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1</v>
      </c>
      <c r="AI1563" t="s">
        <v>636</v>
      </c>
      <c r="AJ1563">
        <v>43.434083000000001</v>
      </c>
      <c r="AK1563" t="s">
        <v>637</v>
      </c>
      <c r="AL1563">
        <v>-88.779208999999994</v>
      </c>
      <c r="AM1563">
        <v>25</v>
      </c>
      <c r="AN1563">
        <v>1675</v>
      </c>
      <c r="AO1563" t="s">
        <v>118</v>
      </c>
      <c r="AP1563">
        <v>-38</v>
      </c>
      <c r="AQ1563">
        <v>86</v>
      </c>
      <c r="AR1563">
        <v>512</v>
      </c>
      <c r="AZ1563">
        <v>1200</v>
      </c>
      <c r="BA1563">
        <v>1</v>
      </c>
      <c r="BB1563" t="str">
        <f t="shared" si="887"/>
        <v xml:space="preserve">N4400K  </v>
      </c>
      <c r="BC1563">
        <v>1</v>
      </c>
      <c r="BE1563">
        <v>0</v>
      </c>
      <c r="BF1563">
        <v>0</v>
      </c>
      <c r="BG1563">
        <v>0</v>
      </c>
      <c r="BH1563">
        <v>1600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 t="shared" si="915"/>
        <v>21:42:13.425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168</v>
      </c>
      <c r="CR1563">
        <v>1</v>
      </c>
      <c r="CW1563">
        <v>13225631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"07/22/2022 21:42:13.674"</f>
        <v>07/22/2022 21:42:13.674</v>
      </c>
      <c r="C1564" t="str">
        <f t="shared" si="886"/>
        <v>FFDFD3C0</v>
      </c>
      <c r="D1564" t="s">
        <v>121</v>
      </c>
      <c r="E1564">
        <v>12</v>
      </c>
      <c r="F1564">
        <v>1012</v>
      </c>
      <c r="G1564" t="s">
        <v>122</v>
      </c>
      <c r="J1564" t="s">
        <v>123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913"/>
        <v>21:42:13.422</v>
      </c>
      <c r="T1564" t="str">
        <f t="shared" si="914"/>
        <v>21:42:12.922</v>
      </c>
      <c r="U1564" t="str">
        <f t="shared" si="901"/>
        <v>A54CFF</v>
      </c>
      <c r="V1564">
        <v>0</v>
      </c>
      <c r="W1564">
        <v>0</v>
      </c>
      <c r="X1564">
        <v>2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1</v>
      </c>
      <c r="AI1564" t="s">
        <v>636</v>
      </c>
      <c r="AJ1564">
        <v>43.434083000000001</v>
      </c>
      <c r="AK1564" t="s">
        <v>637</v>
      </c>
      <c r="AL1564">
        <v>-88.779208999999994</v>
      </c>
      <c r="AM1564">
        <v>25</v>
      </c>
      <c r="AN1564">
        <v>1675</v>
      </c>
      <c r="AO1564" t="s">
        <v>118</v>
      </c>
      <c r="AP1564">
        <v>-38</v>
      </c>
      <c r="AQ1564">
        <v>86</v>
      </c>
      <c r="AR1564">
        <v>512</v>
      </c>
      <c r="AZ1564">
        <v>1200</v>
      </c>
      <c r="BA1564">
        <v>1</v>
      </c>
      <c r="BB1564" t="str">
        <f t="shared" si="887"/>
        <v xml:space="preserve">N4400K  </v>
      </c>
      <c r="BC1564">
        <v>1</v>
      </c>
      <c r="BE1564">
        <v>0</v>
      </c>
      <c r="BF1564">
        <v>0</v>
      </c>
      <c r="BG1564">
        <v>0</v>
      </c>
      <c r="BH1564">
        <v>1600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 t="shared" si="915"/>
        <v>21:42:13.425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168</v>
      </c>
      <c r="CR1564">
        <v>1</v>
      </c>
      <c r="CW1564">
        <v>13225631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"07/22/2022 21:42:14.675"</f>
        <v>07/22/2022 21:42:14.675</v>
      </c>
      <c r="C1565" t="str">
        <f t="shared" si="886"/>
        <v>FFDFD3C0</v>
      </c>
      <c r="D1565" t="s">
        <v>127</v>
      </c>
      <c r="E1565">
        <v>8</v>
      </c>
      <c r="F1565">
        <v>2008</v>
      </c>
      <c r="G1565" t="s">
        <v>128</v>
      </c>
      <c r="J1565" t="s">
        <v>129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ref="S1565:S1570" si="916">"21:42:14.453"</f>
        <v>21:42:14.453</v>
      </c>
      <c r="T1565" t="str">
        <f t="shared" ref="T1565:T1570" si="917">"21:42:13.953"</f>
        <v>21:42:13.953</v>
      </c>
      <c r="U1565" t="str">
        <f t="shared" si="901"/>
        <v>A54CFF</v>
      </c>
      <c r="V1565">
        <v>0</v>
      </c>
      <c r="W1565">
        <v>0</v>
      </c>
      <c r="X1565">
        <v>2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1</v>
      </c>
      <c r="AI1565" t="s">
        <v>638</v>
      </c>
      <c r="AJ1565">
        <v>43.434491000000001</v>
      </c>
      <c r="AK1565" t="s">
        <v>639</v>
      </c>
      <c r="AL1565">
        <v>-88.779488000000001</v>
      </c>
      <c r="AM1565">
        <v>25</v>
      </c>
      <c r="AN1565">
        <v>1700</v>
      </c>
      <c r="AO1565" t="s">
        <v>118</v>
      </c>
      <c r="AP1565">
        <v>-39</v>
      </c>
      <c r="AQ1565">
        <v>86</v>
      </c>
      <c r="AR1565">
        <v>448</v>
      </c>
      <c r="AZ1565">
        <v>1200</v>
      </c>
      <c r="BA1565">
        <v>1</v>
      </c>
      <c r="BB1565" t="str">
        <f t="shared" si="887"/>
        <v xml:space="preserve">N4400K  </v>
      </c>
      <c r="BC1565">
        <v>1</v>
      </c>
      <c r="BE1565">
        <v>0</v>
      </c>
      <c r="BF1565">
        <v>0</v>
      </c>
      <c r="BG1565">
        <v>0</v>
      </c>
      <c r="BH1565">
        <v>1600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 t="shared" ref="BW1565:BW1570" si="918">"21:42:14.454"</f>
        <v>21:42:14.454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168</v>
      </c>
      <c r="CR1565">
        <v>1</v>
      </c>
      <c r="CW1565">
        <v>13227619</v>
      </c>
      <c r="CY1565">
        <v>1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"07/22/2022 21:42:14.675"</f>
        <v>07/22/2022 21:42:14.675</v>
      </c>
      <c r="C1566" t="str">
        <f t="shared" si="886"/>
        <v>FFDFD3C0</v>
      </c>
      <c r="D1566" t="s">
        <v>121</v>
      </c>
      <c r="E1566">
        <v>12</v>
      </c>
      <c r="F1566">
        <v>1012</v>
      </c>
      <c r="G1566" t="s">
        <v>122</v>
      </c>
      <c r="J1566" t="s">
        <v>123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916"/>
        <v>21:42:14.453</v>
      </c>
      <c r="T1566" t="str">
        <f t="shared" si="917"/>
        <v>21:42:13.953</v>
      </c>
      <c r="U1566" t="str">
        <f t="shared" si="901"/>
        <v>A54CFF</v>
      </c>
      <c r="V1566">
        <v>0</v>
      </c>
      <c r="W1566">
        <v>0</v>
      </c>
      <c r="X1566">
        <v>2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1</v>
      </c>
      <c r="AI1566" t="s">
        <v>638</v>
      </c>
      <c r="AJ1566">
        <v>43.434491000000001</v>
      </c>
      <c r="AK1566" t="s">
        <v>639</v>
      </c>
      <c r="AL1566">
        <v>-88.779488000000001</v>
      </c>
      <c r="AM1566">
        <v>25</v>
      </c>
      <c r="AN1566">
        <v>1700</v>
      </c>
      <c r="AO1566" t="s">
        <v>118</v>
      </c>
      <c r="AP1566">
        <v>-39</v>
      </c>
      <c r="AQ1566">
        <v>86</v>
      </c>
      <c r="AR1566">
        <v>448</v>
      </c>
      <c r="AZ1566">
        <v>1200</v>
      </c>
      <c r="BA1566">
        <v>1</v>
      </c>
      <c r="BB1566" t="str">
        <f t="shared" si="887"/>
        <v xml:space="preserve">N4400K  </v>
      </c>
      <c r="BC1566">
        <v>1</v>
      </c>
      <c r="BE1566">
        <v>0</v>
      </c>
      <c r="BF1566">
        <v>0</v>
      </c>
      <c r="BG1566">
        <v>0</v>
      </c>
      <c r="BH1566">
        <v>1600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 t="shared" si="918"/>
        <v>21:42:14.454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168</v>
      </c>
      <c r="CR1566">
        <v>1</v>
      </c>
      <c r="CW1566">
        <v>13227619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"07/22/2022 21:42:14.753"</f>
        <v>07/22/2022 21:42:14.753</v>
      </c>
      <c r="C1567" t="str">
        <f t="shared" si="886"/>
        <v>FFDFD3C0</v>
      </c>
      <c r="D1567" t="s">
        <v>124</v>
      </c>
      <c r="E1567">
        <v>2</v>
      </c>
      <c r="H1567">
        <v>156</v>
      </c>
      <c r="I1567" t="s">
        <v>125</v>
      </c>
      <c r="J1567" t="s">
        <v>126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si="916"/>
        <v>21:42:14.453</v>
      </c>
      <c r="T1567" t="str">
        <f t="shared" si="917"/>
        <v>21:42:13.953</v>
      </c>
      <c r="U1567" t="str">
        <f t="shared" si="901"/>
        <v>A54CFF</v>
      </c>
      <c r="V1567">
        <v>0</v>
      </c>
      <c r="W1567">
        <v>0</v>
      </c>
      <c r="X1567">
        <v>2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1</v>
      </c>
      <c r="AI1567" t="s">
        <v>638</v>
      </c>
      <c r="AJ1567">
        <v>43.434491000000001</v>
      </c>
      <c r="AK1567" t="s">
        <v>639</v>
      </c>
      <c r="AL1567">
        <v>-88.779488000000001</v>
      </c>
      <c r="AM1567">
        <v>25</v>
      </c>
      <c r="AN1567">
        <v>1700</v>
      </c>
      <c r="AO1567" t="s">
        <v>118</v>
      </c>
      <c r="AP1567">
        <v>-39</v>
      </c>
      <c r="AQ1567">
        <v>86</v>
      </c>
      <c r="AR1567">
        <v>448</v>
      </c>
      <c r="AZ1567">
        <v>1200</v>
      </c>
      <c r="BA1567">
        <v>1</v>
      </c>
      <c r="BB1567" t="str">
        <f t="shared" si="887"/>
        <v xml:space="preserve">N4400K  </v>
      </c>
      <c r="BC1567">
        <v>1</v>
      </c>
      <c r="BE1567">
        <v>0</v>
      </c>
      <c r="BF1567">
        <v>0</v>
      </c>
      <c r="BG1567">
        <v>0</v>
      </c>
      <c r="BH1567">
        <v>1600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 t="shared" si="918"/>
        <v>21:42:14.454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168</v>
      </c>
      <c r="CR1567">
        <v>1</v>
      </c>
      <c r="CW1567">
        <v>13227619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"07/22/2022 21:42:14.753"</f>
        <v>07/22/2022 21:42:14.753</v>
      </c>
      <c r="C1568" t="str">
        <f t="shared" si="886"/>
        <v>FFDFD3C0</v>
      </c>
      <c r="D1568" t="s">
        <v>113</v>
      </c>
      <c r="E1568">
        <v>45</v>
      </c>
      <c r="H1568">
        <v>152</v>
      </c>
      <c r="I1568" t="s">
        <v>120</v>
      </c>
      <c r="J1568" t="s">
        <v>115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916"/>
        <v>21:42:14.453</v>
      </c>
      <c r="T1568" t="str">
        <f t="shared" si="917"/>
        <v>21:42:13.953</v>
      </c>
      <c r="U1568" t="str">
        <f t="shared" si="901"/>
        <v>A54CFF</v>
      </c>
      <c r="V1568">
        <v>0</v>
      </c>
      <c r="W1568">
        <v>0</v>
      </c>
      <c r="X1568">
        <v>2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1</v>
      </c>
      <c r="AI1568" t="s">
        <v>638</v>
      </c>
      <c r="AJ1568">
        <v>43.434491000000001</v>
      </c>
      <c r="AK1568" t="s">
        <v>639</v>
      </c>
      <c r="AL1568">
        <v>-88.779488000000001</v>
      </c>
      <c r="AM1568">
        <v>25</v>
      </c>
      <c r="AN1568">
        <v>1700</v>
      </c>
      <c r="AO1568" t="s">
        <v>118</v>
      </c>
      <c r="AP1568">
        <v>-39</v>
      </c>
      <c r="AQ1568">
        <v>86</v>
      </c>
      <c r="AR1568">
        <v>448</v>
      </c>
      <c r="AZ1568">
        <v>1200</v>
      </c>
      <c r="BA1568">
        <v>1</v>
      </c>
      <c r="BB1568" t="str">
        <f t="shared" si="887"/>
        <v xml:space="preserve">N4400K  </v>
      </c>
      <c r="BC1568">
        <v>1</v>
      </c>
      <c r="BE1568">
        <v>0</v>
      </c>
      <c r="BF1568">
        <v>0</v>
      </c>
      <c r="BG1568">
        <v>0</v>
      </c>
      <c r="BH1568">
        <v>1600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 t="shared" si="918"/>
        <v>21:42:14.454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168</v>
      </c>
      <c r="CR1568">
        <v>1</v>
      </c>
      <c r="CW1568">
        <v>13227619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"07/22/2022 21:42:14.753"</f>
        <v>07/22/2022 21:42:14.753</v>
      </c>
      <c r="C1569" t="str">
        <f t="shared" si="886"/>
        <v>FFDFD3C0</v>
      </c>
      <c r="D1569" t="s">
        <v>113</v>
      </c>
      <c r="E1569">
        <v>44</v>
      </c>
      <c r="H1569">
        <v>151</v>
      </c>
      <c r="I1569" t="s">
        <v>114</v>
      </c>
      <c r="J1569" t="s">
        <v>115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916"/>
        <v>21:42:14.453</v>
      </c>
      <c r="T1569" t="str">
        <f t="shared" si="917"/>
        <v>21:42:13.953</v>
      </c>
      <c r="U1569" t="str">
        <f t="shared" si="901"/>
        <v>A54CFF</v>
      </c>
      <c r="V1569">
        <v>0</v>
      </c>
      <c r="W1569">
        <v>0</v>
      </c>
      <c r="X1569">
        <v>2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1</v>
      </c>
      <c r="AI1569" t="s">
        <v>638</v>
      </c>
      <c r="AJ1569">
        <v>43.434491000000001</v>
      </c>
      <c r="AK1569" t="s">
        <v>639</v>
      </c>
      <c r="AL1569">
        <v>-88.779488000000001</v>
      </c>
      <c r="AM1569">
        <v>25</v>
      </c>
      <c r="AN1569">
        <v>1700</v>
      </c>
      <c r="AO1569" t="s">
        <v>118</v>
      </c>
      <c r="AP1569">
        <v>-39</v>
      </c>
      <c r="AQ1569">
        <v>86</v>
      </c>
      <c r="AR1569">
        <v>448</v>
      </c>
      <c r="AZ1569">
        <v>1200</v>
      </c>
      <c r="BA1569">
        <v>1</v>
      </c>
      <c r="BB1569" t="str">
        <f t="shared" si="887"/>
        <v xml:space="preserve">N4400K  </v>
      </c>
      <c r="BC1569">
        <v>1</v>
      </c>
      <c r="BE1569">
        <v>0</v>
      </c>
      <c r="BF1569">
        <v>0</v>
      </c>
      <c r="BG1569">
        <v>0</v>
      </c>
      <c r="BH1569">
        <v>1600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 t="shared" si="918"/>
        <v>21:42:14.454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168</v>
      </c>
      <c r="CR1569">
        <v>1</v>
      </c>
      <c r="CW1569">
        <v>13227619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"07/22/2022 21:42:14.753"</f>
        <v>07/22/2022 21:42:14.753</v>
      </c>
      <c r="C1570" t="str">
        <f t="shared" si="886"/>
        <v>FFDFD3C0</v>
      </c>
      <c r="D1570" t="s">
        <v>121</v>
      </c>
      <c r="E1570">
        <v>11</v>
      </c>
      <c r="F1570">
        <v>1011</v>
      </c>
      <c r="G1570" t="s">
        <v>125</v>
      </c>
      <c r="J1570" t="s">
        <v>123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916"/>
        <v>21:42:14.453</v>
      </c>
      <c r="T1570" t="str">
        <f t="shared" si="917"/>
        <v>21:42:13.953</v>
      </c>
      <c r="U1570" t="str">
        <f t="shared" si="901"/>
        <v>A54CFF</v>
      </c>
      <c r="V1570">
        <v>0</v>
      </c>
      <c r="W1570">
        <v>0</v>
      </c>
      <c r="X1570">
        <v>2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1</v>
      </c>
      <c r="AI1570" t="s">
        <v>638</v>
      </c>
      <c r="AJ1570">
        <v>43.434491000000001</v>
      </c>
      <c r="AK1570" t="s">
        <v>639</v>
      </c>
      <c r="AL1570">
        <v>-88.779488000000001</v>
      </c>
      <c r="AM1570">
        <v>25</v>
      </c>
      <c r="AN1570">
        <v>1700</v>
      </c>
      <c r="AO1570" t="s">
        <v>118</v>
      </c>
      <c r="AP1570">
        <v>-39</v>
      </c>
      <c r="AQ1570">
        <v>86</v>
      </c>
      <c r="AR1570">
        <v>448</v>
      </c>
      <c r="AZ1570">
        <v>1200</v>
      </c>
      <c r="BA1570">
        <v>1</v>
      </c>
      <c r="BB1570" t="str">
        <f t="shared" si="887"/>
        <v xml:space="preserve">N4400K  </v>
      </c>
      <c r="BC1570">
        <v>1</v>
      </c>
      <c r="BE1570">
        <v>0</v>
      </c>
      <c r="BF1570">
        <v>0</v>
      </c>
      <c r="BG1570">
        <v>0</v>
      </c>
      <c r="BH1570">
        <v>1600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 t="shared" si="918"/>
        <v>21:42:14.454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168</v>
      </c>
      <c r="CR1570">
        <v>1</v>
      </c>
      <c r="CW1570">
        <v>13227619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 t="shared" ref="A1571:A1576" si="919">"07/22/2022 21:42:15.800"</f>
        <v>07/22/2022 21:42:15.800</v>
      </c>
      <c r="C1571" t="str">
        <f t="shared" si="886"/>
        <v>FFDFD3C0</v>
      </c>
      <c r="D1571" t="s">
        <v>113</v>
      </c>
      <c r="E1571">
        <v>45</v>
      </c>
      <c r="H1571">
        <v>152</v>
      </c>
      <c r="I1571" t="s">
        <v>120</v>
      </c>
      <c r="J1571" t="s">
        <v>115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ref="S1571:S1576" si="920">"21:42:15.531"</f>
        <v>21:42:15.531</v>
      </c>
      <c r="T1571" t="str">
        <f t="shared" ref="T1571:T1576" si="921">"21:42:15.031"</f>
        <v>21:42:15.031</v>
      </c>
      <c r="U1571" t="str">
        <f t="shared" si="901"/>
        <v>A54CFF</v>
      </c>
      <c r="V1571">
        <v>0</v>
      </c>
      <c r="W1571">
        <v>0</v>
      </c>
      <c r="X1571">
        <v>2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1</v>
      </c>
      <c r="AI1571" t="s">
        <v>640</v>
      </c>
      <c r="AJ1571">
        <v>43.434899000000001</v>
      </c>
      <c r="AK1571" t="s">
        <v>641</v>
      </c>
      <c r="AL1571">
        <v>-88.779745000000005</v>
      </c>
      <c r="AM1571">
        <v>25</v>
      </c>
      <c r="AN1571">
        <v>1700</v>
      </c>
      <c r="AO1571" t="s">
        <v>118</v>
      </c>
      <c r="AP1571">
        <v>-39</v>
      </c>
      <c r="AQ1571">
        <v>87</v>
      </c>
      <c r="AR1571">
        <v>448</v>
      </c>
      <c r="AZ1571">
        <v>1200</v>
      </c>
      <c r="BA1571">
        <v>1</v>
      </c>
      <c r="BB1571" t="str">
        <f t="shared" si="887"/>
        <v xml:space="preserve">N4400K  </v>
      </c>
      <c r="BC1571">
        <v>1</v>
      </c>
      <c r="BE1571">
        <v>0</v>
      </c>
      <c r="BF1571">
        <v>0</v>
      </c>
      <c r="BG1571">
        <v>0</v>
      </c>
      <c r="BH1571">
        <v>1625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 t="shared" ref="BW1571:BW1576" si="922">"21:42:15.535"</f>
        <v>21:42:15.535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168</v>
      </c>
      <c r="CR1571">
        <v>0</v>
      </c>
      <c r="CW1571">
        <v>4139980</v>
      </c>
      <c r="CY1571">
        <v>1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 t="shared" si="919"/>
        <v>07/22/2022 21:42:15.800</v>
      </c>
      <c r="C1572" t="str">
        <f t="shared" si="886"/>
        <v>FFDFD3C0</v>
      </c>
      <c r="D1572" t="s">
        <v>121</v>
      </c>
      <c r="E1572">
        <v>11</v>
      </c>
      <c r="F1572">
        <v>1011</v>
      </c>
      <c r="G1572" t="s">
        <v>125</v>
      </c>
      <c r="J1572" t="s">
        <v>123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920"/>
        <v>21:42:15.531</v>
      </c>
      <c r="T1572" t="str">
        <f t="shared" si="921"/>
        <v>21:42:15.031</v>
      </c>
      <c r="U1572" t="str">
        <f t="shared" si="901"/>
        <v>A54CFF</v>
      </c>
      <c r="V1572">
        <v>0</v>
      </c>
      <c r="W1572">
        <v>0</v>
      </c>
      <c r="X1572">
        <v>2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1</v>
      </c>
      <c r="AI1572" t="s">
        <v>640</v>
      </c>
      <c r="AJ1572">
        <v>43.434899000000001</v>
      </c>
      <c r="AK1572" t="s">
        <v>641</v>
      </c>
      <c r="AL1572">
        <v>-88.779745000000005</v>
      </c>
      <c r="AM1572">
        <v>25</v>
      </c>
      <c r="AN1572">
        <v>1700</v>
      </c>
      <c r="AO1572" t="s">
        <v>118</v>
      </c>
      <c r="AP1572">
        <v>-39</v>
      </c>
      <c r="AQ1572">
        <v>87</v>
      </c>
      <c r="AR1572">
        <v>448</v>
      </c>
      <c r="AZ1572">
        <v>1200</v>
      </c>
      <c r="BA1572">
        <v>1</v>
      </c>
      <c r="BB1572" t="str">
        <f t="shared" si="887"/>
        <v xml:space="preserve">N4400K  </v>
      </c>
      <c r="BC1572">
        <v>1</v>
      </c>
      <c r="BE1572">
        <v>0</v>
      </c>
      <c r="BF1572">
        <v>0</v>
      </c>
      <c r="BG1572">
        <v>0</v>
      </c>
      <c r="BH1572">
        <v>1625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 t="shared" si="922"/>
        <v>21:42:15.535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168</v>
      </c>
      <c r="CR1572">
        <v>0</v>
      </c>
      <c r="CW1572">
        <v>4139980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 t="shared" si="919"/>
        <v>07/22/2022 21:42:15.800</v>
      </c>
      <c r="C1573" t="str">
        <f t="shared" si="886"/>
        <v>FFDFD3C0</v>
      </c>
      <c r="D1573" t="s">
        <v>113</v>
      </c>
      <c r="E1573">
        <v>44</v>
      </c>
      <c r="H1573">
        <v>151</v>
      </c>
      <c r="I1573" t="s">
        <v>114</v>
      </c>
      <c r="J1573" t="s">
        <v>115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920"/>
        <v>21:42:15.531</v>
      </c>
      <c r="T1573" t="str">
        <f t="shared" si="921"/>
        <v>21:42:15.031</v>
      </c>
      <c r="U1573" t="str">
        <f t="shared" si="901"/>
        <v>A54CFF</v>
      </c>
      <c r="V1573">
        <v>0</v>
      </c>
      <c r="W1573">
        <v>0</v>
      </c>
      <c r="X1573">
        <v>2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1</v>
      </c>
      <c r="AI1573" t="s">
        <v>640</v>
      </c>
      <c r="AJ1573">
        <v>43.434899000000001</v>
      </c>
      <c r="AK1573" t="s">
        <v>641</v>
      </c>
      <c r="AL1573">
        <v>-88.779745000000005</v>
      </c>
      <c r="AM1573">
        <v>25</v>
      </c>
      <c r="AN1573">
        <v>1700</v>
      </c>
      <c r="AO1573" t="s">
        <v>118</v>
      </c>
      <c r="AP1573">
        <v>-39</v>
      </c>
      <c r="AQ1573">
        <v>87</v>
      </c>
      <c r="AR1573">
        <v>448</v>
      </c>
      <c r="AZ1573">
        <v>1200</v>
      </c>
      <c r="BA1573">
        <v>1</v>
      </c>
      <c r="BB1573" t="str">
        <f t="shared" si="887"/>
        <v xml:space="preserve">N4400K  </v>
      </c>
      <c r="BC1573">
        <v>1</v>
      </c>
      <c r="BE1573">
        <v>0</v>
      </c>
      <c r="BF1573">
        <v>0</v>
      </c>
      <c r="BG1573">
        <v>0</v>
      </c>
      <c r="BH1573">
        <v>1625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 t="shared" si="922"/>
        <v>21:42:15.535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168</v>
      </c>
      <c r="CR1573">
        <v>0</v>
      </c>
      <c r="CW1573">
        <v>4139980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 t="shared" si="919"/>
        <v>07/22/2022 21:42:15.800</v>
      </c>
      <c r="C1574" t="str">
        <f t="shared" si="886"/>
        <v>FFDFD3C0</v>
      </c>
      <c r="D1574" t="s">
        <v>124</v>
      </c>
      <c r="E1574">
        <v>2</v>
      </c>
      <c r="H1574">
        <v>156</v>
      </c>
      <c r="I1574" t="s">
        <v>125</v>
      </c>
      <c r="J1574" t="s">
        <v>126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920"/>
        <v>21:42:15.531</v>
      </c>
      <c r="T1574" t="str">
        <f t="shared" si="921"/>
        <v>21:42:15.031</v>
      </c>
      <c r="U1574" t="str">
        <f t="shared" si="901"/>
        <v>A54CFF</v>
      </c>
      <c r="V1574">
        <v>0</v>
      </c>
      <c r="W1574">
        <v>0</v>
      </c>
      <c r="X1574">
        <v>2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1</v>
      </c>
      <c r="AI1574" t="s">
        <v>640</v>
      </c>
      <c r="AJ1574">
        <v>43.434899000000001</v>
      </c>
      <c r="AK1574" t="s">
        <v>641</v>
      </c>
      <c r="AL1574">
        <v>-88.779745000000005</v>
      </c>
      <c r="AM1574">
        <v>25</v>
      </c>
      <c r="AN1574">
        <v>1700</v>
      </c>
      <c r="AO1574" t="s">
        <v>118</v>
      </c>
      <c r="AP1574">
        <v>-39</v>
      </c>
      <c r="AQ1574">
        <v>87</v>
      </c>
      <c r="AR1574">
        <v>448</v>
      </c>
      <c r="AZ1574">
        <v>1200</v>
      </c>
      <c r="BA1574">
        <v>1</v>
      </c>
      <c r="BB1574" t="str">
        <f t="shared" si="887"/>
        <v xml:space="preserve">N4400K  </v>
      </c>
      <c r="BC1574">
        <v>1</v>
      </c>
      <c r="BE1574">
        <v>0</v>
      </c>
      <c r="BF1574">
        <v>0</v>
      </c>
      <c r="BG1574">
        <v>0</v>
      </c>
      <c r="BH1574">
        <v>1625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 t="shared" si="922"/>
        <v>21:42:15.535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119</v>
      </c>
      <c r="CQ1574">
        <v>168</v>
      </c>
      <c r="CR1574">
        <v>0</v>
      </c>
      <c r="CW1574">
        <v>4139980</v>
      </c>
      <c r="CY1574">
        <v>1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 t="shared" si="919"/>
        <v>07/22/2022 21:42:15.800</v>
      </c>
      <c r="C1575" t="str">
        <f t="shared" si="886"/>
        <v>FFDFD3C0</v>
      </c>
      <c r="D1575" t="s">
        <v>127</v>
      </c>
      <c r="E1575">
        <v>8</v>
      </c>
      <c r="F1575">
        <v>2008</v>
      </c>
      <c r="G1575" t="s">
        <v>128</v>
      </c>
      <c r="J1575" t="s">
        <v>129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920"/>
        <v>21:42:15.531</v>
      </c>
      <c r="T1575" t="str">
        <f t="shared" si="921"/>
        <v>21:42:15.031</v>
      </c>
      <c r="U1575" t="str">
        <f t="shared" si="901"/>
        <v>A54CFF</v>
      </c>
      <c r="V1575">
        <v>0</v>
      </c>
      <c r="W1575">
        <v>0</v>
      </c>
      <c r="X1575">
        <v>2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1</v>
      </c>
      <c r="AI1575" t="s">
        <v>640</v>
      </c>
      <c r="AJ1575">
        <v>43.434899000000001</v>
      </c>
      <c r="AK1575" t="s">
        <v>641</v>
      </c>
      <c r="AL1575">
        <v>-88.779745000000005</v>
      </c>
      <c r="AM1575">
        <v>25</v>
      </c>
      <c r="AN1575">
        <v>1700</v>
      </c>
      <c r="AO1575" t="s">
        <v>118</v>
      </c>
      <c r="AP1575">
        <v>-39</v>
      </c>
      <c r="AQ1575">
        <v>87</v>
      </c>
      <c r="AR1575">
        <v>448</v>
      </c>
      <c r="AZ1575">
        <v>1200</v>
      </c>
      <c r="BA1575">
        <v>1</v>
      </c>
      <c r="BB1575" t="str">
        <f t="shared" si="887"/>
        <v xml:space="preserve">N4400K  </v>
      </c>
      <c r="BC1575">
        <v>1</v>
      </c>
      <c r="BE1575">
        <v>0</v>
      </c>
      <c r="BF1575">
        <v>0</v>
      </c>
      <c r="BG1575">
        <v>0</v>
      </c>
      <c r="BH1575">
        <v>1625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 t="shared" si="922"/>
        <v>21:42:15.535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7</v>
      </c>
      <c r="CP1575" t="s">
        <v>119</v>
      </c>
      <c r="CQ1575">
        <v>168</v>
      </c>
      <c r="CR1575">
        <v>0</v>
      </c>
      <c r="CW1575">
        <v>4139980</v>
      </c>
      <c r="CY1575">
        <v>1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 t="shared" si="919"/>
        <v>07/22/2022 21:42:15.800</v>
      </c>
      <c r="C1576" t="str">
        <f t="shared" si="886"/>
        <v>FFDFD3C0</v>
      </c>
      <c r="D1576" t="s">
        <v>121</v>
      </c>
      <c r="E1576">
        <v>12</v>
      </c>
      <c r="F1576">
        <v>1012</v>
      </c>
      <c r="G1576" t="s">
        <v>122</v>
      </c>
      <c r="J1576" t="s">
        <v>123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920"/>
        <v>21:42:15.531</v>
      </c>
      <c r="T1576" t="str">
        <f t="shared" si="921"/>
        <v>21:42:15.031</v>
      </c>
      <c r="U1576" t="str">
        <f t="shared" si="901"/>
        <v>A54CFF</v>
      </c>
      <c r="V1576">
        <v>0</v>
      </c>
      <c r="W1576">
        <v>0</v>
      </c>
      <c r="X1576">
        <v>2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1</v>
      </c>
      <c r="AI1576" t="s">
        <v>640</v>
      </c>
      <c r="AJ1576">
        <v>43.434899000000001</v>
      </c>
      <c r="AK1576" t="s">
        <v>641</v>
      </c>
      <c r="AL1576">
        <v>-88.779745000000005</v>
      </c>
      <c r="AM1576">
        <v>25</v>
      </c>
      <c r="AN1576">
        <v>1700</v>
      </c>
      <c r="AO1576" t="s">
        <v>118</v>
      </c>
      <c r="AP1576">
        <v>-39</v>
      </c>
      <c r="AQ1576">
        <v>87</v>
      </c>
      <c r="AR1576">
        <v>448</v>
      </c>
      <c r="AZ1576">
        <v>1200</v>
      </c>
      <c r="BA1576">
        <v>1</v>
      </c>
      <c r="BB1576" t="str">
        <f t="shared" si="887"/>
        <v xml:space="preserve">N4400K  </v>
      </c>
      <c r="BC1576">
        <v>1</v>
      </c>
      <c r="BE1576">
        <v>0</v>
      </c>
      <c r="BF1576">
        <v>0</v>
      </c>
      <c r="BG1576">
        <v>0</v>
      </c>
      <c r="BH1576">
        <v>1625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 t="shared" si="922"/>
        <v>21:42:15.535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7</v>
      </c>
      <c r="CP1576" t="s">
        <v>119</v>
      </c>
      <c r="CQ1576">
        <v>168</v>
      </c>
      <c r="CR1576">
        <v>0</v>
      </c>
      <c r="CW1576">
        <v>4139980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"07/22/2022 21:42:16.767"</f>
        <v>07/22/2022 21:42:16.767</v>
      </c>
      <c r="C1577" t="str">
        <f t="shared" si="886"/>
        <v>FFDFD3C0</v>
      </c>
      <c r="D1577" t="s">
        <v>121</v>
      </c>
      <c r="E1577">
        <v>12</v>
      </c>
      <c r="F1577">
        <v>1012</v>
      </c>
      <c r="G1577" t="s">
        <v>122</v>
      </c>
      <c r="J1577" t="s">
        <v>123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ref="S1577:S1582" si="923">"21:42:16.508"</f>
        <v>21:42:16.508</v>
      </c>
      <c r="T1577" t="str">
        <f t="shared" ref="T1577:T1582" si="924">"21:42:16.108"</f>
        <v>21:42:16.108</v>
      </c>
      <c r="U1577" t="str">
        <f t="shared" si="901"/>
        <v>A54CFF</v>
      </c>
      <c r="V1577">
        <v>0</v>
      </c>
      <c r="W1577">
        <v>0</v>
      </c>
      <c r="X1577">
        <v>2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1</v>
      </c>
      <c r="AI1577" t="s">
        <v>642</v>
      </c>
      <c r="AJ1577">
        <v>43.435327999999998</v>
      </c>
      <c r="AK1577" t="s">
        <v>643</v>
      </c>
      <c r="AL1577">
        <v>-88.780002999999994</v>
      </c>
      <c r="AM1577">
        <v>25</v>
      </c>
      <c r="AN1577">
        <v>1700</v>
      </c>
      <c r="AO1577" t="s">
        <v>118</v>
      </c>
      <c r="AP1577">
        <v>-38</v>
      </c>
      <c r="AQ1577">
        <v>88</v>
      </c>
      <c r="AR1577">
        <v>448</v>
      </c>
      <c r="AZ1577">
        <v>1200</v>
      </c>
      <c r="BA1577">
        <v>1</v>
      </c>
      <c r="BB1577" t="str">
        <f t="shared" si="887"/>
        <v xml:space="preserve">N4400K  </v>
      </c>
      <c r="BC1577">
        <v>1</v>
      </c>
      <c r="BE1577">
        <v>0</v>
      </c>
      <c r="BF1577">
        <v>0</v>
      </c>
      <c r="BG1577">
        <v>0</v>
      </c>
      <c r="BH1577">
        <v>1625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 t="shared" ref="BW1577:BW1582" si="925">"21:42:16.513"</f>
        <v>21:42:16.513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119</v>
      </c>
      <c r="CQ1577">
        <v>168</v>
      </c>
      <c r="CR1577">
        <v>0</v>
      </c>
      <c r="CW1577">
        <v>4141159</v>
      </c>
      <c r="CY1577">
        <v>1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"07/22/2022 21:42:16.767"</f>
        <v>07/22/2022 21:42:16.767</v>
      </c>
      <c r="C1578" t="str">
        <f t="shared" si="886"/>
        <v>FFDFD3C0</v>
      </c>
      <c r="D1578" t="s">
        <v>121</v>
      </c>
      <c r="E1578">
        <v>11</v>
      </c>
      <c r="F1578">
        <v>1011</v>
      </c>
      <c r="G1578" t="s">
        <v>125</v>
      </c>
      <c r="J1578" t="s">
        <v>123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923"/>
        <v>21:42:16.508</v>
      </c>
      <c r="T1578" t="str">
        <f t="shared" si="924"/>
        <v>21:42:16.108</v>
      </c>
      <c r="U1578" t="str">
        <f t="shared" si="901"/>
        <v>A54CFF</v>
      </c>
      <c r="V1578">
        <v>0</v>
      </c>
      <c r="W1578">
        <v>0</v>
      </c>
      <c r="X1578">
        <v>2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1</v>
      </c>
      <c r="AI1578" t="s">
        <v>642</v>
      </c>
      <c r="AJ1578">
        <v>43.435327999999998</v>
      </c>
      <c r="AK1578" t="s">
        <v>643</v>
      </c>
      <c r="AL1578">
        <v>-88.780002999999994</v>
      </c>
      <c r="AM1578">
        <v>25</v>
      </c>
      <c r="AN1578">
        <v>1700</v>
      </c>
      <c r="AO1578" t="s">
        <v>118</v>
      </c>
      <c r="AP1578">
        <v>-38</v>
      </c>
      <c r="AQ1578">
        <v>88</v>
      </c>
      <c r="AR1578">
        <v>448</v>
      </c>
      <c r="AZ1578">
        <v>1200</v>
      </c>
      <c r="BA1578">
        <v>1</v>
      </c>
      <c r="BB1578" t="str">
        <f t="shared" si="887"/>
        <v xml:space="preserve">N4400K  </v>
      </c>
      <c r="BC1578">
        <v>1</v>
      </c>
      <c r="BE1578">
        <v>0</v>
      </c>
      <c r="BF1578">
        <v>0</v>
      </c>
      <c r="BG1578">
        <v>0</v>
      </c>
      <c r="BH1578">
        <v>1625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 t="shared" si="925"/>
        <v>21:42:16.513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119</v>
      </c>
      <c r="CQ1578">
        <v>168</v>
      </c>
      <c r="CR1578">
        <v>0</v>
      </c>
      <c r="CW1578">
        <v>4141159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"07/22/2022 21:42:16.767"</f>
        <v>07/22/2022 21:42:16.767</v>
      </c>
      <c r="C1579" t="str">
        <f t="shared" ref="C1579:C1642" si="926">"FFDFD3C0"</f>
        <v>FFDFD3C0</v>
      </c>
      <c r="D1579" t="s">
        <v>113</v>
      </c>
      <c r="E1579">
        <v>45</v>
      </c>
      <c r="H1579">
        <v>152</v>
      </c>
      <c r="I1579" t="s">
        <v>120</v>
      </c>
      <c r="J1579" t="s">
        <v>115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923"/>
        <v>21:42:16.508</v>
      </c>
      <c r="T1579" t="str">
        <f t="shared" si="924"/>
        <v>21:42:16.108</v>
      </c>
      <c r="U1579" t="str">
        <f t="shared" si="901"/>
        <v>A54CFF</v>
      </c>
      <c r="V1579">
        <v>0</v>
      </c>
      <c r="W1579">
        <v>0</v>
      </c>
      <c r="X1579">
        <v>2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1</v>
      </c>
      <c r="AI1579" t="s">
        <v>642</v>
      </c>
      <c r="AJ1579">
        <v>43.435327999999998</v>
      </c>
      <c r="AK1579" t="s">
        <v>643</v>
      </c>
      <c r="AL1579">
        <v>-88.780002999999994</v>
      </c>
      <c r="AM1579">
        <v>25</v>
      </c>
      <c r="AN1579">
        <v>1700</v>
      </c>
      <c r="AO1579" t="s">
        <v>118</v>
      </c>
      <c r="AP1579">
        <v>-38</v>
      </c>
      <c r="AQ1579">
        <v>88</v>
      </c>
      <c r="AR1579">
        <v>448</v>
      </c>
      <c r="AZ1579">
        <v>1200</v>
      </c>
      <c r="BA1579">
        <v>1</v>
      </c>
      <c r="BB1579" t="str">
        <f t="shared" ref="BB1579:BB1642" si="927">"N4400K  "</f>
        <v xml:space="preserve">N4400K  </v>
      </c>
      <c r="BC1579">
        <v>1</v>
      </c>
      <c r="BE1579">
        <v>0</v>
      </c>
      <c r="BF1579">
        <v>0</v>
      </c>
      <c r="BG1579">
        <v>0</v>
      </c>
      <c r="BH1579">
        <v>1625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 t="shared" si="925"/>
        <v>21:42:16.513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119</v>
      </c>
      <c r="CQ1579">
        <v>168</v>
      </c>
      <c r="CR1579">
        <v>0</v>
      </c>
      <c r="CW1579">
        <v>4141159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"07/22/2022 21:42:16.767"</f>
        <v>07/22/2022 21:42:16.767</v>
      </c>
      <c r="C1580" t="str">
        <f t="shared" si="926"/>
        <v>FFDFD3C0</v>
      </c>
      <c r="D1580" t="s">
        <v>124</v>
      </c>
      <c r="E1580">
        <v>2</v>
      </c>
      <c r="H1580">
        <v>156</v>
      </c>
      <c r="I1580" t="s">
        <v>125</v>
      </c>
      <c r="J1580" t="s">
        <v>126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923"/>
        <v>21:42:16.508</v>
      </c>
      <c r="T1580" t="str">
        <f t="shared" si="924"/>
        <v>21:42:16.108</v>
      </c>
      <c r="U1580" t="str">
        <f t="shared" si="901"/>
        <v>A54CFF</v>
      </c>
      <c r="V1580">
        <v>0</v>
      </c>
      <c r="W1580">
        <v>0</v>
      </c>
      <c r="X1580">
        <v>2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1</v>
      </c>
      <c r="AI1580" t="s">
        <v>642</v>
      </c>
      <c r="AJ1580">
        <v>43.435327999999998</v>
      </c>
      <c r="AK1580" t="s">
        <v>643</v>
      </c>
      <c r="AL1580">
        <v>-88.780002999999994</v>
      </c>
      <c r="AM1580">
        <v>25</v>
      </c>
      <c r="AN1580">
        <v>1700</v>
      </c>
      <c r="AO1580" t="s">
        <v>118</v>
      </c>
      <c r="AP1580">
        <v>-38</v>
      </c>
      <c r="AQ1580">
        <v>88</v>
      </c>
      <c r="AR1580">
        <v>448</v>
      </c>
      <c r="AZ1580">
        <v>1200</v>
      </c>
      <c r="BA1580">
        <v>1</v>
      </c>
      <c r="BB1580" t="str">
        <f t="shared" si="927"/>
        <v xml:space="preserve">N4400K  </v>
      </c>
      <c r="BC1580">
        <v>1</v>
      </c>
      <c r="BE1580">
        <v>0</v>
      </c>
      <c r="BF1580">
        <v>0</v>
      </c>
      <c r="BG1580">
        <v>0</v>
      </c>
      <c r="BH1580">
        <v>1625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 t="shared" si="925"/>
        <v>21:42:16.513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119</v>
      </c>
      <c r="CQ1580">
        <v>168</v>
      </c>
      <c r="CR1580">
        <v>0</v>
      </c>
      <c r="CW1580">
        <v>4141159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"07/22/2022 21:42:16.767"</f>
        <v>07/22/2022 21:42:16.767</v>
      </c>
      <c r="C1581" t="str">
        <f t="shared" si="926"/>
        <v>FFDFD3C0</v>
      </c>
      <c r="D1581" t="s">
        <v>113</v>
      </c>
      <c r="E1581">
        <v>44</v>
      </c>
      <c r="H1581">
        <v>151</v>
      </c>
      <c r="I1581" t="s">
        <v>114</v>
      </c>
      <c r="J1581" t="s">
        <v>115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923"/>
        <v>21:42:16.508</v>
      </c>
      <c r="T1581" t="str">
        <f t="shared" si="924"/>
        <v>21:42:16.108</v>
      </c>
      <c r="U1581" t="str">
        <f t="shared" si="901"/>
        <v>A54CFF</v>
      </c>
      <c r="V1581">
        <v>0</v>
      </c>
      <c r="W1581">
        <v>0</v>
      </c>
      <c r="X1581">
        <v>2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1</v>
      </c>
      <c r="AI1581" t="s">
        <v>642</v>
      </c>
      <c r="AJ1581">
        <v>43.435327999999998</v>
      </c>
      <c r="AK1581" t="s">
        <v>643</v>
      </c>
      <c r="AL1581">
        <v>-88.780002999999994</v>
      </c>
      <c r="AM1581">
        <v>25</v>
      </c>
      <c r="AN1581">
        <v>1700</v>
      </c>
      <c r="AO1581" t="s">
        <v>118</v>
      </c>
      <c r="AP1581">
        <v>-38</v>
      </c>
      <c r="AQ1581">
        <v>88</v>
      </c>
      <c r="AR1581">
        <v>448</v>
      </c>
      <c r="AZ1581">
        <v>1200</v>
      </c>
      <c r="BA1581">
        <v>1</v>
      </c>
      <c r="BB1581" t="str">
        <f t="shared" si="927"/>
        <v xml:space="preserve">N4400K  </v>
      </c>
      <c r="BC1581">
        <v>1</v>
      </c>
      <c r="BE1581">
        <v>0</v>
      </c>
      <c r="BF1581">
        <v>0</v>
      </c>
      <c r="BG1581">
        <v>0</v>
      </c>
      <c r="BH1581">
        <v>1625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 t="shared" si="925"/>
        <v>21:42:16.513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119</v>
      </c>
      <c r="CQ1581">
        <v>168</v>
      </c>
      <c r="CR1581">
        <v>0</v>
      </c>
      <c r="CW1581">
        <v>4141159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"07/22/2022 21:42:16.830"</f>
        <v>07/22/2022 21:42:16.830</v>
      </c>
      <c r="C1582" t="str">
        <f t="shared" si="926"/>
        <v>FFDFD3C0</v>
      </c>
      <c r="D1582" t="s">
        <v>127</v>
      </c>
      <c r="E1582">
        <v>8</v>
      </c>
      <c r="F1582">
        <v>2008</v>
      </c>
      <c r="G1582" t="s">
        <v>128</v>
      </c>
      <c r="J1582" t="s">
        <v>129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923"/>
        <v>21:42:16.508</v>
      </c>
      <c r="T1582" t="str">
        <f t="shared" si="924"/>
        <v>21:42:16.108</v>
      </c>
      <c r="U1582" t="str">
        <f t="shared" si="901"/>
        <v>A54CFF</v>
      </c>
      <c r="V1582">
        <v>0</v>
      </c>
      <c r="W1582">
        <v>0</v>
      </c>
      <c r="X1582">
        <v>2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1</v>
      </c>
      <c r="AI1582" t="s">
        <v>642</v>
      </c>
      <c r="AJ1582">
        <v>43.435327999999998</v>
      </c>
      <c r="AK1582" t="s">
        <v>643</v>
      </c>
      <c r="AL1582">
        <v>-88.780002999999994</v>
      </c>
      <c r="AM1582">
        <v>25</v>
      </c>
      <c r="AN1582">
        <v>1700</v>
      </c>
      <c r="AO1582" t="s">
        <v>118</v>
      </c>
      <c r="AP1582">
        <v>-38</v>
      </c>
      <c r="AQ1582">
        <v>88</v>
      </c>
      <c r="AR1582">
        <v>448</v>
      </c>
      <c r="AZ1582">
        <v>1200</v>
      </c>
      <c r="BA1582">
        <v>1</v>
      </c>
      <c r="BB1582" t="str">
        <f t="shared" si="927"/>
        <v xml:space="preserve">N4400K  </v>
      </c>
      <c r="BC1582">
        <v>1</v>
      </c>
      <c r="BE1582">
        <v>0</v>
      </c>
      <c r="BF1582">
        <v>0</v>
      </c>
      <c r="BG1582">
        <v>0</v>
      </c>
      <c r="BH1582">
        <v>1625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 t="shared" si="925"/>
        <v>21:42:16.513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168</v>
      </c>
      <c r="CR1582">
        <v>0</v>
      </c>
      <c r="CW1582">
        <v>4141159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 t="shared" ref="A1583:A1588" si="928">"07/22/2022 21:42:18.002"</f>
        <v>07/22/2022 21:42:18.002</v>
      </c>
      <c r="C1583" t="str">
        <f t="shared" si="926"/>
        <v>FFDFD3C0</v>
      </c>
      <c r="D1583" t="s">
        <v>127</v>
      </c>
      <c r="E1583">
        <v>8</v>
      </c>
      <c r="F1583">
        <v>2008</v>
      </c>
      <c r="G1583" t="s">
        <v>128</v>
      </c>
      <c r="J1583" t="s">
        <v>129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ref="S1583:S1588" si="929">"21:42:17.617"</f>
        <v>21:42:17.617</v>
      </c>
      <c r="T1583" t="str">
        <f t="shared" ref="T1583:T1588" si="930">"21:42:17.117"</f>
        <v>21:42:17.117</v>
      </c>
      <c r="U1583" t="str">
        <f t="shared" si="901"/>
        <v>A54CFF</v>
      </c>
      <c r="V1583">
        <v>0</v>
      </c>
      <c r="W1583">
        <v>0</v>
      </c>
      <c r="X1583">
        <v>2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1</v>
      </c>
      <c r="AI1583" t="s">
        <v>644</v>
      </c>
      <c r="AJ1583">
        <v>43.435757000000002</v>
      </c>
      <c r="AK1583" t="s">
        <v>645</v>
      </c>
      <c r="AL1583">
        <v>-88.780259999999998</v>
      </c>
      <c r="AM1583">
        <v>25</v>
      </c>
      <c r="AN1583">
        <v>1700</v>
      </c>
      <c r="AO1583" t="s">
        <v>118</v>
      </c>
      <c r="AP1583">
        <v>-39</v>
      </c>
      <c r="AQ1583">
        <v>88</v>
      </c>
      <c r="AR1583">
        <v>320</v>
      </c>
      <c r="AZ1583">
        <v>1200</v>
      </c>
      <c r="BA1583">
        <v>1</v>
      </c>
      <c r="BB1583" t="str">
        <f t="shared" si="927"/>
        <v xml:space="preserve">N4400K  </v>
      </c>
      <c r="BC1583">
        <v>1</v>
      </c>
      <c r="BE1583">
        <v>0</v>
      </c>
      <c r="BF1583">
        <v>0</v>
      </c>
      <c r="BG1583">
        <v>0</v>
      </c>
      <c r="BH1583">
        <v>1625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 t="shared" ref="BW1583:BW1588" si="931">"21:42:17.621"</f>
        <v>21:42:17.621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168</v>
      </c>
      <c r="CR1583">
        <v>1</v>
      </c>
      <c r="CW1583">
        <v>13233240</v>
      </c>
      <c r="CY1583">
        <v>1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 t="shared" si="928"/>
        <v>07/22/2022 21:42:18.002</v>
      </c>
      <c r="C1584" t="str">
        <f t="shared" si="926"/>
        <v>FFDFD3C0</v>
      </c>
      <c r="D1584" t="s">
        <v>121</v>
      </c>
      <c r="E1584">
        <v>11</v>
      </c>
      <c r="F1584">
        <v>1011</v>
      </c>
      <c r="G1584" t="s">
        <v>125</v>
      </c>
      <c r="J1584" t="s">
        <v>123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929"/>
        <v>21:42:17.617</v>
      </c>
      <c r="T1584" t="str">
        <f t="shared" si="930"/>
        <v>21:42:17.117</v>
      </c>
      <c r="U1584" t="str">
        <f t="shared" si="901"/>
        <v>A54CFF</v>
      </c>
      <c r="V1584">
        <v>0</v>
      </c>
      <c r="W1584">
        <v>0</v>
      </c>
      <c r="X1584">
        <v>2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1</v>
      </c>
      <c r="AI1584" t="s">
        <v>644</v>
      </c>
      <c r="AJ1584">
        <v>43.435757000000002</v>
      </c>
      <c r="AK1584" t="s">
        <v>645</v>
      </c>
      <c r="AL1584">
        <v>-88.780259999999998</v>
      </c>
      <c r="AM1584">
        <v>25</v>
      </c>
      <c r="AN1584">
        <v>1700</v>
      </c>
      <c r="AO1584" t="s">
        <v>118</v>
      </c>
      <c r="AP1584">
        <v>-39</v>
      </c>
      <c r="AQ1584">
        <v>88</v>
      </c>
      <c r="AR1584">
        <v>320</v>
      </c>
      <c r="AZ1584">
        <v>1200</v>
      </c>
      <c r="BA1584">
        <v>1</v>
      </c>
      <c r="BB1584" t="str">
        <f t="shared" si="927"/>
        <v xml:space="preserve">N4400K  </v>
      </c>
      <c r="BC1584">
        <v>1</v>
      </c>
      <c r="BE1584">
        <v>0</v>
      </c>
      <c r="BF1584">
        <v>0</v>
      </c>
      <c r="BG1584">
        <v>0</v>
      </c>
      <c r="BH1584">
        <v>1625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 t="shared" si="931"/>
        <v>21:42:17.621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168</v>
      </c>
      <c r="CR1584">
        <v>1</v>
      </c>
      <c r="CW1584">
        <v>13233240</v>
      </c>
      <c r="CY1584">
        <v>1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 t="shared" si="928"/>
        <v>07/22/2022 21:42:18.002</v>
      </c>
      <c r="C1585" t="str">
        <f t="shared" si="926"/>
        <v>FFDFD3C0</v>
      </c>
      <c r="D1585" t="s">
        <v>121</v>
      </c>
      <c r="E1585">
        <v>12</v>
      </c>
      <c r="F1585">
        <v>1012</v>
      </c>
      <c r="G1585" t="s">
        <v>122</v>
      </c>
      <c r="J1585" t="s">
        <v>123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929"/>
        <v>21:42:17.617</v>
      </c>
      <c r="T1585" t="str">
        <f t="shared" si="930"/>
        <v>21:42:17.117</v>
      </c>
      <c r="U1585" t="str">
        <f t="shared" si="901"/>
        <v>A54CFF</v>
      </c>
      <c r="V1585">
        <v>0</v>
      </c>
      <c r="W1585">
        <v>0</v>
      </c>
      <c r="X1585">
        <v>2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1</v>
      </c>
      <c r="AI1585" t="s">
        <v>644</v>
      </c>
      <c r="AJ1585">
        <v>43.435757000000002</v>
      </c>
      <c r="AK1585" t="s">
        <v>645</v>
      </c>
      <c r="AL1585">
        <v>-88.780259999999998</v>
      </c>
      <c r="AM1585">
        <v>25</v>
      </c>
      <c r="AN1585">
        <v>1700</v>
      </c>
      <c r="AO1585" t="s">
        <v>118</v>
      </c>
      <c r="AP1585">
        <v>-39</v>
      </c>
      <c r="AQ1585">
        <v>88</v>
      </c>
      <c r="AR1585">
        <v>320</v>
      </c>
      <c r="AZ1585">
        <v>1200</v>
      </c>
      <c r="BA1585">
        <v>1</v>
      </c>
      <c r="BB1585" t="str">
        <f t="shared" si="927"/>
        <v xml:space="preserve">N4400K  </v>
      </c>
      <c r="BC1585">
        <v>1</v>
      </c>
      <c r="BE1585">
        <v>0</v>
      </c>
      <c r="BF1585">
        <v>0</v>
      </c>
      <c r="BG1585">
        <v>0</v>
      </c>
      <c r="BH1585">
        <v>1625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 t="shared" si="931"/>
        <v>21:42:17.621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168</v>
      </c>
      <c r="CR1585">
        <v>1</v>
      </c>
      <c r="CW1585">
        <v>13233240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 t="shared" si="928"/>
        <v>07/22/2022 21:42:18.002</v>
      </c>
      <c r="C1586" t="str">
        <f t="shared" si="926"/>
        <v>FFDFD3C0</v>
      </c>
      <c r="D1586" t="s">
        <v>124</v>
      </c>
      <c r="E1586">
        <v>2</v>
      </c>
      <c r="H1586">
        <v>156</v>
      </c>
      <c r="I1586" t="s">
        <v>125</v>
      </c>
      <c r="J1586" t="s">
        <v>126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929"/>
        <v>21:42:17.617</v>
      </c>
      <c r="T1586" t="str">
        <f t="shared" si="930"/>
        <v>21:42:17.117</v>
      </c>
      <c r="U1586" t="str">
        <f t="shared" si="901"/>
        <v>A54CFF</v>
      </c>
      <c r="V1586">
        <v>0</v>
      </c>
      <c r="W1586">
        <v>0</v>
      </c>
      <c r="X1586">
        <v>2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1</v>
      </c>
      <c r="AI1586" t="s">
        <v>644</v>
      </c>
      <c r="AJ1586">
        <v>43.435757000000002</v>
      </c>
      <c r="AK1586" t="s">
        <v>645</v>
      </c>
      <c r="AL1586">
        <v>-88.780259999999998</v>
      </c>
      <c r="AM1586">
        <v>25</v>
      </c>
      <c r="AN1586">
        <v>1700</v>
      </c>
      <c r="AO1586" t="s">
        <v>118</v>
      </c>
      <c r="AP1586">
        <v>-39</v>
      </c>
      <c r="AQ1586">
        <v>88</v>
      </c>
      <c r="AR1586">
        <v>320</v>
      </c>
      <c r="AZ1586">
        <v>1200</v>
      </c>
      <c r="BA1586">
        <v>1</v>
      </c>
      <c r="BB1586" t="str">
        <f t="shared" si="927"/>
        <v xml:space="preserve">N4400K  </v>
      </c>
      <c r="BC1586">
        <v>1</v>
      </c>
      <c r="BE1586">
        <v>0</v>
      </c>
      <c r="BF1586">
        <v>0</v>
      </c>
      <c r="BG1586">
        <v>0</v>
      </c>
      <c r="BH1586">
        <v>1625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 t="shared" si="931"/>
        <v>21:42:17.621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168</v>
      </c>
      <c r="CR1586">
        <v>1</v>
      </c>
      <c r="CW1586">
        <v>13233240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 t="shared" si="928"/>
        <v>07/22/2022 21:42:18.002</v>
      </c>
      <c r="C1587" t="str">
        <f t="shared" si="926"/>
        <v>FFDFD3C0</v>
      </c>
      <c r="D1587" t="s">
        <v>113</v>
      </c>
      <c r="E1587">
        <v>45</v>
      </c>
      <c r="H1587">
        <v>152</v>
      </c>
      <c r="I1587" t="s">
        <v>120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929"/>
        <v>21:42:17.617</v>
      </c>
      <c r="T1587" t="str">
        <f t="shared" si="930"/>
        <v>21:42:17.117</v>
      </c>
      <c r="U1587" t="str">
        <f t="shared" si="901"/>
        <v>A54CFF</v>
      </c>
      <c r="V1587">
        <v>0</v>
      </c>
      <c r="W1587">
        <v>0</v>
      </c>
      <c r="X1587">
        <v>2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1</v>
      </c>
      <c r="AI1587" t="s">
        <v>644</v>
      </c>
      <c r="AJ1587">
        <v>43.435757000000002</v>
      </c>
      <c r="AK1587" t="s">
        <v>645</v>
      </c>
      <c r="AL1587">
        <v>-88.780259999999998</v>
      </c>
      <c r="AM1587">
        <v>25</v>
      </c>
      <c r="AN1587">
        <v>1700</v>
      </c>
      <c r="AO1587" t="s">
        <v>118</v>
      </c>
      <c r="AP1587">
        <v>-39</v>
      </c>
      <c r="AQ1587">
        <v>88</v>
      </c>
      <c r="AR1587">
        <v>320</v>
      </c>
      <c r="AZ1587">
        <v>1200</v>
      </c>
      <c r="BA1587">
        <v>1</v>
      </c>
      <c r="BB1587" t="str">
        <f t="shared" si="927"/>
        <v xml:space="preserve">N4400K  </v>
      </c>
      <c r="BC1587">
        <v>1</v>
      </c>
      <c r="BE1587">
        <v>0</v>
      </c>
      <c r="BF1587">
        <v>0</v>
      </c>
      <c r="BG1587">
        <v>0</v>
      </c>
      <c r="BH1587">
        <v>1625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 t="shared" si="931"/>
        <v>21:42:17.621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168</v>
      </c>
      <c r="CR1587">
        <v>1</v>
      </c>
      <c r="CW1587">
        <v>13233240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 t="shared" si="928"/>
        <v>07/22/2022 21:42:18.002</v>
      </c>
      <c r="C1588" t="str">
        <f t="shared" si="926"/>
        <v>FFDFD3C0</v>
      </c>
      <c r="D1588" t="s">
        <v>113</v>
      </c>
      <c r="E1588">
        <v>44</v>
      </c>
      <c r="H1588">
        <v>151</v>
      </c>
      <c r="I1588" t="s">
        <v>114</v>
      </c>
      <c r="J1588" t="s">
        <v>115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929"/>
        <v>21:42:17.617</v>
      </c>
      <c r="T1588" t="str">
        <f t="shared" si="930"/>
        <v>21:42:17.117</v>
      </c>
      <c r="U1588" t="str">
        <f t="shared" si="901"/>
        <v>A54CFF</v>
      </c>
      <c r="V1588">
        <v>0</v>
      </c>
      <c r="W1588">
        <v>0</v>
      </c>
      <c r="X1588">
        <v>2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1</v>
      </c>
      <c r="AI1588" t="s">
        <v>644</v>
      </c>
      <c r="AJ1588">
        <v>43.435757000000002</v>
      </c>
      <c r="AK1588" t="s">
        <v>645</v>
      </c>
      <c r="AL1588">
        <v>-88.780259999999998</v>
      </c>
      <c r="AM1588">
        <v>25</v>
      </c>
      <c r="AN1588">
        <v>1700</v>
      </c>
      <c r="AO1588" t="s">
        <v>118</v>
      </c>
      <c r="AP1588">
        <v>-39</v>
      </c>
      <c r="AQ1588">
        <v>88</v>
      </c>
      <c r="AR1588">
        <v>320</v>
      </c>
      <c r="AZ1588">
        <v>1200</v>
      </c>
      <c r="BA1588">
        <v>1</v>
      </c>
      <c r="BB1588" t="str">
        <f t="shared" si="927"/>
        <v xml:space="preserve">N4400K  </v>
      </c>
      <c r="BC1588">
        <v>1</v>
      </c>
      <c r="BE1588">
        <v>0</v>
      </c>
      <c r="BF1588">
        <v>0</v>
      </c>
      <c r="BG1588">
        <v>0</v>
      </c>
      <c r="BH1588">
        <v>1625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 t="shared" si="931"/>
        <v>21:42:17.621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168</v>
      </c>
      <c r="CR1588">
        <v>1</v>
      </c>
      <c r="CW1588">
        <v>13233240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"07/22/2022 21:42:18.736"</f>
        <v>07/22/2022 21:42:18.736</v>
      </c>
      <c r="C1589" t="str">
        <f t="shared" si="926"/>
        <v>FFDFD3C0</v>
      </c>
      <c r="D1589" t="s">
        <v>121</v>
      </c>
      <c r="E1589">
        <v>11</v>
      </c>
      <c r="F1589">
        <v>1011</v>
      </c>
      <c r="G1589" t="s">
        <v>125</v>
      </c>
      <c r="J1589" t="s">
        <v>123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ref="S1589:S1594" si="932">"21:42:18.516"</f>
        <v>21:42:18.516</v>
      </c>
      <c r="T1589" t="str">
        <f t="shared" ref="T1589:T1594" si="933">"21:42:18.116"</f>
        <v>21:42:18.116</v>
      </c>
      <c r="U1589" t="str">
        <f t="shared" si="901"/>
        <v>A54CFF</v>
      </c>
      <c r="V1589">
        <v>0</v>
      </c>
      <c r="W1589">
        <v>0</v>
      </c>
      <c r="X1589">
        <v>2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1</v>
      </c>
      <c r="AI1589" t="s">
        <v>646</v>
      </c>
      <c r="AJ1589">
        <v>43.436143000000001</v>
      </c>
      <c r="AK1589" t="s">
        <v>647</v>
      </c>
      <c r="AL1589">
        <v>-88.780518000000001</v>
      </c>
      <c r="AM1589">
        <v>25</v>
      </c>
      <c r="AN1589">
        <v>1725</v>
      </c>
      <c r="AO1589" t="s">
        <v>118</v>
      </c>
      <c r="AP1589">
        <v>-40</v>
      </c>
      <c r="AQ1589">
        <v>88</v>
      </c>
      <c r="AR1589">
        <v>384</v>
      </c>
      <c r="AZ1589">
        <v>1200</v>
      </c>
      <c r="BA1589">
        <v>1</v>
      </c>
      <c r="BB1589" t="str">
        <f t="shared" si="927"/>
        <v xml:space="preserve">N4400K  </v>
      </c>
      <c r="BC1589">
        <v>1</v>
      </c>
      <c r="BE1589">
        <v>0</v>
      </c>
      <c r="BF1589">
        <v>0</v>
      </c>
      <c r="BG1589">
        <v>0</v>
      </c>
      <c r="BH1589">
        <v>1650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 t="shared" ref="BW1589:BW1594" si="934">"21:42:18.522"</f>
        <v>21:42:18.522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168</v>
      </c>
      <c r="CR1589">
        <v>1</v>
      </c>
      <c r="CW1589">
        <v>13234874</v>
      </c>
      <c r="CY1589">
        <v>1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"07/22/2022 21:42:18.736"</f>
        <v>07/22/2022 21:42:18.736</v>
      </c>
      <c r="C1590" t="str">
        <f t="shared" si="926"/>
        <v>FFDFD3C0</v>
      </c>
      <c r="D1590" t="s">
        <v>121</v>
      </c>
      <c r="E1590">
        <v>12</v>
      </c>
      <c r="F1590">
        <v>1012</v>
      </c>
      <c r="G1590" t="s">
        <v>122</v>
      </c>
      <c r="J1590" t="s">
        <v>123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932"/>
        <v>21:42:18.516</v>
      </c>
      <c r="T1590" t="str">
        <f t="shared" si="933"/>
        <v>21:42:18.116</v>
      </c>
      <c r="U1590" t="str">
        <f t="shared" si="901"/>
        <v>A54CFF</v>
      </c>
      <c r="V1590">
        <v>0</v>
      </c>
      <c r="W1590">
        <v>0</v>
      </c>
      <c r="X1590">
        <v>2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1</v>
      </c>
      <c r="AI1590" t="s">
        <v>646</v>
      </c>
      <c r="AJ1590">
        <v>43.436143000000001</v>
      </c>
      <c r="AK1590" t="s">
        <v>647</v>
      </c>
      <c r="AL1590">
        <v>-88.780518000000001</v>
      </c>
      <c r="AM1590">
        <v>25</v>
      </c>
      <c r="AN1590">
        <v>1725</v>
      </c>
      <c r="AO1590" t="s">
        <v>118</v>
      </c>
      <c r="AP1590">
        <v>-40</v>
      </c>
      <c r="AQ1590">
        <v>88</v>
      </c>
      <c r="AR1590">
        <v>384</v>
      </c>
      <c r="AZ1590">
        <v>1200</v>
      </c>
      <c r="BA1590">
        <v>1</v>
      </c>
      <c r="BB1590" t="str">
        <f t="shared" si="927"/>
        <v xml:space="preserve">N4400K  </v>
      </c>
      <c r="BC1590">
        <v>1</v>
      </c>
      <c r="BE1590">
        <v>0</v>
      </c>
      <c r="BF1590">
        <v>0</v>
      </c>
      <c r="BG1590">
        <v>0</v>
      </c>
      <c r="BH1590">
        <v>1650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 t="shared" si="934"/>
        <v>21:42:18.522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168</v>
      </c>
      <c r="CR1590">
        <v>1</v>
      </c>
      <c r="CW1590">
        <v>13234874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"07/22/2022 21:42:18.736"</f>
        <v>07/22/2022 21:42:18.736</v>
      </c>
      <c r="C1591" t="str">
        <f t="shared" si="926"/>
        <v>FFDFD3C0</v>
      </c>
      <c r="D1591" t="s">
        <v>124</v>
      </c>
      <c r="E1591">
        <v>2</v>
      </c>
      <c r="H1591">
        <v>156</v>
      </c>
      <c r="I1591" t="s">
        <v>125</v>
      </c>
      <c r="J1591" t="s">
        <v>126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932"/>
        <v>21:42:18.516</v>
      </c>
      <c r="T1591" t="str">
        <f t="shared" si="933"/>
        <v>21:42:18.116</v>
      </c>
      <c r="U1591" t="str">
        <f t="shared" si="901"/>
        <v>A54CFF</v>
      </c>
      <c r="V1591">
        <v>0</v>
      </c>
      <c r="W1591">
        <v>0</v>
      </c>
      <c r="X1591">
        <v>2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1</v>
      </c>
      <c r="AI1591" t="s">
        <v>646</v>
      </c>
      <c r="AJ1591">
        <v>43.436143000000001</v>
      </c>
      <c r="AK1591" t="s">
        <v>647</v>
      </c>
      <c r="AL1591">
        <v>-88.780518000000001</v>
      </c>
      <c r="AM1591">
        <v>25</v>
      </c>
      <c r="AN1591">
        <v>1725</v>
      </c>
      <c r="AO1591" t="s">
        <v>118</v>
      </c>
      <c r="AP1591">
        <v>-40</v>
      </c>
      <c r="AQ1591">
        <v>88</v>
      </c>
      <c r="AR1591">
        <v>384</v>
      </c>
      <c r="AZ1591">
        <v>1200</v>
      </c>
      <c r="BA1591">
        <v>1</v>
      </c>
      <c r="BB1591" t="str">
        <f t="shared" si="927"/>
        <v xml:space="preserve">N4400K  </v>
      </c>
      <c r="BC1591">
        <v>1</v>
      </c>
      <c r="BE1591">
        <v>0</v>
      </c>
      <c r="BF1591">
        <v>0</v>
      </c>
      <c r="BG1591">
        <v>0</v>
      </c>
      <c r="BH1591">
        <v>1650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 t="shared" si="934"/>
        <v>21:42:18.522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168</v>
      </c>
      <c r="CR1591">
        <v>1</v>
      </c>
      <c r="CW1591">
        <v>13234874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"07/22/2022 21:42:18.736"</f>
        <v>07/22/2022 21:42:18.736</v>
      </c>
      <c r="C1592" t="str">
        <f t="shared" si="926"/>
        <v>FFDFD3C0</v>
      </c>
      <c r="D1592" t="s">
        <v>113</v>
      </c>
      <c r="E1592">
        <v>44</v>
      </c>
      <c r="H1592">
        <v>151</v>
      </c>
      <c r="I1592" t="s">
        <v>114</v>
      </c>
      <c r="J1592" t="s">
        <v>115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932"/>
        <v>21:42:18.516</v>
      </c>
      <c r="T1592" t="str">
        <f t="shared" si="933"/>
        <v>21:42:18.116</v>
      </c>
      <c r="U1592" t="str">
        <f t="shared" si="901"/>
        <v>A54CFF</v>
      </c>
      <c r="V1592">
        <v>0</v>
      </c>
      <c r="W1592">
        <v>0</v>
      </c>
      <c r="X1592">
        <v>2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1</v>
      </c>
      <c r="AI1592" t="s">
        <v>646</v>
      </c>
      <c r="AJ1592">
        <v>43.436143000000001</v>
      </c>
      <c r="AK1592" t="s">
        <v>647</v>
      </c>
      <c r="AL1592">
        <v>-88.780518000000001</v>
      </c>
      <c r="AM1592">
        <v>25</v>
      </c>
      <c r="AN1592">
        <v>1725</v>
      </c>
      <c r="AO1592" t="s">
        <v>118</v>
      </c>
      <c r="AP1592">
        <v>-40</v>
      </c>
      <c r="AQ1592">
        <v>88</v>
      </c>
      <c r="AR1592">
        <v>384</v>
      </c>
      <c r="AZ1592">
        <v>1200</v>
      </c>
      <c r="BA1592">
        <v>1</v>
      </c>
      <c r="BB1592" t="str">
        <f t="shared" si="927"/>
        <v xml:space="preserve">N4400K  </v>
      </c>
      <c r="BC1592">
        <v>1</v>
      </c>
      <c r="BE1592">
        <v>0</v>
      </c>
      <c r="BF1592">
        <v>0</v>
      </c>
      <c r="BG1592">
        <v>0</v>
      </c>
      <c r="BH1592">
        <v>1650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 t="shared" si="934"/>
        <v>21:42:18.522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168</v>
      </c>
      <c r="CR1592">
        <v>1</v>
      </c>
      <c r="CW1592">
        <v>13234874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"07/22/2022 21:42:18.736"</f>
        <v>07/22/2022 21:42:18.736</v>
      </c>
      <c r="C1593" t="str">
        <f t="shared" si="926"/>
        <v>FFDFD3C0</v>
      </c>
      <c r="D1593" t="s">
        <v>113</v>
      </c>
      <c r="E1593">
        <v>45</v>
      </c>
      <c r="H1593">
        <v>152</v>
      </c>
      <c r="I1593" t="s">
        <v>120</v>
      </c>
      <c r="J1593" t="s">
        <v>115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932"/>
        <v>21:42:18.516</v>
      </c>
      <c r="T1593" t="str">
        <f t="shared" si="933"/>
        <v>21:42:18.116</v>
      </c>
      <c r="U1593" t="str">
        <f t="shared" si="901"/>
        <v>A54CFF</v>
      </c>
      <c r="V1593">
        <v>0</v>
      </c>
      <c r="W1593">
        <v>0</v>
      </c>
      <c r="X1593">
        <v>2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1</v>
      </c>
      <c r="AI1593" t="s">
        <v>646</v>
      </c>
      <c r="AJ1593">
        <v>43.436143000000001</v>
      </c>
      <c r="AK1593" t="s">
        <v>647</v>
      </c>
      <c r="AL1593">
        <v>-88.780518000000001</v>
      </c>
      <c r="AM1593">
        <v>25</v>
      </c>
      <c r="AN1593">
        <v>1725</v>
      </c>
      <c r="AO1593" t="s">
        <v>118</v>
      </c>
      <c r="AP1593">
        <v>-40</v>
      </c>
      <c r="AQ1593">
        <v>88</v>
      </c>
      <c r="AR1593">
        <v>384</v>
      </c>
      <c r="AZ1593">
        <v>1200</v>
      </c>
      <c r="BA1593">
        <v>1</v>
      </c>
      <c r="BB1593" t="str">
        <f t="shared" si="927"/>
        <v xml:space="preserve">N4400K  </v>
      </c>
      <c r="BC1593">
        <v>1</v>
      </c>
      <c r="BE1593">
        <v>0</v>
      </c>
      <c r="BF1593">
        <v>0</v>
      </c>
      <c r="BG1593">
        <v>0</v>
      </c>
      <c r="BH1593">
        <v>1650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 t="shared" si="934"/>
        <v>21:42:18.522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168</v>
      </c>
      <c r="CR1593">
        <v>1</v>
      </c>
      <c r="CW1593">
        <v>13234874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"07/22/2022 21:42:18.814"</f>
        <v>07/22/2022 21:42:18.814</v>
      </c>
      <c r="C1594" t="str">
        <f t="shared" si="926"/>
        <v>FFDFD3C0</v>
      </c>
      <c r="D1594" t="s">
        <v>127</v>
      </c>
      <c r="E1594">
        <v>8</v>
      </c>
      <c r="F1594">
        <v>2008</v>
      </c>
      <c r="G1594" t="s">
        <v>128</v>
      </c>
      <c r="J1594" t="s">
        <v>129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932"/>
        <v>21:42:18.516</v>
      </c>
      <c r="T1594" t="str">
        <f t="shared" si="933"/>
        <v>21:42:18.116</v>
      </c>
      <c r="U1594" t="str">
        <f t="shared" si="901"/>
        <v>A54CFF</v>
      </c>
      <c r="V1594">
        <v>0</v>
      </c>
      <c r="W1594">
        <v>0</v>
      </c>
      <c r="X1594">
        <v>2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1</v>
      </c>
      <c r="AI1594" t="s">
        <v>646</v>
      </c>
      <c r="AJ1594">
        <v>43.436143000000001</v>
      </c>
      <c r="AK1594" t="s">
        <v>647</v>
      </c>
      <c r="AL1594">
        <v>-88.780518000000001</v>
      </c>
      <c r="AM1594">
        <v>25</v>
      </c>
      <c r="AN1594">
        <v>1725</v>
      </c>
      <c r="AO1594" t="s">
        <v>118</v>
      </c>
      <c r="AP1594">
        <v>-40</v>
      </c>
      <c r="AQ1594">
        <v>88</v>
      </c>
      <c r="AR1594">
        <v>384</v>
      </c>
      <c r="AZ1594">
        <v>1200</v>
      </c>
      <c r="BA1594">
        <v>1</v>
      </c>
      <c r="BB1594" t="str">
        <f t="shared" si="927"/>
        <v xml:space="preserve">N4400K  </v>
      </c>
      <c r="BC1594">
        <v>1</v>
      </c>
      <c r="BE1594">
        <v>0</v>
      </c>
      <c r="BF1594">
        <v>0</v>
      </c>
      <c r="BG1594">
        <v>0</v>
      </c>
      <c r="BH1594">
        <v>1650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 t="shared" si="934"/>
        <v>21:42:18.522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119</v>
      </c>
      <c r="CQ1594">
        <v>168</v>
      </c>
      <c r="CR1594">
        <v>1</v>
      </c>
      <c r="CW1594">
        <v>13234874</v>
      </c>
      <c r="CY1594">
        <v>1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 t="shared" ref="A1595:A1600" si="935">"07/22/2022 21:42:19.768"</f>
        <v>07/22/2022 21:42:19.768</v>
      </c>
      <c r="C1595" t="str">
        <f t="shared" si="926"/>
        <v>FFDFD3C0</v>
      </c>
      <c r="D1595" t="s">
        <v>121</v>
      </c>
      <c r="E1595">
        <v>11</v>
      </c>
      <c r="F1595">
        <v>1011</v>
      </c>
      <c r="G1595" t="s">
        <v>125</v>
      </c>
      <c r="J1595" t="s">
        <v>123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ref="S1595:S1600" si="936">"21:42:19.516"</f>
        <v>21:42:19.516</v>
      </c>
      <c r="T1595" t="str">
        <f t="shared" ref="T1595:T1600" si="937">"21:42:19.116"</f>
        <v>21:42:19.116</v>
      </c>
      <c r="U1595" t="str">
        <f t="shared" si="901"/>
        <v>A54CFF</v>
      </c>
      <c r="V1595">
        <v>0</v>
      </c>
      <c r="W1595">
        <v>0</v>
      </c>
      <c r="X1595">
        <v>2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1</v>
      </c>
      <c r="AI1595" t="s">
        <v>648</v>
      </c>
      <c r="AJ1595">
        <v>43.436551000000001</v>
      </c>
      <c r="AK1595" t="s">
        <v>649</v>
      </c>
      <c r="AL1595">
        <v>-88.780775000000006</v>
      </c>
      <c r="AM1595">
        <v>25</v>
      </c>
      <c r="AN1595">
        <v>1725</v>
      </c>
      <c r="AO1595" t="s">
        <v>118</v>
      </c>
      <c r="AP1595">
        <v>-41</v>
      </c>
      <c r="AQ1595">
        <v>89</v>
      </c>
      <c r="AR1595">
        <v>384</v>
      </c>
      <c r="AZ1595">
        <v>1200</v>
      </c>
      <c r="BA1595">
        <v>1</v>
      </c>
      <c r="BB1595" t="str">
        <f t="shared" si="927"/>
        <v xml:space="preserve">N4400K  </v>
      </c>
      <c r="BC1595">
        <v>1</v>
      </c>
      <c r="BE1595">
        <v>0</v>
      </c>
      <c r="BF1595">
        <v>0</v>
      </c>
      <c r="BG1595">
        <v>0</v>
      </c>
      <c r="BH1595">
        <v>1650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 t="shared" ref="BW1595:BW1600" si="938">"21:42:19.521"</f>
        <v>21:42:19.521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119</v>
      </c>
      <c r="CQ1595">
        <v>168</v>
      </c>
      <c r="CR1595">
        <v>0</v>
      </c>
      <c r="CW1595">
        <v>4144860</v>
      </c>
      <c r="CY1595">
        <v>1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 t="shared" si="935"/>
        <v>07/22/2022 21:42:19.768</v>
      </c>
      <c r="C1596" t="str">
        <f t="shared" si="926"/>
        <v>FFDFD3C0</v>
      </c>
      <c r="D1596" t="s">
        <v>121</v>
      </c>
      <c r="E1596">
        <v>12</v>
      </c>
      <c r="F1596">
        <v>1012</v>
      </c>
      <c r="G1596" t="s">
        <v>122</v>
      </c>
      <c r="J1596" t="s">
        <v>123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936"/>
        <v>21:42:19.516</v>
      </c>
      <c r="T1596" t="str">
        <f t="shared" si="937"/>
        <v>21:42:19.116</v>
      </c>
      <c r="U1596" t="str">
        <f t="shared" si="901"/>
        <v>A54CFF</v>
      </c>
      <c r="V1596">
        <v>0</v>
      </c>
      <c r="W1596">
        <v>0</v>
      </c>
      <c r="X1596">
        <v>2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1</v>
      </c>
      <c r="AI1596" t="s">
        <v>648</v>
      </c>
      <c r="AJ1596">
        <v>43.436551000000001</v>
      </c>
      <c r="AK1596" t="s">
        <v>649</v>
      </c>
      <c r="AL1596">
        <v>-88.780775000000006</v>
      </c>
      <c r="AM1596">
        <v>25</v>
      </c>
      <c r="AN1596">
        <v>1725</v>
      </c>
      <c r="AO1596" t="s">
        <v>118</v>
      </c>
      <c r="AP1596">
        <v>-41</v>
      </c>
      <c r="AQ1596">
        <v>89</v>
      </c>
      <c r="AR1596">
        <v>384</v>
      </c>
      <c r="AZ1596">
        <v>1200</v>
      </c>
      <c r="BA1596">
        <v>1</v>
      </c>
      <c r="BB1596" t="str">
        <f t="shared" si="927"/>
        <v xml:space="preserve">N4400K  </v>
      </c>
      <c r="BC1596">
        <v>1</v>
      </c>
      <c r="BE1596">
        <v>0</v>
      </c>
      <c r="BF1596">
        <v>0</v>
      </c>
      <c r="BG1596">
        <v>0</v>
      </c>
      <c r="BH1596">
        <v>1650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 t="shared" si="938"/>
        <v>21:42:19.521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119</v>
      </c>
      <c r="CQ1596">
        <v>168</v>
      </c>
      <c r="CR1596">
        <v>0</v>
      </c>
      <c r="CW1596">
        <v>4144860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 t="shared" si="935"/>
        <v>07/22/2022 21:42:19.768</v>
      </c>
      <c r="C1597" t="str">
        <f t="shared" si="926"/>
        <v>FFDFD3C0</v>
      </c>
      <c r="D1597" t="s">
        <v>124</v>
      </c>
      <c r="E1597">
        <v>2</v>
      </c>
      <c r="H1597">
        <v>156</v>
      </c>
      <c r="I1597" t="s">
        <v>125</v>
      </c>
      <c r="J1597" t="s">
        <v>126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936"/>
        <v>21:42:19.516</v>
      </c>
      <c r="T1597" t="str">
        <f t="shared" si="937"/>
        <v>21:42:19.116</v>
      </c>
      <c r="U1597" t="str">
        <f t="shared" si="901"/>
        <v>A54CFF</v>
      </c>
      <c r="V1597">
        <v>0</v>
      </c>
      <c r="W1597">
        <v>0</v>
      </c>
      <c r="X1597">
        <v>2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1</v>
      </c>
      <c r="AI1597" t="s">
        <v>648</v>
      </c>
      <c r="AJ1597">
        <v>43.436551000000001</v>
      </c>
      <c r="AK1597" t="s">
        <v>649</v>
      </c>
      <c r="AL1597">
        <v>-88.780775000000006</v>
      </c>
      <c r="AM1597">
        <v>25</v>
      </c>
      <c r="AN1597">
        <v>1725</v>
      </c>
      <c r="AO1597" t="s">
        <v>118</v>
      </c>
      <c r="AP1597">
        <v>-41</v>
      </c>
      <c r="AQ1597">
        <v>89</v>
      </c>
      <c r="AR1597">
        <v>384</v>
      </c>
      <c r="AZ1597">
        <v>1200</v>
      </c>
      <c r="BA1597">
        <v>1</v>
      </c>
      <c r="BB1597" t="str">
        <f t="shared" si="927"/>
        <v xml:space="preserve">N4400K  </v>
      </c>
      <c r="BC1597">
        <v>1</v>
      </c>
      <c r="BE1597">
        <v>0</v>
      </c>
      <c r="BF1597">
        <v>0</v>
      </c>
      <c r="BG1597">
        <v>0</v>
      </c>
      <c r="BH1597">
        <v>1650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 t="shared" si="938"/>
        <v>21:42:19.521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119</v>
      </c>
      <c r="CQ1597">
        <v>168</v>
      </c>
      <c r="CR1597">
        <v>0</v>
      </c>
      <c r="CW1597">
        <v>4144860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 t="shared" si="935"/>
        <v>07/22/2022 21:42:19.768</v>
      </c>
      <c r="C1598" t="str">
        <f t="shared" si="926"/>
        <v>FFDFD3C0</v>
      </c>
      <c r="D1598" t="s">
        <v>113</v>
      </c>
      <c r="E1598">
        <v>44</v>
      </c>
      <c r="H1598">
        <v>151</v>
      </c>
      <c r="I1598" t="s">
        <v>114</v>
      </c>
      <c r="J1598" t="s">
        <v>115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936"/>
        <v>21:42:19.516</v>
      </c>
      <c r="T1598" t="str">
        <f t="shared" si="937"/>
        <v>21:42:19.116</v>
      </c>
      <c r="U1598" t="str">
        <f t="shared" si="901"/>
        <v>A54CFF</v>
      </c>
      <c r="V1598">
        <v>0</v>
      </c>
      <c r="W1598">
        <v>0</v>
      </c>
      <c r="X1598">
        <v>2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1</v>
      </c>
      <c r="AI1598" t="s">
        <v>648</v>
      </c>
      <c r="AJ1598">
        <v>43.436551000000001</v>
      </c>
      <c r="AK1598" t="s">
        <v>649</v>
      </c>
      <c r="AL1598">
        <v>-88.780775000000006</v>
      </c>
      <c r="AM1598">
        <v>25</v>
      </c>
      <c r="AN1598">
        <v>1725</v>
      </c>
      <c r="AO1598" t="s">
        <v>118</v>
      </c>
      <c r="AP1598">
        <v>-41</v>
      </c>
      <c r="AQ1598">
        <v>89</v>
      </c>
      <c r="AR1598">
        <v>384</v>
      </c>
      <c r="AZ1598">
        <v>1200</v>
      </c>
      <c r="BA1598">
        <v>1</v>
      </c>
      <c r="BB1598" t="str">
        <f t="shared" si="927"/>
        <v xml:space="preserve">N4400K  </v>
      </c>
      <c r="BC1598">
        <v>1</v>
      </c>
      <c r="BE1598">
        <v>0</v>
      </c>
      <c r="BF1598">
        <v>0</v>
      </c>
      <c r="BG1598">
        <v>0</v>
      </c>
      <c r="BH1598">
        <v>1650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 t="shared" si="938"/>
        <v>21:42:19.521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168</v>
      </c>
      <c r="CR1598">
        <v>0</v>
      </c>
      <c r="CW1598">
        <v>4144860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 t="shared" si="935"/>
        <v>07/22/2022 21:42:19.768</v>
      </c>
      <c r="C1599" t="str">
        <f t="shared" si="926"/>
        <v>FFDFD3C0</v>
      </c>
      <c r="D1599" t="s">
        <v>113</v>
      </c>
      <c r="E1599">
        <v>45</v>
      </c>
      <c r="H1599">
        <v>152</v>
      </c>
      <c r="I1599" t="s">
        <v>120</v>
      </c>
      <c r="J1599" t="s">
        <v>115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936"/>
        <v>21:42:19.516</v>
      </c>
      <c r="T1599" t="str">
        <f t="shared" si="937"/>
        <v>21:42:19.116</v>
      </c>
      <c r="U1599" t="str">
        <f t="shared" si="901"/>
        <v>A54CFF</v>
      </c>
      <c r="V1599">
        <v>0</v>
      </c>
      <c r="W1599">
        <v>0</v>
      </c>
      <c r="X1599">
        <v>2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1</v>
      </c>
      <c r="AI1599" t="s">
        <v>648</v>
      </c>
      <c r="AJ1599">
        <v>43.436551000000001</v>
      </c>
      <c r="AK1599" t="s">
        <v>649</v>
      </c>
      <c r="AL1599">
        <v>-88.780775000000006</v>
      </c>
      <c r="AM1599">
        <v>25</v>
      </c>
      <c r="AN1599">
        <v>1725</v>
      </c>
      <c r="AO1599" t="s">
        <v>118</v>
      </c>
      <c r="AP1599">
        <v>-41</v>
      </c>
      <c r="AQ1599">
        <v>89</v>
      </c>
      <c r="AR1599">
        <v>384</v>
      </c>
      <c r="AZ1599">
        <v>1200</v>
      </c>
      <c r="BA1599">
        <v>1</v>
      </c>
      <c r="BB1599" t="str">
        <f t="shared" si="927"/>
        <v xml:space="preserve">N4400K  </v>
      </c>
      <c r="BC1599">
        <v>1</v>
      </c>
      <c r="BE1599">
        <v>0</v>
      </c>
      <c r="BF1599">
        <v>0</v>
      </c>
      <c r="BG1599">
        <v>0</v>
      </c>
      <c r="BH1599">
        <v>1650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 t="shared" si="938"/>
        <v>21:42:19.521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168</v>
      </c>
      <c r="CR1599">
        <v>0</v>
      </c>
      <c r="CW1599">
        <v>4144860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 t="shared" si="935"/>
        <v>07/22/2022 21:42:19.768</v>
      </c>
      <c r="C1600" t="str">
        <f t="shared" si="926"/>
        <v>FFDFD3C0</v>
      </c>
      <c r="D1600" t="s">
        <v>127</v>
      </c>
      <c r="E1600">
        <v>8</v>
      </c>
      <c r="F1600">
        <v>2008</v>
      </c>
      <c r="G1600" t="s">
        <v>128</v>
      </c>
      <c r="J1600" t="s">
        <v>129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936"/>
        <v>21:42:19.516</v>
      </c>
      <c r="T1600" t="str">
        <f t="shared" si="937"/>
        <v>21:42:19.116</v>
      </c>
      <c r="U1600" t="str">
        <f t="shared" si="901"/>
        <v>A54CFF</v>
      </c>
      <c r="V1600">
        <v>0</v>
      </c>
      <c r="W1600">
        <v>0</v>
      </c>
      <c r="X1600">
        <v>2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1</v>
      </c>
      <c r="AI1600" t="s">
        <v>648</v>
      </c>
      <c r="AJ1600">
        <v>43.436551000000001</v>
      </c>
      <c r="AK1600" t="s">
        <v>649</v>
      </c>
      <c r="AL1600">
        <v>-88.780775000000006</v>
      </c>
      <c r="AM1600">
        <v>25</v>
      </c>
      <c r="AN1600">
        <v>1725</v>
      </c>
      <c r="AO1600" t="s">
        <v>118</v>
      </c>
      <c r="AP1600">
        <v>-41</v>
      </c>
      <c r="AQ1600">
        <v>89</v>
      </c>
      <c r="AR1600">
        <v>384</v>
      </c>
      <c r="AZ1600">
        <v>1200</v>
      </c>
      <c r="BA1600">
        <v>1</v>
      </c>
      <c r="BB1600" t="str">
        <f t="shared" si="927"/>
        <v xml:space="preserve">N4400K  </v>
      </c>
      <c r="BC1600">
        <v>1</v>
      </c>
      <c r="BE1600">
        <v>0</v>
      </c>
      <c r="BF1600">
        <v>0</v>
      </c>
      <c r="BG1600">
        <v>0</v>
      </c>
      <c r="BH1600">
        <v>1650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 t="shared" si="938"/>
        <v>21:42:19.521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168</v>
      </c>
      <c r="CR1600">
        <v>0</v>
      </c>
      <c r="CW1600">
        <v>4144860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"07/22/2022 21:42:20.752"</f>
        <v>07/22/2022 21:42:20.752</v>
      </c>
      <c r="C1601" t="str">
        <f t="shared" si="926"/>
        <v>FFDFD3C0</v>
      </c>
      <c r="D1601" t="s">
        <v>113</v>
      </c>
      <c r="E1601">
        <v>45</v>
      </c>
      <c r="H1601">
        <v>152</v>
      </c>
      <c r="I1601" t="s">
        <v>120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ref="S1601:S1606" si="939">"21:42:20.531"</f>
        <v>21:42:20.531</v>
      </c>
      <c r="T1601" t="str">
        <f t="shared" ref="T1601:T1606" si="940">"21:42:20.031"</f>
        <v>21:42:20.031</v>
      </c>
      <c r="U1601" t="str">
        <f t="shared" si="901"/>
        <v>A54CFF</v>
      </c>
      <c r="V1601">
        <v>0</v>
      </c>
      <c r="W1601">
        <v>0</v>
      </c>
      <c r="X1601">
        <v>2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1</v>
      </c>
      <c r="AI1601" t="s">
        <v>650</v>
      </c>
      <c r="AJ1601">
        <v>43.437002</v>
      </c>
      <c r="AK1601" t="s">
        <v>651</v>
      </c>
      <c r="AL1601">
        <v>-88.781032999999994</v>
      </c>
      <c r="AM1601">
        <v>25</v>
      </c>
      <c r="AN1601">
        <v>1725</v>
      </c>
      <c r="AO1601" t="s">
        <v>118</v>
      </c>
      <c r="AP1601">
        <v>-42</v>
      </c>
      <c r="AQ1601">
        <v>89</v>
      </c>
      <c r="AR1601">
        <v>320</v>
      </c>
      <c r="AZ1601">
        <v>1200</v>
      </c>
      <c r="BA1601">
        <v>1</v>
      </c>
      <c r="BB1601" t="str">
        <f t="shared" si="927"/>
        <v xml:space="preserve">N4400K  </v>
      </c>
      <c r="BC1601">
        <v>1</v>
      </c>
      <c r="BE1601">
        <v>0</v>
      </c>
      <c r="BF1601">
        <v>0</v>
      </c>
      <c r="BG1601">
        <v>0</v>
      </c>
      <c r="BH1601">
        <v>1650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 t="shared" ref="BW1601:BW1606" si="941">"21:42:20.539"</f>
        <v>21:42:20.539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168</v>
      </c>
      <c r="CR1601">
        <v>0</v>
      </c>
      <c r="CW1601">
        <v>4146115</v>
      </c>
      <c r="CY1601">
        <v>1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"07/22/2022 21:42:20.752"</f>
        <v>07/22/2022 21:42:20.752</v>
      </c>
      <c r="C1602" t="str">
        <f t="shared" si="926"/>
        <v>FFDFD3C0</v>
      </c>
      <c r="D1602" t="s">
        <v>113</v>
      </c>
      <c r="E1602">
        <v>44</v>
      </c>
      <c r="H1602">
        <v>151</v>
      </c>
      <c r="I1602" t="s">
        <v>114</v>
      </c>
      <c r="J1602" t="s">
        <v>115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939"/>
        <v>21:42:20.531</v>
      </c>
      <c r="T1602" t="str">
        <f t="shared" si="940"/>
        <v>21:42:20.031</v>
      </c>
      <c r="U1602" t="str">
        <f t="shared" ref="U1602:U1665" si="942">"A54CFF"</f>
        <v>A54CFF</v>
      </c>
      <c r="V1602">
        <v>0</v>
      </c>
      <c r="W1602">
        <v>0</v>
      </c>
      <c r="X1602">
        <v>2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1</v>
      </c>
      <c r="AI1602" t="s">
        <v>650</v>
      </c>
      <c r="AJ1602">
        <v>43.437002</v>
      </c>
      <c r="AK1602" t="s">
        <v>651</v>
      </c>
      <c r="AL1602">
        <v>-88.781032999999994</v>
      </c>
      <c r="AM1602">
        <v>25</v>
      </c>
      <c r="AN1602">
        <v>1725</v>
      </c>
      <c r="AO1602" t="s">
        <v>118</v>
      </c>
      <c r="AP1602">
        <v>-42</v>
      </c>
      <c r="AQ1602">
        <v>89</v>
      </c>
      <c r="AR1602">
        <v>320</v>
      </c>
      <c r="AZ1602">
        <v>1200</v>
      </c>
      <c r="BA1602">
        <v>1</v>
      </c>
      <c r="BB1602" t="str">
        <f t="shared" si="927"/>
        <v xml:space="preserve">N4400K  </v>
      </c>
      <c r="BC1602">
        <v>1</v>
      </c>
      <c r="BE1602">
        <v>0</v>
      </c>
      <c r="BF1602">
        <v>0</v>
      </c>
      <c r="BG1602">
        <v>0</v>
      </c>
      <c r="BH1602">
        <v>1650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 t="shared" si="941"/>
        <v>21:42:20.539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168</v>
      </c>
      <c r="CR1602">
        <v>0</v>
      </c>
      <c r="CW1602">
        <v>4146115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"07/22/2022 21:42:20.752"</f>
        <v>07/22/2022 21:42:20.752</v>
      </c>
      <c r="C1603" t="str">
        <f t="shared" si="926"/>
        <v>FFDFD3C0</v>
      </c>
      <c r="D1603" t="s">
        <v>127</v>
      </c>
      <c r="E1603">
        <v>8</v>
      </c>
      <c r="F1603">
        <v>2008</v>
      </c>
      <c r="G1603" t="s">
        <v>128</v>
      </c>
      <c r="J1603" t="s">
        <v>129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939"/>
        <v>21:42:20.531</v>
      </c>
      <c r="T1603" t="str">
        <f t="shared" si="940"/>
        <v>21:42:20.031</v>
      </c>
      <c r="U1603" t="str">
        <f t="shared" si="942"/>
        <v>A54CFF</v>
      </c>
      <c r="V1603">
        <v>0</v>
      </c>
      <c r="W1603">
        <v>0</v>
      </c>
      <c r="X1603">
        <v>2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1</v>
      </c>
      <c r="AI1603" t="s">
        <v>650</v>
      </c>
      <c r="AJ1603">
        <v>43.437002</v>
      </c>
      <c r="AK1603" t="s">
        <v>651</v>
      </c>
      <c r="AL1603">
        <v>-88.781032999999994</v>
      </c>
      <c r="AM1603">
        <v>25</v>
      </c>
      <c r="AN1603">
        <v>1725</v>
      </c>
      <c r="AO1603" t="s">
        <v>118</v>
      </c>
      <c r="AP1603">
        <v>-42</v>
      </c>
      <c r="AQ1603">
        <v>89</v>
      </c>
      <c r="AR1603">
        <v>320</v>
      </c>
      <c r="AZ1603">
        <v>1200</v>
      </c>
      <c r="BA1603">
        <v>1</v>
      </c>
      <c r="BB1603" t="str">
        <f t="shared" si="927"/>
        <v xml:space="preserve">N4400K  </v>
      </c>
      <c r="BC1603">
        <v>1</v>
      </c>
      <c r="BE1603">
        <v>0</v>
      </c>
      <c r="BF1603">
        <v>0</v>
      </c>
      <c r="BG1603">
        <v>0</v>
      </c>
      <c r="BH1603">
        <v>1650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 t="shared" si="941"/>
        <v>21:42:20.539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119</v>
      </c>
      <c r="CQ1603">
        <v>168</v>
      </c>
      <c r="CR1603">
        <v>0</v>
      </c>
      <c r="CW1603">
        <v>4146115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"07/22/2022 21:42:20.799"</f>
        <v>07/22/2022 21:42:20.799</v>
      </c>
      <c r="C1604" t="str">
        <f t="shared" si="926"/>
        <v>FFDFD3C0</v>
      </c>
      <c r="D1604" t="s">
        <v>121</v>
      </c>
      <c r="E1604">
        <v>11</v>
      </c>
      <c r="F1604">
        <v>1011</v>
      </c>
      <c r="G1604" t="s">
        <v>125</v>
      </c>
      <c r="J1604" t="s">
        <v>123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939"/>
        <v>21:42:20.531</v>
      </c>
      <c r="T1604" t="str">
        <f t="shared" si="940"/>
        <v>21:42:20.031</v>
      </c>
      <c r="U1604" t="str">
        <f t="shared" si="942"/>
        <v>A54CFF</v>
      </c>
      <c r="V1604">
        <v>0</v>
      </c>
      <c r="W1604">
        <v>0</v>
      </c>
      <c r="X1604">
        <v>2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1</v>
      </c>
      <c r="AI1604" t="s">
        <v>650</v>
      </c>
      <c r="AJ1604">
        <v>43.437002</v>
      </c>
      <c r="AK1604" t="s">
        <v>651</v>
      </c>
      <c r="AL1604">
        <v>-88.781032999999994</v>
      </c>
      <c r="AM1604">
        <v>25</v>
      </c>
      <c r="AN1604">
        <v>1725</v>
      </c>
      <c r="AO1604" t="s">
        <v>118</v>
      </c>
      <c r="AP1604">
        <v>-42</v>
      </c>
      <c r="AQ1604">
        <v>89</v>
      </c>
      <c r="AR1604">
        <v>320</v>
      </c>
      <c r="AZ1604">
        <v>1200</v>
      </c>
      <c r="BA1604">
        <v>1</v>
      </c>
      <c r="BB1604" t="str">
        <f t="shared" si="927"/>
        <v xml:space="preserve">N4400K  </v>
      </c>
      <c r="BC1604">
        <v>1</v>
      </c>
      <c r="BE1604">
        <v>0</v>
      </c>
      <c r="BF1604">
        <v>0</v>
      </c>
      <c r="BG1604">
        <v>0</v>
      </c>
      <c r="BH1604">
        <v>1650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 t="shared" si="941"/>
        <v>21:42:20.539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119</v>
      </c>
      <c r="CQ1604">
        <v>168</v>
      </c>
      <c r="CR1604">
        <v>0</v>
      </c>
      <c r="CW1604">
        <v>4146115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"07/22/2022 21:42:20.830"</f>
        <v>07/22/2022 21:42:20.830</v>
      </c>
      <c r="C1605" t="str">
        <f t="shared" si="926"/>
        <v>FFDFD3C0</v>
      </c>
      <c r="D1605" t="s">
        <v>121</v>
      </c>
      <c r="E1605">
        <v>12</v>
      </c>
      <c r="F1605">
        <v>1012</v>
      </c>
      <c r="G1605" t="s">
        <v>122</v>
      </c>
      <c r="J1605" t="s">
        <v>123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939"/>
        <v>21:42:20.531</v>
      </c>
      <c r="T1605" t="str">
        <f t="shared" si="940"/>
        <v>21:42:20.031</v>
      </c>
      <c r="U1605" t="str">
        <f t="shared" si="942"/>
        <v>A54CFF</v>
      </c>
      <c r="V1605">
        <v>0</v>
      </c>
      <c r="W1605">
        <v>0</v>
      </c>
      <c r="X1605">
        <v>2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1</v>
      </c>
      <c r="AI1605" t="s">
        <v>650</v>
      </c>
      <c r="AJ1605">
        <v>43.437002</v>
      </c>
      <c r="AK1605" t="s">
        <v>651</v>
      </c>
      <c r="AL1605">
        <v>-88.781032999999994</v>
      </c>
      <c r="AM1605">
        <v>25</v>
      </c>
      <c r="AN1605">
        <v>1725</v>
      </c>
      <c r="AO1605" t="s">
        <v>118</v>
      </c>
      <c r="AP1605">
        <v>-42</v>
      </c>
      <c r="AQ1605">
        <v>89</v>
      </c>
      <c r="AR1605">
        <v>320</v>
      </c>
      <c r="AZ1605">
        <v>1200</v>
      </c>
      <c r="BA1605">
        <v>1</v>
      </c>
      <c r="BB1605" t="str">
        <f t="shared" si="927"/>
        <v xml:space="preserve">N4400K  </v>
      </c>
      <c r="BC1605">
        <v>1</v>
      </c>
      <c r="BE1605">
        <v>0</v>
      </c>
      <c r="BF1605">
        <v>0</v>
      </c>
      <c r="BG1605">
        <v>0</v>
      </c>
      <c r="BH1605">
        <v>1650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 t="shared" si="941"/>
        <v>21:42:20.539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7</v>
      </c>
      <c r="CP1605" t="s">
        <v>119</v>
      </c>
      <c r="CQ1605">
        <v>168</v>
      </c>
      <c r="CR1605">
        <v>0</v>
      </c>
      <c r="CW1605">
        <v>4146115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"07/22/2022 21:42:20.830"</f>
        <v>07/22/2022 21:42:20.830</v>
      </c>
      <c r="C1606" t="str">
        <f t="shared" si="926"/>
        <v>FFDFD3C0</v>
      </c>
      <c r="D1606" t="s">
        <v>124</v>
      </c>
      <c r="E1606">
        <v>2</v>
      </c>
      <c r="H1606">
        <v>156</v>
      </c>
      <c r="I1606" t="s">
        <v>125</v>
      </c>
      <c r="J1606" t="s">
        <v>126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939"/>
        <v>21:42:20.531</v>
      </c>
      <c r="T1606" t="str">
        <f t="shared" si="940"/>
        <v>21:42:20.031</v>
      </c>
      <c r="U1606" t="str">
        <f t="shared" si="942"/>
        <v>A54CFF</v>
      </c>
      <c r="V1606">
        <v>0</v>
      </c>
      <c r="W1606">
        <v>0</v>
      </c>
      <c r="X1606">
        <v>2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1</v>
      </c>
      <c r="AI1606" t="s">
        <v>650</v>
      </c>
      <c r="AJ1606">
        <v>43.437002</v>
      </c>
      <c r="AK1606" t="s">
        <v>651</v>
      </c>
      <c r="AL1606">
        <v>-88.781032999999994</v>
      </c>
      <c r="AM1606">
        <v>25</v>
      </c>
      <c r="AN1606">
        <v>1725</v>
      </c>
      <c r="AO1606" t="s">
        <v>118</v>
      </c>
      <c r="AP1606">
        <v>-42</v>
      </c>
      <c r="AQ1606">
        <v>89</v>
      </c>
      <c r="AR1606">
        <v>320</v>
      </c>
      <c r="AZ1606">
        <v>1200</v>
      </c>
      <c r="BA1606">
        <v>1</v>
      </c>
      <c r="BB1606" t="str">
        <f t="shared" si="927"/>
        <v xml:space="preserve">N4400K  </v>
      </c>
      <c r="BC1606">
        <v>1</v>
      </c>
      <c r="BE1606">
        <v>0</v>
      </c>
      <c r="BF1606">
        <v>0</v>
      </c>
      <c r="BG1606">
        <v>0</v>
      </c>
      <c r="BH1606">
        <v>1650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 t="shared" si="941"/>
        <v>21:42:20.539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119</v>
      </c>
      <c r="CQ1606">
        <v>168</v>
      </c>
      <c r="CR1606">
        <v>0</v>
      </c>
      <c r="CW1606">
        <v>4146115</v>
      </c>
      <c r="CY1606">
        <v>1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 t="shared" ref="A1607:A1612" si="943">"07/22/2022 21:42:21.846"</f>
        <v>07/22/2022 21:42:21.846</v>
      </c>
      <c r="C1607" t="str">
        <f t="shared" si="926"/>
        <v>FFDFD3C0</v>
      </c>
      <c r="D1607" t="s">
        <v>127</v>
      </c>
      <c r="E1607">
        <v>8</v>
      </c>
      <c r="F1607">
        <v>2008</v>
      </c>
      <c r="G1607" t="s">
        <v>128</v>
      </c>
      <c r="J1607" t="s">
        <v>129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ref="S1607:S1612" si="944">"21:42:21.617"</f>
        <v>21:42:21.617</v>
      </c>
      <c r="T1607" t="str">
        <f t="shared" ref="T1607:T1612" si="945">"21:42:21.217"</f>
        <v>21:42:21.217</v>
      </c>
      <c r="U1607" t="str">
        <f t="shared" si="942"/>
        <v>A54CFF</v>
      </c>
      <c r="V1607">
        <v>0</v>
      </c>
      <c r="W1607">
        <v>0</v>
      </c>
      <c r="X1607">
        <v>2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1</v>
      </c>
      <c r="AI1607" t="s">
        <v>652</v>
      </c>
      <c r="AJ1607">
        <v>43.437430999999997</v>
      </c>
      <c r="AK1607" t="s">
        <v>653</v>
      </c>
      <c r="AL1607">
        <v>-88.781312</v>
      </c>
      <c r="AM1607">
        <v>25</v>
      </c>
      <c r="AN1607">
        <v>1725</v>
      </c>
      <c r="AO1607" t="s">
        <v>118</v>
      </c>
      <c r="AP1607">
        <v>-44</v>
      </c>
      <c r="AQ1607">
        <v>89</v>
      </c>
      <c r="AR1607">
        <v>320</v>
      </c>
      <c r="AZ1607">
        <v>1200</v>
      </c>
      <c r="BA1607">
        <v>1</v>
      </c>
      <c r="BB1607" t="str">
        <f t="shared" si="927"/>
        <v xml:space="preserve">N4400K  </v>
      </c>
      <c r="BC1607">
        <v>1</v>
      </c>
      <c r="BE1607">
        <v>0</v>
      </c>
      <c r="BF1607">
        <v>0</v>
      </c>
      <c r="BG1607">
        <v>0</v>
      </c>
      <c r="BH1607">
        <v>1650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 t="shared" ref="BW1607:BW1612" si="946">"21:42:21.622"</f>
        <v>21:42:21.622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168</v>
      </c>
      <c r="CR1607">
        <v>0</v>
      </c>
      <c r="CW1607">
        <v>4147442</v>
      </c>
      <c r="CY1607">
        <v>1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 t="shared" si="943"/>
        <v>07/22/2022 21:42:21.846</v>
      </c>
      <c r="C1608" t="str">
        <f t="shared" si="926"/>
        <v>FFDFD3C0</v>
      </c>
      <c r="D1608" t="s">
        <v>121</v>
      </c>
      <c r="E1608">
        <v>11</v>
      </c>
      <c r="F1608">
        <v>1011</v>
      </c>
      <c r="G1608" t="s">
        <v>125</v>
      </c>
      <c r="J1608" t="s">
        <v>123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944"/>
        <v>21:42:21.617</v>
      </c>
      <c r="T1608" t="str">
        <f t="shared" si="945"/>
        <v>21:42:21.217</v>
      </c>
      <c r="U1608" t="str">
        <f t="shared" si="942"/>
        <v>A54CFF</v>
      </c>
      <c r="V1608">
        <v>0</v>
      </c>
      <c r="W1608">
        <v>0</v>
      </c>
      <c r="X1608">
        <v>2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1</v>
      </c>
      <c r="AI1608" t="s">
        <v>652</v>
      </c>
      <c r="AJ1608">
        <v>43.437430999999997</v>
      </c>
      <c r="AK1608" t="s">
        <v>653</v>
      </c>
      <c r="AL1608">
        <v>-88.781312</v>
      </c>
      <c r="AM1608">
        <v>25</v>
      </c>
      <c r="AN1608">
        <v>1725</v>
      </c>
      <c r="AO1608" t="s">
        <v>118</v>
      </c>
      <c r="AP1608">
        <v>-44</v>
      </c>
      <c r="AQ1608">
        <v>89</v>
      </c>
      <c r="AR1608">
        <v>320</v>
      </c>
      <c r="AZ1608">
        <v>1200</v>
      </c>
      <c r="BA1608">
        <v>1</v>
      </c>
      <c r="BB1608" t="str">
        <f t="shared" si="927"/>
        <v xml:space="preserve">N4400K  </v>
      </c>
      <c r="BC1608">
        <v>1</v>
      </c>
      <c r="BE1608">
        <v>0</v>
      </c>
      <c r="BF1608">
        <v>0</v>
      </c>
      <c r="BG1608">
        <v>0</v>
      </c>
      <c r="BH1608">
        <v>1650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 t="shared" si="946"/>
        <v>21:42:21.622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168</v>
      </c>
      <c r="CR1608">
        <v>0</v>
      </c>
      <c r="CW1608">
        <v>4147442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 t="shared" si="943"/>
        <v>07/22/2022 21:42:21.846</v>
      </c>
      <c r="C1609" t="str">
        <f t="shared" si="926"/>
        <v>FFDFD3C0</v>
      </c>
      <c r="D1609" t="s">
        <v>124</v>
      </c>
      <c r="E1609">
        <v>2</v>
      </c>
      <c r="H1609">
        <v>156</v>
      </c>
      <c r="I1609" t="s">
        <v>125</v>
      </c>
      <c r="J1609" t="s">
        <v>126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944"/>
        <v>21:42:21.617</v>
      </c>
      <c r="T1609" t="str">
        <f t="shared" si="945"/>
        <v>21:42:21.217</v>
      </c>
      <c r="U1609" t="str">
        <f t="shared" si="942"/>
        <v>A54CFF</v>
      </c>
      <c r="V1609">
        <v>0</v>
      </c>
      <c r="W1609">
        <v>0</v>
      </c>
      <c r="X1609">
        <v>2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1</v>
      </c>
      <c r="AI1609" t="s">
        <v>652</v>
      </c>
      <c r="AJ1609">
        <v>43.437430999999997</v>
      </c>
      <c r="AK1609" t="s">
        <v>653</v>
      </c>
      <c r="AL1609">
        <v>-88.781312</v>
      </c>
      <c r="AM1609">
        <v>25</v>
      </c>
      <c r="AN1609">
        <v>1725</v>
      </c>
      <c r="AO1609" t="s">
        <v>118</v>
      </c>
      <c r="AP1609">
        <v>-44</v>
      </c>
      <c r="AQ1609">
        <v>89</v>
      </c>
      <c r="AR1609">
        <v>320</v>
      </c>
      <c r="AZ1609">
        <v>1200</v>
      </c>
      <c r="BA1609">
        <v>1</v>
      </c>
      <c r="BB1609" t="str">
        <f t="shared" si="927"/>
        <v xml:space="preserve">N4400K  </v>
      </c>
      <c r="BC1609">
        <v>1</v>
      </c>
      <c r="BE1609">
        <v>0</v>
      </c>
      <c r="BF1609">
        <v>0</v>
      </c>
      <c r="BG1609">
        <v>0</v>
      </c>
      <c r="BH1609">
        <v>1650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 t="shared" si="946"/>
        <v>21:42:21.622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168</v>
      </c>
      <c r="CR1609">
        <v>0</v>
      </c>
      <c r="CW1609">
        <v>4147442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 t="shared" si="943"/>
        <v>07/22/2022 21:42:21.846</v>
      </c>
      <c r="C1610" t="str">
        <f t="shared" si="926"/>
        <v>FFDFD3C0</v>
      </c>
      <c r="D1610" t="s">
        <v>121</v>
      </c>
      <c r="E1610">
        <v>12</v>
      </c>
      <c r="F1610">
        <v>1012</v>
      </c>
      <c r="G1610" t="s">
        <v>122</v>
      </c>
      <c r="J1610" t="s">
        <v>123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944"/>
        <v>21:42:21.617</v>
      </c>
      <c r="T1610" t="str">
        <f t="shared" si="945"/>
        <v>21:42:21.217</v>
      </c>
      <c r="U1610" t="str">
        <f t="shared" si="942"/>
        <v>A54CFF</v>
      </c>
      <c r="V1610">
        <v>0</v>
      </c>
      <c r="W1610">
        <v>0</v>
      </c>
      <c r="X1610">
        <v>2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1</v>
      </c>
      <c r="AI1610" t="s">
        <v>652</v>
      </c>
      <c r="AJ1610">
        <v>43.437430999999997</v>
      </c>
      <c r="AK1610" t="s">
        <v>653</v>
      </c>
      <c r="AL1610">
        <v>-88.781312</v>
      </c>
      <c r="AM1610">
        <v>25</v>
      </c>
      <c r="AN1610">
        <v>1725</v>
      </c>
      <c r="AO1610" t="s">
        <v>118</v>
      </c>
      <c r="AP1610">
        <v>-44</v>
      </c>
      <c r="AQ1610">
        <v>89</v>
      </c>
      <c r="AR1610">
        <v>320</v>
      </c>
      <c r="AZ1610">
        <v>1200</v>
      </c>
      <c r="BA1610">
        <v>1</v>
      </c>
      <c r="BB1610" t="str">
        <f t="shared" si="927"/>
        <v xml:space="preserve">N4400K  </v>
      </c>
      <c r="BC1610">
        <v>1</v>
      </c>
      <c r="BE1610">
        <v>0</v>
      </c>
      <c r="BF1610">
        <v>0</v>
      </c>
      <c r="BG1610">
        <v>0</v>
      </c>
      <c r="BH1610">
        <v>1650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 t="shared" si="946"/>
        <v>21:42:21.622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7</v>
      </c>
      <c r="CP1610" t="s">
        <v>119</v>
      </c>
      <c r="CQ1610">
        <v>168</v>
      </c>
      <c r="CR1610">
        <v>0</v>
      </c>
      <c r="CW1610">
        <v>4147442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 t="shared" si="943"/>
        <v>07/22/2022 21:42:21.846</v>
      </c>
      <c r="C1611" t="str">
        <f t="shared" si="926"/>
        <v>FFDFD3C0</v>
      </c>
      <c r="D1611" t="s">
        <v>113</v>
      </c>
      <c r="E1611">
        <v>45</v>
      </c>
      <c r="H1611">
        <v>152</v>
      </c>
      <c r="I1611" t="s">
        <v>120</v>
      </c>
      <c r="J1611" t="s">
        <v>115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944"/>
        <v>21:42:21.617</v>
      </c>
      <c r="T1611" t="str">
        <f t="shared" si="945"/>
        <v>21:42:21.217</v>
      </c>
      <c r="U1611" t="str">
        <f t="shared" si="942"/>
        <v>A54CFF</v>
      </c>
      <c r="V1611">
        <v>0</v>
      </c>
      <c r="W1611">
        <v>0</v>
      </c>
      <c r="X1611">
        <v>2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1</v>
      </c>
      <c r="AI1611" t="s">
        <v>652</v>
      </c>
      <c r="AJ1611">
        <v>43.437430999999997</v>
      </c>
      <c r="AK1611" t="s">
        <v>653</v>
      </c>
      <c r="AL1611">
        <v>-88.781312</v>
      </c>
      <c r="AM1611">
        <v>25</v>
      </c>
      <c r="AN1611">
        <v>1725</v>
      </c>
      <c r="AO1611" t="s">
        <v>118</v>
      </c>
      <c r="AP1611">
        <v>-44</v>
      </c>
      <c r="AQ1611">
        <v>89</v>
      </c>
      <c r="AR1611">
        <v>320</v>
      </c>
      <c r="AZ1611">
        <v>1200</v>
      </c>
      <c r="BA1611">
        <v>1</v>
      </c>
      <c r="BB1611" t="str">
        <f t="shared" si="927"/>
        <v xml:space="preserve">N4400K  </v>
      </c>
      <c r="BC1611">
        <v>1</v>
      </c>
      <c r="BE1611">
        <v>0</v>
      </c>
      <c r="BF1611">
        <v>0</v>
      </c>
      <c r="BG1611">
        <v>0</v>
      </c>
      <c r="BH1611">
        <v>1650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 t="shared" si="946"/>
        <v>21:42:21.622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168</v>
      </c>
      <c r="CR1611">
        <v>0</v>
      </c>
      <c r="CW1611">
        <v>4147442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 t="shared" si="943"/>
        <v>07/22/2022 21:42:21.846</v>
      </c>
      <c r="C1612" t="str">
        <f t="shared" si="926"/>
        <v>FFDFD3C0</v>
      </c>
      <c r="D1612" t="s">
        <v>113</v>
      </c>
      <c r="E1612">
        <v>44</v>
      </c>
      <c r="H1612">
        <v>151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944"/>
        <v>21:42:21.617</v>
      </c>
      <c r="T1612" t="str">
        <f t="shared" si="945"/>
        <v>21:42:21.217</v>
      </c>
      <c r="U1612" t="str">
        <f t="shared" si="942"/>
        <v>A54CFF</v>
      </c>
      <c r="V1612">
        <v>0</v>
      </c>
      <c r="W1612">
        <v>0</v>
      </c>
      <c r="X1612">
        <v>2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1</v>
      </c>
      <c r="AI1612" t="s">
        <v>652</v>
      </c>
      <c r="AJ1612">
        <v>43.437430999999997</v>
      </c>
      <c r="AK1612" t="s">
        <v>653</v>
      </c>
      <c r="AL1612">
        <v>-88.781312</v>
      </c>
      <c r="AM1612">
        <v>25</v>
      </c>
      <c r="AN1612">
        <v>1725</v>
      </c>
      <c r="AO1612" t="s">
        <v>118</v>
      </c>
      <c r="AP1612">
        <v>-44</v>
      </c>
      <c r="AQ1612">
        <v>89</v>
      </c>
      <c r="AR1612">
        <v>320</v>
      </c>
      <c r="AZ1612">
        <v>1200</v>
      </c>
      <c r="BA1612">
        <v>1</v>
      </c>
      <c r="BB1612" t="str">
        <f t="shared" si="927"/>
        <v xml:space="preserve">N4400K  </v>
      </c>
      <c r="BC1612">
        <v>1</v>
      </c>
      <c r="BE1612">
        <v>0</v>
      </c>
      <c r="BF1612">
        <v>0</v>
      </c>
      <c r="BG1612">
        <v>0</v>
      </c>
      <c r="BH1612">
        <v>1650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 t="shared" si="946"/>
        <v>21:42:21.622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119</v>
      </c>
      <c r="CQ1612">
        <v>168</v>
      </c>
      <c r="CR1612">
        <v>0</v>
      </c>
      <c r="CW1612">
        <v>4147442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 t="shared" ref="A1613:A1618" si="947">"07/22/2022 21:42:22.690"</f>
        <v>07/22/2022 21:42:22.690</v>
      </c>
      <c r="C1613" t="str">
        <f t="shared" si="926"/>
        <v>FFDFD3C0</v>
      </c>
      <c r="D1613" t="s">
        <v>127</v>
      </c>
      <c r="E1613">
        <v>8</v>
      </c>
      <c r="F1613">
        <v>2008</v>
      </c>
      <c r="G1613" t="s">
        <v>128</v>
      </c>
      <c r="J1613" t="s">
        <v>129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ref="S1613:S1618" si="948">"21:42:22.453"</f>
        <v>21:42:22.453</v>
      </c>
      <c r="T1613" t="str">
        <f t="shared" ref="T1613:T1618" si="949">"21:42:22.053"</f>
        <v>21:42:22.053</v>
      </c>
      <c r="U1613" t="str">
        <f t="shared" si="942"/>
        <v>A54CFF</v>
      </c>
      <c r="V1613">
        <v>0</v>
      </c>
      <c r="W1613">
        <v>0</v>
      </c>
      <c r="X1613">
        <v>2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1</v>
      </c>
      <c r="AI1613" t="s">
        <v>654</v>
      </c>
      <c r="AJ1613">
        <v>43.437795999999999</v>
      </c>
      <c r="AK1613" t="s">
        <v>655</v>
      </c>
      <c r="AL1613">
        <v>-88.781611999999996</v>
      </c>
      <c r="AM1613">
        <v>25</v>
      </c>
      <c r="AN1613">
        <v>1750</v>
      </c>
      <c r="AO1613" t="s">
        <v>118</v>
      </c>
      <c r="AP1613">
        <v>-43</v>
      </c>
      <c r="AQ1613">
        <v>90</v>
      </c>
      <c r="AR1613">
        <v>384</v>
      </c>
      <c r="AZ1613">
        <v>1200</v>
      </c>
      <c r="BA1613">
        <v>1</v>
      </c>
      <c r="BB1613" t="str">
        <f t="shared" si="927"/>
        <v xml:space="preserve">N4400K  </v>
      </c>
      <c r="BC1613">
        <v>1</v>
      </c>
      <c r="BE1613">
        <v>0</v>
      </c>
      <c r="BF1613">
        <v>0</v>
      </c>
      <c r="BG1613">
        <v>0</v>
      </c>
      <c r="BH1613">
        <v>1675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 t="shared" ref="BW1613:BW1618" si="950">"21:42:22.458"</f>
        <v>21:42:22.458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119</v>
      </c>
      <c r="CQ1613">
        <v>168</v>
      </c>
      <c r="CR1613">
        <v>1</v>
      </c>
      <c r="CW1613">
        <v>13242059</v>
      </c>
      <c r="CY1613">
        <v>1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 t="shared" si="947"/>
        <v>07/22/2022 21:42:22.690</v>
      </c>
      <c r="C1614" t="str">
        <f t="shared" si="926"/>
        <v>FFDFD3C0</v>
      </c>
      <c r="D1614" t="s">
        <v>113</v>
      </c>
      <c r="E1614">
        <v>44</v>
      </c>
      <c r="H1614">
        <v>151</v>
      </c>
      <c r="I1614" t="s">
        <v>114</v>
      </c>
      <c r="J1614" t="s">
        <v>115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948"/>
        <v>21:42:22.453</v>
      </c>
      <c r="T1614" t="str">
        <f t="shared" si="949"/>
        <v>21:42:22.053</v>
      </c>
      <c r="U1614" t="str">
        <f t="shared" si="942"/>
        <v>A54CFF</v>
      </c>
      <c r="V1614">
        <v>0</v>
      </c>
      <c r="W1614">
        <v>0</v>
      </c>
      <c r="X1614">
        <v>2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1</v>
      </c>
      <c r="AI1614" t="s">
        <v>654</v>
      </c>
      <c r="AJ1614">
        <v>43.437795999999999</v>
      </c>
      <c r="AK1614" t="s">
        <v>655</v>
      </c>
      <c r="AL1614">
        <v>-88.781611999999996</v>
      </c>
      <c r="AM1614">
        <v>25</v>
      </c>
      <c r="AN1614">
        <v>1750</v>
      </c>
      <c r="AO1614" t="s">
        <v>118</v>
      </c>
      <c r="AP1614">
        <v>-43</v>
      </c>
      <c r="AQ1614">
        <v>90</v>
      </c>
      <c r="AR1614">
        <v>384</v>
      </c>
      <c r="AZ1614">
        <v>1200</v>
      </c>
      <c r="BA1614">
        <v>1</v>
      </c>
      <c r="BB1614" t="str">
        <f t="shared" si="927"/>
        <v xml:space="preserve">N4400K  </v>
      </c>
      <c r="BC1614">
        <v>1</v>
      </c>
      <c r="BE1614">
        <v>0</v>
      </c>
      <c r="BF1614">
        <v>0</v>
      </c>
      <c r="BG1614">
        <v>0</v>
      </c>
      <c r="BH1614">
        <v>1675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 t="shared" si="950"/>
        <v>21:42:22.458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168</v>
      </c>
      <c r="CR1614">
        <v>1</v>
      </c>
      <c r="CW1614">
        <v>13242059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 t="shared" si="947"/>
        <v>07/22/2022 21:42:22.690</v>
      </c>
      <c r="C1615" t="str">
        <f t="shared" si="926"/>
        <v>FFDFD3C0</v>
      </c>
      <c r="D1615" t="s">
        <v>121</v>
      </c>
      <c r="E1615">
        <v>12</v>
      </c>
      <c r="F1615">
        <v>1012</v>
      </c>
      <c r="G1615" t="s">
        <v>122</v>
      </c>
      <c r="J1615" t="s">
        <v>123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948"/>
        <v>21:42:22.453</v>
      </c>
      <c r="T1615" t="str">
        <f t="shared" si="949"/>
        <v>21:42:22.053</v>
      </c>
      <c r="U1615" t="str">
        <f t="shared" si="942"/>
        <v>A54CFF</v>
      </c>
      <c r="V1615">
        <v>0</v>
      </c>
      <c r="W1615">
        <v>0</v>
      </c>
      <c r="X1615">
        <v>2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1</v>
      </c>
      <c r="AI1615" t="s">
        <v>654</v>
      </c>
      <c r="AJ1615">
        <v>43.437795999999999</v>
      </c>
      <c r="AK1615" t="s">
        <v>655</v>
      </c>
      <c r="AL1615">
        <v>-88.781611999999996</v>
      </c>
      <c r="AM1615">
        <v>25</v>
      </c>
      <c r="AN1615">
        <v>1750</v>
      </c>
      <c r="AO1615" t="s">
        <v>118</v>
      </c>
      <c r="AP1615">
        <v>-43</v>
      </c>
      <c r="AQ1615">
        <v>90</v>
      </c>
      <c r="AR1615">
        <v>384</v>
      </c>
      <c r="AZ1615">
        <v>1200</v>
      </c>
      <c r="BA1615">
        <v>1</v>
      </c>
      <c r="BB1615" t="str">
        <f t="shared" si="927"/>
        <v xml:space="preserve">N4400K  </v>
      </c>
      <c r="BC1615">
        <v>1</v>
      </c>
      <c r="BE1615">
        <v>0</v>
      </c>
      <c r="BF1615">
        <v>0</v>
      </c>
      <c r="BG1615">
        <v>0</v>
      </c>
      <c r="BH1615">
        <v>1675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 t="shared" si="950"/>
        <v>21:42:22.458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168</v>
      </c>
      <c r="CR1615">
        <v>1</v>
      </c>
      <c r="CW1615">
        <v>13242059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 t="shared" si="947"/>
        <v>07/22/2022 21:42:22.690</v>
      </c>
      <c r="C1616" t="str">
        <f t="shared" si="926"/>
        <v>FFDFD3C0</v>
      </c>
      <c r="D1616" t="s">
        <v>113</v>
      </c>
      <c r="E1616">
        <v>45</v>
      </c>
      <c r="H1616">
        <v>152</v>
      </c>
      <c r="I1616" t="s">
        <v>120</v>
      </c>
      <c r="J1616" t="s">
        <v>115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948"/>
        <v>21:42:22.453</v>
      </c>
      <c r="T1616" t="str">
        <f t="shared" si="949"/>
        <v>21:42:22.053</v>
      </c>
      <c r="U1616" t="str">
        <f t="shared" si="942"/>
        <v>A54CFF</v>
      </c>
      <c r="V1616">
        <v>0</v>
      </c>
      <c r="W1616">
        <v>0</v>
      </c>
      <c r="X1616">
        <v>2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1</v>
      </c>
      <c r="AI1616" t="s">
        <v>654</v>
      </c>
      <c r="AJ1616">
        <v>43.437795999999999</v>
      </c>
      <c r="AK1616" t="s">
        <v>655</v>
      </c>
      <c r="AL1616">
        <v>-88.781611999999996</v>
      </c>
      <c r="AM1616">
        <v>25</v>
      </c>
      <c r="AN1616">
        <v>1750</v>
      </c>
      <c r="AO1616" t="s">
        <v>118</v>
      </c>
      <c r="AP1616">
        <v>-43</v>
      </c>
      <c r="AQ1616">
        <v>90</v>
      </c>
      <c r="AR1616">
        <v>384</v>
      </c>
      <c r="AZ1616">
        <v>1200</v>
      </c>
      <c r="BA1616">
        <v>1</v>
      </c>
      <c r="BB1616" t="str">
        <f t="shared" si="927"/>
        <v xml:space="preserve">N4400K  </v>
      </c>
      <c r="BC1616">
        <v>1</v>
      </c>
      <c r="BE1616">
        <v>0</v>
      </c>
      <c r="BF1616">
        <v>0</v>
      </c>
      <c r="BG1616">
        <v>0</v>
      </c>
      <c r="BH1616">
        <v>1675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 t="shared" si="950"/>
        <v>21:42:22.458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168</v>
      </c>
      <c r="CR1616">
        <v>1</v>
      </c>
      <c r="CW1616">
        <v>13242059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 t="shared" si="947"/>
        <v>07/22/2022 21:42:22.690</v>
      </c>
      <c r="C1617" t="str">
        <f t="shared" si="926"/>
        <v>FFDFD3C0</v>
      </c>
      <c r="D1617" t="s">
        <v>124</v>
      </c>
      <c r="E1617">
        <v>2</v>
      </c>
      <c r="H1617">
        <v>156</v>
      </c>
      <c r="I1617" t="s">
        <v>125</v>
      </c>
      <c r="J1617" t="s">
        <v>126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948"/>
        <v>21:42:22.453</v>
      </c>
      <c r="T1617" t="str">
        <f t="shared" si="949"/>
        <v>21:42:22.053</v>
      </c>
      <c r="U1617" t="str">
        <f t="shared" si="942"/>
        <v>A54CFF</v>
      </c>
      <c r="V1617">
        <v>0</v>
      </c>
      <c r="W1617">
        <v>0</v>
      </c>
      <c r="X1617">
        <v>2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1</v>
      </c>
      <c r="AI1617" t="s">
        <v>654</v>
      </c>
      <c r="AJ1617">
        <v>43.437795999999999</v>
      </c>
      <c r="AK1617" t="s">
        <v>655</v>
      </c>
      <c r="AL1617">
        <v>-88.781611999999996</v>
      </c>
      <c r="AM1617">
        <v>25</v>
      </c>
      <c r="AN1617">
        <v>1750</v>
      </c>
      <c r="AO1617" t="s">
        <v>118</v>
      </c>
      <c r="AP1617">
        <v>-43</v>
      </c>
      <c r="AQ1617">
        <v>90</v>
      </c>
      <c r="AR1617">
        <v>384</v>
      </c>
      <c r="AZ1617">
        <v>1200</v>
      </c>
      <c r="BA1617">
        <v>1</v>
      </c>
      <c r="BB1617" t="str">
        <f t="shared" si="927"/>
        <v xml:space="preserve">N4400K  </v>
      </c>
      <c r="BC1617">
        <v>1</v>
      </c>
      <c r="BE1617">
        <v>0</v>
      </c>
      <c r="BF1617">
        <v>0</v>
      </c>
      <c r="BG1617">
        <v>0</v>
      </c>
      <c r="BH1617">
        <v>1675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 t="shared" si="950"/>
        <v>21:42:22.458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119</v>
      </c>
      <c r="CQ1617">
        <v>168</v>
      </c>
      <c r="CR1617">
        <v>1</v>
      </c>
      <c r="CW1617">
        <v>13242059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 t="shared" si="947"/>
        <v>07/22/2022 21:42:22.690</v>
      </c>
      <c r="C1618" t="str">
        <f t="shared" si="926"/>
        <v>FFDFD3C0</v>
      </c>
      <c r="D1618" t="s">
        <v>121</v>
      </c>
      <c r="E1618">
        <v>11</v>
      </c>
      <c r="F1618">
        <v>1011</v>
      </c>
      <c r="G1618" t="s">
        <v>125</v>
      </c>
      <c r="J1618" t="s">
        <v>123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948"/>
        <v>21:42:22.453</v>
      </c>
      <c r="T1618" t="str">
        <f t="shared" si="949"/>
        <v>21:42:22.053</v>
      </c>
      <c r="U1618" t="str">
        <f t="shared" si="942"/>
        <v>A54CFF</v>
      </c>
      <c r="V1618">
        <v>0</v>
      </c>
      <c r="W1618">
        <v>0</v>
      </c>
      <c r="X1618">
        <v>2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1</v>
      </c>
      <c r="AI1618" t="s">
        <v>654</v>
      </c>
      <c r="AJ1618">
        <v>43.437795999999999</v>
      </c>
      <c r="AK1618" t="s">
        <v>655</v>
      </c>
      <c r="AL1618">
        <v>-88.781611999999996</v>
      </c>
      <c r="AM1618">
        <v>25</v>
      </c>
      <c r="AN1618">
        <v>1750</v>
      </c>
      <c r="AO1618" t="s">
        <v>118</v>
      </c>
      <c r="AP1618">
        <v>-43</v>
      </c>
      <c r="AQ1618">
        <v>90</v>
      </c>
      <c r="AR1618">
        <v>384</v>
      </c>
      <c r="AZ1618">
        <v>1200</v>
      </c>
      <c r="BA1618">
        <v>1</v>
      </c>
      <c r="BB1618" t="str">
        <f t="shared" si="927"/>
        <v xml:space="preserve">N4400K  </v>
      </c>
      <c r="BC1618">
        <v>1</v>
      </c>
      <c r="BE1618">
        <v>0</v>
      </c>
      <c r="BF1618">
        <v>0</v>
      </c>
      <c r="BG1618">
        <v>0</v>
      </c>
      <c r="BH1618">
        <v>1675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 t="shared" si="950"/>
        <v>21:42:22.458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168</v>
      </c>
      <c r="CR1618">
        <v>1</v>
      </c>
      <c r="CW1618">
        <v>13242059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 t="shared" ref="A1619:A1624" si="951">"07/22/2022 21:42:23.596"</f>
        <v>07/22/2022 21:42:23.596</v>
      </c>
      <c r="C1619" t="str">
        <f t="shared" si="926"/>
        <v>FFDFD3C0</v>
      </c>
      <c r="D1619" t="s">
        <v>113</v>
      </c>
      <c r="E1619">
        <v>44</v>
      </c>
      <c r="H1619">
        <v>151</v>
      </c>
      <c r="I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ref="S1619:S1624" si="952">"21:42:23.352"</f>
        <v>21:42:23.352</v>
      </c>
      <c r="T1619" t="str">
        <f t="shared" ref="T1619:T1624" si="953">"21:42:22.952"</f>
        <v>21:42:22.952</v>
      </c>
      <c r="U1619" t="str">
        <f t="shared" si="942"/>
        <v>A54CFF</v>
      </c>
      <c r="V1619">
        <v>0</v>
      </c>
      <c r="W1619">
        <v>0</v>
      </c>
      <c r="X1619">
        <v>2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1</v>
      </c>
      <c r="AI1619" t="s">
        <v>656</v>
      </c>
      <c r="AJ1619">
        <v>43.438181999999998</v>
      </c>
      <c r="AK1619" t="s">
        <v>657</v>
      </c>
      <c r="AL1619">
        <v>-88.781825999999995</v>
      </c>
      <c r="AM1619">
        <v>25</v>
      </c>
      <c r="AN1619">
        <v>1750</v>
      </c>
      <c r="AO1619" t="s">
        <v>118</v>
      </c>
      <c r="AP1619">
        <v>-44</v>
      </c>
      <c r="AQ1619">
        <v>90</v>
      </c>
      <c r="AR1619">
        <v>256</v>
      </c>
      <c r="AZ1619">
        <v>1200</v>
      </c>
      <c r="BA1619">
        <v>1</v>
      </c>
      <c r="BB1619" t="str">
        <f t="shared" si="927"/>
        <v xml:space="preserve">N4400K  </v>
      </c>
      <c r="BC1619">
        <v>1</v>
      </c>
      <c r="BE1619">
        <v>0</v>
      </c>
      <c r="BF1619">
        <v>0</v>
      </c>
      <c r="BG1619">
        <v>0</v>
      </c>
      <c r="BH1619">
        <v>1675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 t="shared" ref="BW1619:BW1624" si="954">"21:42:23.357"</f>
        <v>21:42:23.357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4</v>
      </c>
      <c r="CP1619" t="s">
        <v>119</v>
      </c>
      <c r="CQ1619">
        <v>169</v>
      </c>
      <c r="CR1619">
        <v>3</v>
      </c>
      <c r="CW1619">
        <v>10614115</v>
      </c>
      <c r="CY1619">
        <v>1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 t="shared" si="951"/>
        <v>07/22/2022 21:42:23.596</v>
      </c>
      <c r="C1620" t="str">
        <f t="shared" si="926"/>
        <v>FFDFD3C0</v>
      </c>
      <c r="D1620" t="s">
        <v>113</v>
      </c>
      <c r="E1620">
        <v>45</v>
      </c>
      <c r="H1620">
        <v>152</v>
      </c>
      <c r="I1620" t="s">
        <v>120</v>
      </c>
      <c r="J1620" t="s">
        <v>115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952"/>
        <v>21:42:23.352</v>
      </c>
      <c r="T1620" t="str">
        <f t="shared" si="953"/>
        <v>21:42:22.952</v>
      </c>
      <c r="U1620" t="str">
        <f t="shared" si="942"/>
        <v>A54CFF</v>
      </c>
      <c r="V1620">
        <v>0</v>
      </c>
      <c r="W1620">
        <v>0</v>
      </c>
      <c r="X1620">
        <v>2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1</v>
      </c>
      <c r="AI1620" t="s">
        <v>656</v>
      </c>
      <c r="AJ1620">
        <v>43.438181999999998</v>
      </c>
      <c r="AK1620" t="s">
        <v>657</v>
      </c>
      <c r="AL1620">
        <v>-88.781825999999995</v>
      </c>
      <c r="AM1620">
        <v>25</v>
      </c>
      <c r="AN1620">
        <v>1750</v>
      </c>
      <c r="AO1620" t="s">
        <v>118</v>
      </c>
      <c r="AP1620">
        <v>-44</v>
      </c>
      <c r="AQ1620">
        <v>90</v>
      </c>
      <c r="AR1620">
        <v>256</v>
      </c>
      <c r="AZ1620">
        <v>1200</v>
      </c>
      <c r="BA1620">
        <v>1</v>
      </c>
      <c r="BB1620" t="str">
        <f t="shared" si="927"/>
        <v xml:space="preserve">N4400K  </v>
      </c>
      <c r="BC1620">
        <v>1</v>
      </c>
      <c r="BE1620">
        <v>0</v>
      </c>
      <c r="BF1620">
        <v>0</v>
      </c>
      <c r="BG1620">
        <v>0</v>
      </c>
      <c r="BH1620">
        <v>1675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 t="shared" si="954"/>
        <v>21:42:23.357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4</v>
      </c>
      <c r="CP1620" t="s">
        <v>119</v>
      </c>
      <c r="CQ1620">
        <v>169</v>
      </c>
      <c r="CR1620">
        <v>3</v>
      </c>
      <c r="CW1620">
        <v>10614115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 t="shared" si="951"/>
        <v>07/22/2022 21:42:23.596</v>
      </c>
      <c r="C1621" t="str">
        <f t="shared" si="926"/>
        <v>FFDFD3C0</v>
      </c>
      <c r="D1621" t="s">
        <v>124</v>
      </c>
      <c r="E1621">
        <v>2</v>
      </c>
      <c r="H1621">
        <v>156</v>
      </c>
      <c r="I1621" t="s">
        <v>125</v>
      </c>
      <c r="J1621" t="s">
        <v>126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952"/>
        <v>21:42:23.352</v>
      </c>
      <c r="T1621" t="str">
        <f t="shared" si="953"/>
        <v>21:42:22.952</v>
      </c>
      <c r="U1621" t="str">
        <f t="shared" si="942"/>
        <v>A54CFF</v>
      </c>
      <c r="V1621">
        <v>0</v>
      </c>
      <c r="W1621">
        <v>0</v>
      </c>
      <c r="X1621">
        <v>2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1</v>
      </c>
      <c r="AI1621" t="s">
        <v>656</v>
      </c>
      <c r="AJ1621">
        <v>43.438181999999998</v>
      </c>
      <c r="AK1621" t="s">
        <v>657</v>
      </c>
      <c r="AL1621">
        <v>-88.781825999999995</v>
      </c>
      <c r="AM1621">
        <v>25</v>
      </c>
      <c r="AN1621">
        <v>1750</v>
      </c>
      <c r="AO1621" t="s">
        <v>118</v>
      </c>
      <c r="AP1621">
        <v>-44</v>
      </c>
      <c r="AQ1621">
        <v>90</v>
      </c>
      <c r="AR1621">
        <v>256</v>
      </c>
      <c r="AZ1621">
        <v>1200</v>
      </c>
      <c r="BA1621">
        <v>1</v>
      </c>
      <c r="BB1621" t="str">
        <f t="shared" si="927"/>
        <v xml:space="preserve">N4400K  </v>
      </c>
      <c r="BC1621">
        <v>1</v>
      </c>
      <c r="BE1621">
        <v>0</v>
      </c>
      <c r="BF1621">
        <v>0</v>
      </c>
      <c r="BG1621">
        <v>0</v>
      </c>
      <c r="BH1621">
        <v>1675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 t="shared" si="954"/>
        <v>21:42:23.357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4</v>
      </c>
      <c r="CP1621" t="s">
        <v>119</v>
      </c>
      <c r="CQ1621">
        <v>169</v>
      </c>
      <c r="CR1621">
        <v>3</v>
      </c>
      <c r="CW1621">
        <v>10614115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 t="shared" si="951"/>
        <v>07/22/2022 21:42:23.596</v>
      </c>
      <c r="C1622" t="str">
        <f t="shared" si="926"/>
        <v>FFDFD3C0</v>
      </c>
      <c r="D1622" t="s">
        <v>121</v>
      </c>
      <c r="E1622">
        <v>12</v>
      </c>
      <c r="F1622">
        <v>1012</v>
      </c>
      <c r="G1622" t="s">
        <v>122</v>
      </c>
      <c r="J1622" t="s">
        <v>123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952"/>
        <v>21:42:23.352</v>
      </c>
      <c r="T1622" t="str">
        <f t="shared" si="953"/>
        <v>21:42:22.952</v>
      </c>
      <c r="U1622" t="str">
        <f t="shared" si="942"/>
        <v>A54CFF</v>
      </c>
      <c r="V1622">
        <v>0</v>
      </c>
      <c r="W1622">
        <v>0</v>
      </c>
      <c r="X1622">
        <v>2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1</v>
      </c>
      <c r="AI1622" t="s">
        <v>656</v>
      </c>
      <c r="AJ1622">
        <v>43.438181999999998</v>
      </c>
      <c r="AK1622" t="s">
        <v>657</v>
      </c>
      <c r="AL1622">
        <v>-88.781825999999995</v>
      </c>
      <c r="AM1622">
        <v>25</v>
      </c>
      <c r="AN1622">
        <v>1750</v>
      </c>
      <c r="AO1622" t="s">
        <v>118</v>
      </c>
      <c r="AP1622">
        <v>-44</v>
      </c>
      <c r="AQ1622">
        <v>90</v>
      </c>
      <c r="AR1622">
        <v>256</v>
      </c>
      <c r="AZ1622">
        <v>1200</v>
      </c>
      <c r="BA1622">
        <v>1</v>
      </c>
      <c r="BB1622" t="str">
        <f t="shared" si="927"/>
        <v xml:space="preserve">N4400K  </v>
      </c>
      <c r="BC1622">
        <v>1</v>
      </c>
      <c r="BE1622">
        <v>0</v>
      </c>
      <c r="BF1622">
        <v>0</v>
      </c>
      <c r="BG1622">
        <v>0</v>
      </c>
      <c r="BH1622">
        <v>1675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 t="shared" si="954"/>
        <v>21:42:23.357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4</v>
      </c>
      <c r="CP1622" t="s">
        <v>119</v>
      </c>
      <c r="CQ1622">
        <v>169</v>
      </c>
      <c r="CR1622">
        <v>3</v>
      </c>
      <c r="CW1622">
        <v>10614115</v>
      </c>
      <c r="CY1622">
        <v>1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 t="shared" si="951"/>
        <v>07/22/2022 21:42:23.596</v>
      </c>
      <c r="C1623" t="str">
        <f t="shared" si="926"/>
        <v>FFDFD3C0</v>
      </c>
      <c r="D1623" t="s">
        <v>121</v>
      </c>
      <c r="E1623">
        <v>11</v>
      </c>
      <c r="F1623">
        <v>1011</v>
      </c>
      <c r="G1623" t="s">
        <v>125</v>
      </c>
      <c r="J1623" t="s">
        <v>123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952"/>
        <v>21:42:23.352</v>
      </c>
      <c r="T1623" t="str">
        <f t="shared" si="953"/>
        <v>21:42:22.952</v>
      </c>
      <c r="U1623" t="str">
        <f t="shared" si="942"/>
        <v>A54CFF</v>
      </c>
      <c r="V1623">
        <v>0</v>
      </c>
      <c r="W1623">
        <v>0</v>
      </c>
      <c r="X1623">
        <v>2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1</v>
      </c>
      <c r="AI1623" t="s">
        <v>656</v>
      </c>
      <c r="AJ1623">
        <v>43.438181999999998</v>
      </c>
      <c r="AK1623" t="s">
        <v>657</v>
      </c>
      <c r="AL1623">
        <v>-88.781825999999995</v>
      </c>
      <c r="AM1623">
        <v>25</v>
      </c>
      <c r="AN1623">
        <v>1750</v>
      </c>
      <c r="AO1623" t="s">
        <v>118</v>
      </c>
      <c r="AP1623">
        <v>-44</v>
      </c>
      <c r="AQ1623">
        <v>90</v>
      </c>
      <c r="AR1623">
        <v>256</v>
      </c>
      <c r="AZ1623">
        <v>1200</v>
      </c>
      <c r="BA1623">
        <v>1</v>
      </c>
      <c r="BB1623" t="str">
        <f t="shared" si="927"/>
        <v xml:space="preserve">N4400K  </v>
      </c>
      <c r="BC1623">
        <v>1</v>
      </c>
      <c r="BE1623">
        <v>0</v>
      </c>
      <c r="BF1623">
        <v>0</v>
      </c>
      <c r="BG1623">
        <v>0</v>
      </c>
      <c r="BH1623">
        <v>1675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 t="shared" si="954"/>
        <v>21:42:23.357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4</v>
      </c>
      <c r="CP1623" t="s">
        <v>119</v>
      </c>
      <c r="CQ1623">
        <v>169</v>
      </c>
      <c r="CR1623">
        <v>3</v>
      </c>
      <c r="CW1623">
        <v>10614115</v>
      </c>
      <c r="CY1623">
        <v>1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 t="shared" si="951"/>
        <v>07/22/2022 21:42:23.596</v>
      </c>
      <c r="C1624" t="str">
        <f t="shared" si="926"/>
        <v>FFDFD3C0</v>
      </c>
      <c r="D1624" t="s">
        <v>127</v>
      </c>
      <c r="E1624">
        <v>8</v>
      </c>
      <c r="F1624">
        <v>2008</v>
      </c>
      <c r="G1624" t="s">
        <v>128</v>
      </c>
      <c r="J1624" t="s">
        <v>129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952"/>
        <v>21:42:23.352</v>
      </c>
      <c r="T1624" t="str">
        <f t="shared" si="953"/>
        <v>21:42:22.952</v>
      </c>
      <c r="U1624" t="str">
        <f t="shared" si="942"/>
        <v>A54CFF</v>
      </c>
      <c r="V1624">
        <v>0</v>
      </c>
      <c r="W1624">
        <v>0</v>
      </c>
      <c r="X1624">
        <v>2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1</v>
      </c>
      <c r="AI1624" t="s">
        <v>656</v>
      </c>
      <c r="AJ1624">
        <v>43.438181999999998</v>
      </c>
      <c r="AK1624" t="s">
        <v>657</v>
      </c>
      <c r="AL1624">
        <v>-88.781825999999995</v>
      </c>
      <c r="AM1624">
        <v>25</v>
      </c>
      <c r="AN1624">
        <v>1750</v>
      </c>
      <c r="AO1624" t="s">
        <v>118</v>
      </c>
      <c r="AP1624">
        <v>-44</v>
      </c>
      <c r="AQ1624">
        <v>90</v>
      </c>
      <c r="AR1624">
        <v>256</v>
      </c>
      <c r="AZ1624">
        <v>1200</v>
      </c>
      <c r="BA1624">
        <v>1</v>
      </c>
      <c r="BB1624" t="str">
        <f t="shared" si="927"/>
        <v xml:space="preserve">N4400K  </v>
      </c>
      <c r="BC1624">
        <v>1</v>
      </c>
      <c r="BE1624">
        <v>0</v>
      </c>
      <c r="BF1624">
        <v>0</v>
      </c>
      <c r="BG1624">
        <v>0</v>
      </c>
      <c r="BH1624">
        <v>1675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 t="shared" si="954"/>
        <v>21:42:23.357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4</v>
      </c>
      <c r="CP1624" t="s">
        <v>119</v>
      </c>
      <c r="CQ1624">
        <v>169</v>
      </c>
      <c r="CR1624">
        <v>3</v>
      </c>
      <c r="CW1624">
        <v>10614115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 t="shared" ref="A1625:A1630" si="955">"07/22/2022 21:42:24.627"</f>
        <v>07/22/2022 21:42:24.627</v>
      </c>
      <c r="C1625" t="str">
        <f t="shared" si="926"/>
        <v>FFDFD3C0</v>
      </c>
      <c r="D1625" t="s">
        <v>127</v>
      </c>
      <c r="E1625">
        <v>8</v>
      </c>
      <c r="F1625">
        <v>2008</v>
      </c>
      <c r="G1625" t="s">
        <v>128</v>
      </c>
      <c r="J1625" t="s">
        <v>129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ref="S1625:S1630" si="956">"21:42:24.414"</f>
        <v>21:42:24.414</v>
      </c>
      <c r="T1625" t="str">
        <f t="shared" ref="T1625:T1630" si="957">"21:42:23.414"</f>
        <v>21:42:23.414</v>
      </c>
      <c r="U1625" t="str">
        <f t="shared" si="942"/>
        <v>A54CFF</v>
      </c>
      <c r="V1625">
        <v>0</v>
      </c>
      <c r="W1625">
        <v>0</v>
      </c>
      <c r="X1625">
        <v>2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1</v>
      </c>
      <c r="AI1625" t="s">
        <v>658</v>
      </c>
      <c r="AJ1625">
        <v>43.438589999999998</v>
      </c>
      <c r="AK1625" t="s">
        <v>659</v>
      </c>
      <c r="AL1625">
        <v>-88.782083999999998</v>
      </c>
      <c r="AM1625">
        <v>25</v>
      </c>
      <c r="AN1625">
        <v>1750</v>
      </c>
      <c r="AO1625" t="s">
        <v>118</v>
      </c>
      <c r="AP1625">
        <v>-45</v>
      </c>
      <c r="AQ1625">
        <v>90</v>
      </c>
      <c r="AR1625">
        <v>320</v>
      </c>
      <c r="AZ1625">
        <v>1200</v>
      </c>
      <c r="BA1625">
        <v>1</v>
      </c>
      <c r="BB1625" t="str">
        <f t="shared" si="927"/>
        <v xml:space="preserve">N4400K  </v>
      </c>
      <c r="BC1625">
        <v>1</v>
      </c>
      <c r="BE1625">
        <v>0</v>
      </c>
      <c r="BF1625">
        <v>0</v>
      </c>
      <c r="BG1625">
        <v>0</v>
      </c>
      <c r="BH1625">
        <v>1675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 t="shared" ref="BW1625:BW1630" si="958">"21:42:24.417"</f>
        <v>21:42:24.417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4</v>
      </c>
      <c r="CP1625" t="s">
        <v>119</v>
      </c>
      <c r="CQ1625">
        <v>169</v>
      </c>
      <c r="CR1625">
        <v>3</v>
      </c>
      <c r="CW1625">
        <v>10615906</v>
      </c>
      <c r="CY1625">
        <v>1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 t="shared" si="955"/>
        <v>07/22/2022 21:42:24.627</v>
      </c>
      <c r="C1626" t="str">
        <f t="shared" si="926"/>
        <v>FFDFD3C0</v>
      </c>
      <c r="D1626" t="s">
        <v>124</v>
      </c>
      <c r="E1626">
        <v>2</v>
      </c>
      <c r="H1626">
        <v>156</v>
      </c>
      <c r="I1626" t="s">
        <v>125</v>
      </c>
      <c r="J1626" t="s">
        <v>126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956"/>
        <v>21:42:24.414</v>
      </c>
      <c r="T1626" t="str">
        <f t="shared" si="957"/>
        <v>21:42:23.414</v>
      </c>
      <c r="U1626" t="str">
        <f t="shared" si="942"/>
        <v>A54CFF</v>
      </c>
      <c r="V1626">
        <v>0</v>
      </c>
      <c r="W1626">
        <v>0</v>
      </c>
      <c r="X1626">
        <v>2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1</v>
      </c>
      <c r="AI1626" t="s">
        <v>658</v>
      </c>
      <c r="AJ1626">
        <v>43.438589999999998</v>
      </c>
      <c r="AK1626" t="s">
        <v>659</v>
      </c>
      <c r="AL1626">
        <v>-88.782083999999998</v>
      </c>
      <c r="AM1626">
        <v>25</v>
      </c>
      <c r="AN1626">
        <v>1750</v>
      </c>
      <c r="AO1626" t="s">
        <v>118</v>
      </c>
      <c r="AP1626">
        <v>-45</v>
      </c>
      <c r="AQ1626">
        <v>90</v>
      </c>
      <c r="AR1626">
        <v>320</v>
      </c>
      <c r="AZ1626">
        <v>1200</v>
      </c>
      <c r="BA1626">
        <v>1</v>
      </c>
      <c r="BB1626" t="str">
        <f t="shared" si="927"/>
        <v xml:space="preserve">N4400K  </v>
      </c>
      <c r="BC1626">
        <v>1</v>
      </c>
      <c r="BE1626">
        <v>0</v>
      </c>
      <c r="BF1626">
        <v>0</v>
      </c>
      <c r="BG1626">
        <v>0</v>
      </c>
      <c r="BH1626">
        <v>1675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 t="shared" si="958"/>
        <v>21:42:24.417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4</v>
      </c>
      <c r="CP1626" t="s">
        <v>119</v>
      </c>
      <c r="CQ1626">
        <v>169</v>
      </c>
      <c r="CR1626">
        <v>3</v>
      </c>
      <c r="CW1626">
        <v>10615906</v>
      </c>
      <c r="CY1626">
        <v>1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 t="shared" si="955"/>
        <v>07/22/2022 21:42:24.627</v>
      </c>
      <c r="C1627" t="str">
        <f t="shared" si="926"/>
        <v>FFDFD3C0</v>
      </c>
      <c r="D1627" t="s">
        <v>113</v>
      </c>
      <c r="E1627">
        <v>45</v>
      </c>
      <c r="H1627">
        <v>152</v>
      </c>
      <c r="I1627" t="s">
        <v>120</v>
      </c>
      <c r="J1627" t="s">
        <v>115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956"/>
        <v>21:42:24.414</v>
      </c>
      <c r="T1627" t="str">
        <f t="shared" si="957"/>
        <v>21:42:23.414</v>
      </c>
      <c r="U1627" t="str">
        <f t="shared" si="942"/>
        <v>A54CFF</v>
      </c>
      <c r="V1627">
        <v>0</v>
      </c>
      <c r="W1627">
        <v>0</v>
      </c>
      <c r="X1627">
        <v>2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1</v>
      </c>
      <c r="AI1627" t="s">
        <v>658</v>
      </c>
      <c r="AJ1627">
        <v>43.438589999999998</v>
      </c>
      <c r="AK1627" t="s">
        <v>659</v>
      </c>
      <c r="AL1627">
        <v>-88.782083999999998</v>
      </c>
      <c r="AM1627">
        <v>25</v>
      </c>
      <c r="AN1627">
        <v>1750</v>
      </c>
      <c r="AO1627" t="s">
        <v>118</v>
      </c>
      <c r="AP1627">
        <v>-45</v>
      </c>
      <c r="AQ1627">
        <v>90</v>
      </c>
      <c r="AR1627">
        <v>320</v>
      </c>
      <c r="AZ1627">
        <v>1200</v>
      </c>
      <c r="BA1627">
        <v>1</v>
      </c>
      <c r="BB1627" t="str">
        <f t="shared" si="927"/>
        <v xml:space="preserve">N4400K  </v>
      </c>
      <c r="BC1627">
        <v>1</v>
      </c>
      <c r="BE1627">
        <v>0</v>
      </c>
      <c r="BF1627">
        <v>0</v>
      </c>
      <c r="BG1627">
        <v>0</v>
      </c>
      <c r="BH1627">
        <v>1675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 t="shared" si="958"/>
        <v>21:42:24.417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4</v>
      </c>
      <c r="CP1627" t="s">
        <v>119</v>
      </c>
      <c r="CQ1627">
        <v>169</v>
      </c>
      <c r="CR1627">
        <v>3</v>
      </c>
      <c r="CW1627">
        <v>10615906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 t="shared" si="955"/>
        <v>07/22/2022 21:42:24.627</v>
      </c>
      <c r="C1628" t="str">
        <f t="shared" si="926"/>
        <v>FFDFD3C0</v>
      </c>
      <c r="D1628" t="s">
        <v>113</v>
      </c>
      <c r="E1628">
        <v>44</v>
      </c>
      <c r="H1628">
        <v>151</v>
      </c>
      <c r="I1628" t="s">
        <v>114</v>
      </c>
      <c r="J1628" t="s">
        <v>115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956"/>
        <v>21:42:24.414</v>
      </c>
      <c r="T1628" t="str">
        <f t="shared" si="957"/>
        <v>21:42:23.414</v>
      </c>
      <c r="U1628" t="str">
        <f t="shared" si="942"/>
        <v>A54CFF</v>
      </c>
      <c r="V1628">
        <v>0</v>
      </c>
      <c r="W1628">
        <v>0</v>
      </c>
      <c r="X1628">
        <v>2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1</v>
      </c>
      <c r="AI1628" t="s">
        <v>658</v>
      </c>
      <c r="AJ1628">
        <v>43.438589999999998</v>
      </c>
      <c r="AK1628" t="s">
        <v>659</v>
      </c>
      <c r="AL1628">
        <v>-88.782083999999998</v>
      </c>
      <c r="AM1628">
        <v>25</v>
      </c>
      <c r="AN1628">
        <v>1750</v>
      </c>
      <c r="AO1628" t="s">
        <v>118</v>
      </c>
      <c r="AP1628">
        <v>-45</v>
      </c>
      <c r="AQ1628">
        <v>90</v>
      </c>
      <c r="AR1628">
        <v>320</v>
      </c>
      <c r="AZ1628">
        <v>1200</v>
      </c>
      <c r="BA1628">
        <v>1</v>
      </c>
      <c r="BB1628" t="str">
        <f t="shared" si="927"/>
        <v xml:space="preserve">N4400K  </v>
      </c>
      <c r="BC1628">
        <v>1</v>
      </c>
      <c r="BE1628">
        <v>0</v>
      </c>
      <c r="BF1628">
        <v>0</v>
      </c>
      <c r="BG1628">
        <v>0</v>
      </c>
      <c r="BH1628">
        <v>1675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 t="shared" si="958"/>
        <v>21:42:24.417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4</v>
      </c>
      <c r="CP1628" t="s">
        <v>119</v>
      </c>
      <c r="CQ1628">
        <v>169</v>
      </c>
      <c r="CR1628">
        <v>3</v>
      </c>
      <c r="CW1628">
        <v>10615906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 t="shared" si="955"/>
        <v>07/22/2022 21:42:24.627</v>
      </c>
      <c r="C1629" t="str">
        <f t="shared" si="926"/>
        <v>FFDFD3C0</v>
      </c>
      <c r="D1629" t="s">
        <v>121</v>
      </c>
      <c r="E1629">
        <v>12</v>
      </c>
      <c r="F1629">
        <v>1012</v>
      </c>
      <c r="G1629" t="s">
        <v>122</v>
      </c>
      <c r="J1629" t="s">
        <v>123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956"/>
        <v>21:42:24.414</v>
      </c>
      <c r="T1629" t="str">
        <f t="shared" si="957"/>
        <v>21:42:23.414</v>
      </c>
      <c r="U1629" t="str">
        <f t="shared" si="942"/>
        <v>A54CFF</v>
      </c>
      <c r="V1629">
        <v>0</v>
      </c>
      <c r="W1629">
        <v>0</v>
      </c>
      <c r="X1629">
        <v>2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1</v>
      </c>
      <c r="AI1629" t="s">
        <v>658</v>
      </c>
      <c r="AJ1629">
        <v>43.438589999999998</v>
      </c>
      <c r="AK1629" t="s">
        <v>659</v>
      </c>
      <c r="AL1629">
        <v>-88.782083999999998</v>
      </c>
      <c r="AM1629">
        <v>25</v>
      </c>
      <c r="AN1629">
        <v>1750</v>
      </c>
      <c r="AO1629" t="s">
        <v>118</v>
      </c>
      <c r="AP1629">
        <v>-45</v>
      </c>
      <c r="AQ1629">
        <v>90</v>
      </c>
      <c r="AR1629">
        <v>320</v>
      </c>
      <c r="AZ1629">
        <v>1200</v>
      </c>
      <c r="BA1629">
        <v>1</v>
      </c>
      <c r="BB1629" t="str">
        <f t="shared" si="927"/>
        <v xml:space="preserve">N4400K  </v>
      </c>
      <c r="BC1629">
        <v>1</v>
      </c>
      <c r="BE1629">
        <v>0</v>
      </c>
      <c r="BF1629">
        <v>0</v>
      </c>
      <c r="BG1629">
        <v>0</v>
      </c>
      <c r="BH1629">
        <v>1675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 t="shared" si="958"/>
        <v>21:42:24.417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4</v>
      </c>
      <c r="CP1629" t="s">
        <v>119</v>
      </c>
      <c r="CQ1629">
        <v>169</v>
      </c>
      <c r="CR1629">
        <v>3</v>
      </c>
      <c r="CW1629">
        <v>10615906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 t="shared" si="955"/>
        <v>07/22/2022 21:42:24.627</v>
      </c>
      <c r="C1630" t="str">
        <f t="shared" si="926"/>
        <v>FFDFD3C0</v>
      </c>
      <c r="D1630" t="s">
        <v>121</v>
      </c>
      <c r="E1630">
        <v>11</v>
      </c>
      <c r="F1630">
        <v>1011</v>
      </c>
      <c r="G1630" t="s">
        <v>125</v>
      </c>
      <c r="J1630" t="s">
        <v>123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956"/>
        <v>21:42:24.414</v>
      </c>
      <c r="T1630" t="str">
        <f t="shared" si="957"/>
        <v>21:42:23.414</v>
      </c>
      <c r="U1630" t="str">
        <f t="shared" si="942"/>
        <v>A54CFF</v>
      </c>
      <c r="V1630">
        <v>0</v>
      </c>
      <c r="W1630">
        <v>0</v>
      </c>
      <c r="X1630">
        <v>2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1</v>
      </c>
      <c r="AI1630" t="s">
        <v>658</v>
      </c>
      <c r="AJ1630">
        <v>43.438589999999998</v>
      </c>
      <c r="AK1630" t="s">
        <v>659</v>
      </c>
      <c r="AL1630">
        <v>-88.782083999999998</v>
      </c>
      <c r="AM1630">
        <v>25</v>
      </c>
      <c r="AN1630">
        <v>1750</v>
      </c>
      <c r="AO1630" t="s">
        <v>118</v>
      </c>
      <c r="AP1630">
        <v>-45</v>
      </c>
      <c r="AQ1630">
        <v>90</v>
      </c>
      <c r="AR1630">
        <v>320</v>
      </c>
      <c r="AZ1630">
        <v>1200</v>
      </c>
      <c r="BA1630">
        <v>1</v>
      </c>
      <c r="BB1630" t="str">
        <f t="shared" si="927"/>
        <v xml:space="preserve">N4400K  </v>
      </c>
      <c r="BC1630">
        <v>1</v>
      </c>
      <c r="BE1630">
        <v>0</v>
      </c>
      <c r="BF1630">
        <v>0</v>
      </c>
      <c r="BG1630">
        <v>0</v>
      </c>
      <c r="BH1630">
        <v>1675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 t="shared" si="958"/>
        <v>21:42:24.417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4</v>
      </c>
      <c r="CP1630" t="s">
        <v>119</v>
      </c>
      <c r="CQ1630">
        <v>169</v>
      </c>
      <c r="CR1630">
        <v>3</v>
      </c>
      <c r="CW1630">
        <v>10615906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 t="shared" ref="A1631:A1636" si="959">"07/22/2022 21:42:25.627"</f>
        <v>07/22/2022 21:42:25.627</v>
      </c>
      <c r="C1631" t="str">
        <f t="shared" si="926"/>
        <v>FFDFD3C0</v>
      </c>
      <c r="D1631" t="s">
        <v>127</v>
      </c>
      <c r="E1631">
        <v>8</v>
      </c>
      <c r="F1631">
        <v>2008</v>
      </c>
      <c r="G1631" t="s">
        <v>128</v>
      </c>
      <c r="J1631" t="s">
        <v>129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ref="S1631:S1636" si="960">"21:42:25.391"</f>
        <v>21:42:25.391</v>
      </c>
      <c r="T1631" t="str">
        <f t="shared" ref="T1631:T1636" si="961">"21:42:24.991"</f>
        <v>21:42:24.991</v>
      </c>
      <c r="U1631" t="str">
        <f t="shared" si="942"/>
        <v>A54CFF</v>
      </c>
      <c r="V1631">
        <v>0</v>
      </c>
      <c r="W1631">
        <v>0</v>
      </c>
      <c r="X1631">
        <v>2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1</v>
      </c>
      <c r="AI1631" t="s">
        <v>660</v>
      </c>
      <c r="AJ1631">
        <v>43.439019000000002</v>
      </c>
      <c r="AK1631" t="s">
        <v>661</v>
      </c>
      <c r="AL1631">
        <v>-88.782405999999995</v>
      </c>
      <c r="AM1631">
        <v>25</v>
      </c>
      <c r="AN1631">
        <v>1775</v>
      </c>
      <c r="AO1631" t="s">
        <v>118</v>
      </c>
      <c r="AP1631">
        <v>-46</v>
      </c>
      <c r="AQ1631">
        <v>91</v>
      </c>
      <c r="AR1631">
        <v>448</v>
      </c>
      <c r="AZ1631">
        <v>1200</v>
      </c>
      <c r="BA1631">
        <v>1</v>
      </c>
      <c r="BB1631" t="str">
        <f t="shared" si="927"/>
        <v xml:space="preserve">N4400K  </v>
      </c>
      <c r="BC1631">
        <v>1</v>
      </c>
      <c r="BE1631">
        <v>0</v>
      </c>
      <c r="BF1631">
        <v>0</v>
      </c>
      <c r="BG1631">
        <v>0</v>
      </c>
      <c r="BH1631">
        <v>1675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 t="shared" ref="BW1631:BW1636" si="962">"21:42:25.397"</f>
        <v>21:42:25.397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4</v>
      </c>
      <c r="CP1631" t="s">
        <v>119</v>
      </c>
      <c r="CQ1631">
        <v>169</v>
      </c>
      <c r="CR1631">
        <v>3</v>
      </c>
      <c r="CW1631">
        <v>10617457</v>
      </c>
      <c r="CY1631">
        <v>1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 t="shared" si="959"/>
        <v>07/22/2022 21:42:25.627</v>
      </c>
      <c r="C1632" t="str">
        <f t="shared" si="926"/>
        <v>FFDFD3C0</v>
      </c>
      <c r="D1632" t="s">
        <v>113</v>
      </c>
      <c r="E1632">
        <v>45</v>
      </c>
      <c r="H1632">
        <v>152</v>
      </c>
      <c r="I1632" t="s">
        <v>120</v>
      </c>
      <c r="J1632" t="s">
        <v>115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960"/>
        <v>21:42:25.391</v>
      </c>
      <c r="T1632" t="str">
        <f t="shared" si="961"/>
        <v>21:42:24.991</v>
      </c>
      <c r="U1632" t="str">
        <f t="shared" si="942"/>
        <v>A54CFF</v>
      </c>
      <c r="V1632">
        <v>0</v>
      </c>
      <c r="W1632">
        <v>0</v>
      </c>
      <c r="X1632">
        <v>2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1</v>
      </c>
      <c r="AI1632" t="s">
        <v>660</v>
      </c>
      <c r="AJ1632">
        <v>43.439019000000002</v>
      </c>
      <c r="AK1632" t="s">
        <v>661</v>
      </c>
      <c r="AL1632">
        <v>-88.782405999999995</v>
      </c>
      <c r="AM1632">
        <v>25</v>
      </c>
      <c r="AN1632">
        <v>1775</v>
      </c>
      <c r="AO1632" t="s">
        <v>118</v>
      </c>
      <c r="AP1632">
        <v>-46</v>
      </c>
      <c r="AQ1632">
        <v>91</v>
      </c>
      <c r="AR1632">
        <v>448</v>
      </c>
      <c r="AZ1632">
        <v>1200</v>
      </c>
      <c r="BA1632">
        <v>1</v>
      </c>
      <c r="BB1632" t="str">
        <f t="shared" si="927"/>
        <v xml:space="preserve">N4400K  </v>
      </c>
      <c r="BC1632">
        <v>1</v>
      </c>
      <c r="BE1632">
        <v>0</v>
      </c>
      <c r="BF1632">
        <v>0</v>
      </c>
      <c r="BG1632">
        <v>0</v>
      </c>
      <c r="BH1632">
        <v>1675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 t="shared" si="962"/>
        <v>21:42:25.397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4</v>
      </c>
      <c r="CP1632" t="s">
        <v>119</v>
      </c>
      <c r="CQ1632">
        <v>169</v>
      </c>
      <c r="CR1632">
        <v>3</v>
      </c>
      <c r="CW1632">
        <v>10617457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 t="shared" si="959"/>
        <v>07/22/2022 21:42:25.627</v>
      </c>
      <c r="C1633" t="str">
        <f t="shared" si="926"/>
        <v>FFDFD3C0</v>
      </c>
      <c r="D1633" t="s">
        <v>124</v>
      </c>
      <c r="E1633">
        <v>2</v>
      </c>
      <c r="H1633">
        <v>156</v>
      </c>
      <c r="I1633" t="s">
        <v>125</v>
      </c>
      <c r="J1633" t="s">
        <v>126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960"/>
        <v>21:42:25.391</v>
      </c>
      <c r="T1633" t="str">
        <f t="shared" si="961"/>
        <v>21:42:24.991</v>
      </c>
      <c r="U1633" t="str">
        <f t="shared" si="942"/>
        <v>A54CFF</v>
      </c>
      <c r="V1633">
        <v>0</v>
      </c>
      <c r="W1633">
        <v>0</v>
      </c>
      <c r="X1633">
        <v>2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1</v>
      </c>
      <c r="AI1633" t="s">
        <v>660</v>
      </c>
      <c r="AJ1633">
        <v>43.439019000000002</v>
      </c>
      <c r="AK1633" t="s">
        <v>661</v>
      </c>
      <c r="AL1633">
        <v>-88.782405999999995</v>
      </c>
      <c r="AM1633">
        <v>25</v>
      </c>
      <c r="AN1633">
        <v>1775</v>
      </c>
      <c r="AO1633" t="s">
        <v>118</v>
      </c>
      <c r="AP1633">
        <v>-46</v>
      </c>
      <c r="AQ1633">
        <v>91</v>
      </c>
      <c r="AR1633">
        <v>448</v>
      </c>
      <c r="AZ1633">
        <v>1200</v>
      </c>
      <c r="BA1633">
        <v>1</v>
      </c>
      <c r="BB1633" t="str">
        <f t="shared" si="927"/>
        <v xml:space="preserve">N4400K  </v>
      </c>
      <c r="BC1633">
        <v>1</v>
      </c>
      <c r="BE1633">
        <v>0</v>
      </c>
      <c r="BF1633">
        <v>0</v>
      </c>
      <c r="BG1633">
        <v>0</v>
      </c>
      <c r="BH1633">
        <v>1675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 t="shared" si="962"/>
        <v>21:42:25.397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4</v>
      </c>
      <c r="CP1633" t="s">
        <v>119</v>
      </c>
      <c r="CQ1633">
        <v>169</v>
      </c>
      <c r="CR1633">
        <v>3</v>
      </c>
      <c r="CW1633">
        <v>10617457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 t="shared" si="959"/>
        <v>07/22/2022 21:42:25.627</v>
      </c>
      <c r="C1634" t="str">
        <f t="shared" si="926"/>
        <v>FFDFD3C0</v>
      </c>
      <c r="D1634" t="s">
        <v>113</v>
      </c>
      <c r="E1634">
        <v>44</v>
      </c>
      <c r="H1634">
        <v>151</v>
      </c>
      <c r="I1634" t="s">
        <v>114</v>
      </c>
      <c r="J1634" t="s">
        <v>115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960"/>
        <v>21:42:25.391</v>
      </c>
      <c r="T1634" t="str">
        <f t="shared" si="961"/>
        <v>21:42:24.991</v>
      </c>
      <c r="U1634" t="str">
        <f t="shared" si="942"/>
        <v>A54CFF</v>
      </c>
      <c r="V1634">
        <v>0</v>
      </c>
      <c r="W1634">
        <v>0</v>
      </c>
      <c r="X1634">
        <v>2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1</v>
      </c>
      <c r="AI1634" t="s">
        <v>660</v>
      </c>
      <c r="AJ1634">
        <v>43.439019000000002</v>
      </c>
      <c r="AK1634" t="s">
        <v>661</v>
      </c>
      <c r="AL1634">
        <v>-88.782405999999995</v>
      </c>
      <c r="AM1634">
        <v>25</v>
      </c>
      <c r="AN1634">
        <v>1775</v>
      </c>
      <c r="AO1634" t="s">
        <v>118</v>
      </c>
      <c r="AP1634">
        <v>-46</v>
      </c>
      <c r="AQ1634">
        <v>91</v>
      </c>
      <c r="AR1634">
        <v>448</v>
      </c>
      <c r="AZ1634">
        <v>1200</v>
      </c>
      <c r="BA1634">
        <v>1</v>
      </c>
      <c r="BB1634" t="str">
        <f t="shared" si="927"/>
        <v xml:space="preserve">N4400K  </v>
      </c>
      <c r="BC1634">
        <v>1</v>
      </c>
      <c r="BE1634">
        <v>0</v>
      </c>
      <c r="BF1634">
        <v>0</v>
      </c>
      <c r="BG1634">
        <v>0</v>
      </c>
      <c r="BH1634">
        <v>1675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 t="shared" si="962"/>
        <v>21:42:25.397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4</v>
      </c>
      <c r="CP1634" t="s">
        <v>119</v>
      </c>
      <c r="CQ1634">
        <v>169</v>
      </c>
      <c r="CR1634">
        <v>3</v>
      </c>
      <c r="CW1634">
        <v>10617457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 t="shared" si="959"/>
        <v>07/22/2022 21:42:25.627</v>
      </c>
      <c r="C1635" t="str">
        <f t="shared" si="926"/>
        <v>FFDFD3C0</v>
      </c>
      <c r="D1635" t="s">
        <v>121</v>
      </c>
      <c r="E1635">
        <v>12</v>
      </c>
      <c r="F1635">
        <v>1012</v>
      </c>
      <c r="G1635" t="s">
        <v>122</v>
      </c>
      <c r="J1635" t="s">
        <v>123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960"/>
        <v>21:42:25.391</v>
      </c>
      <c r="T1635" t="str">
        <f t="shared" si="961"/>
        <v>21:42:24.991</v>
      </c>
      <c r="U1635" t="str">
        <f t="shared" si="942"/>
        <v>A54CFF</v>
      </c>
      <c r="V1635">
        <v>0</v>
      </c>
      <c r="W1635">
        <v>0</v>
      </c>
      <c r="X1635">
        <v>2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1</v>
      </c>
      <c r="AI1635" t="s">
        <v>660</v>
      </c>
      <c r="AJ1635">
        <v>43.439019000000002</v>
      </c>
      <c r="AK1635" t="s">
        <v>661</v>
      </c>
      <c r="AL1635">
        <v>-88.782405999999995</v>
      </c>
      <c r="AM1635">
        <v>25</v>
      </c>
      <c r="AN1635">
        <v>1775</v>
      </c>
      <c r="AO1635" t="s">
        <v>118</v>
      </c>
      <c r="AP1635">
        <v>-46</v>
      </c>
      <c r="AQ1635">
        <v>91</v>
      </c>
      <c r="AR1635">
        <v>448</v>
      </c>
      <c r="AZ1635">
        <v>1200</v>
      </c>
      <c r="BA1635">
        <v>1</v>
      </c>
      <c r="BB1635" t="str">
        <f t="shared" si="927"/>
        <v xml:space="preserve">N4400K  </v>
      </c>
      <c r="BC1635">
        <v>1</v>
      </c>
      <c r="BE1635">
        <v>0</v>
      </c>
      <c r="BF1635">
        <v>0</v>
      </c>
      <c r="BG1635">
        <v>0</v>
      </c>
      <c r="BH1635">
        <v>1675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 t="shared" si="962"/>
        <v>21:42:25.397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4</v>
      </c>
      <c r="CP1635" t="s">
        <v>119</v>
      </c>
      <c r="CQ1635">
        <v>169</v>
      </c>
      <c r="CR1635">
        <v>3</v>
      </c>
      <c r="CW1635">
        <v>10617457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 t="shared" si="959"/>
        <v>07/22/2022 21:42:25.627</v>
      </c>
      <c r="C1636" t="str">
        <f t="shared" si="926"/>
        <v>FFDFD3C0</v>
      </c>
      <c r="D1636" t="s">
        <v>121</v>
      </c>
      <c r="E1636">
        <v>11</v>
      </c>
      <c r="F1636">
        <v>1011</v>
      </c>
      <c r="G1636" t="s">
        <v>125</v>
      </c>
      <c r="J1636" t="s">
        <v>123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960"/>
        <v>21:42:25.391</v>
      </c>
      <c r="T1636" t="str">
        <f t="shared" si="961"/>
        <v>21:42:24.991</v>
      </c>
      <c r="U1636" t="str">
        <f t="shared" si="942"/>
        <v>A54CFF</v>
      </c>
      <c r="V1636">
        <v>0</v>
      </c>
      <c r="W1636">
        <v>0</v>
      </c>
      <c r="X1636">
        <v>2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1</v>
      </c>
      <c r="AI1636" t="s">
        <v>660</v>
      </c>
      <c r="AJ1636">
        <v>43.439019000000002</v>
      </c>
      <c r="AK1636" t="s">
        <v>661</v>
      </c>
      <c r="AL1636">
        <v>-88.782405999999995</v>
      </c>
      <c r="AM1636">
        <v>25</v>
      </c>
      <c r="AN1636">
        <v>1775</v>
      </c>
      <c r="AO1636" t="s">
        <v>118</v>
      </c>
      <c r="AP1636">
        <v>-46</v>
      </c>
      <c r="AQ1636">
        <v>91</v>
      </c>
      <c r="AR1636">
        <v>448</v>
      </c>
      <c r="AZ1636">
        <v>1200</v>
      </c>
      <c r="BA1636">
        <v>1</v>
      </c>
      <c r="BB1636" t="str">
        <f t="shared" si="927"/>
        <v xml:space="preserve">N4400K  </v>
      </c>
      <c r="BC1636">
        <v>1</v>
      </c>
      <c r="BE1636">
        <v>0</v>
      </c>
      <c r="BF1636">
        <v>0</v>
      </c>
      <c r="BG1636">
        <v>0</v>
      </c>
      <c r="BH1636">
        <v>1675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 t="shared" si="962"/>
        <v>21:42:25.397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4</v>
      </c>
      <c r="CP1636" t="s">
        <v>119</v>
      </c>
      <c r="CQ1636">
        <v>169</v>
      </c>
      <c r="CR1636">
        <v>3</v>
      </c>
      <c r="CW1636">
        <v>10617457</v>
      </c>
      <c r="CY1636">
        <v>1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"07/22/2022 21:42:26.580"</f>
        <v>07/22/2022 21:42:26.580</v>
      </c>
      <c r="C1637" t="str">
        <f t="shared" si="926"/>
        <v>FFDFD3C0</v>
      </c>
      <c r="D1637" t="s">
        <v>127</v>
      </c>
      <c r="E1637">
        <v>8</v>
      </c>
      <c r="F1637">
        <v>2008</v>
      </c>
      <c r="G1637" t="s">
        <v>128</v>
      </c>
      <c r="J1637" t="s">
        <v>129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ref="S1637:S1642" si="963">"21:42:26.344"</f>
        <v>21:42:26.344</v>
      </c>
      <c r="T1637" t="str">
        <f t="shared" ref="T1637:T1642" si="964">"21:42:25.444"</f>
        <v>21:42:25.444</v>
      </c>
      <c r="U1637" t="str">
        <f t="shared" si="942"/>
        <v>A54CFF</v>
      </c>
      <c r="V1637">
        <v>0</v>
      </c>
      <c r="W1637">
        <v>0</v>
      </c>
      <c r="X1637">
        <v>2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1</v>
      </c>
      <c r="AI1637" t="s">
        <v>662</v>
      </c>
      <c r="AJ1637">
        <v>43.439425999999997</v>
      </c>
      <c r="AK1637" t="s">
        <v>663</v>
      </c>
      <c r="AL1637">
        <v>-88.782748999999995</v>
      </c>
      <c r="AM1637">
        <v>25</v>
      </c>
      <c r="AN1637">
        <v>1775</v>
      </c>
      <c r="AO1637" t="s">
        <v>118</v>
      </c>
      <c r="AP1637">
        <v>-47</v>
      </c>
      <c r="AQ1637">
        <v>91</v>
      </c>
      <c r="AR1637">
        <v>448</v>
      </c>
      <c r="AZ1637">
        <v>1200</v>
      </c>
      <c r="BA1637">
        <v>1</v>
      </c>
      <c r="BB1637" t="str">
        <f t="shared" si="927"/>
        <v xml:space="preserve">N4400K  </v>
      </c>
      <c r="BC1637">
        <v>1</v>
      </c>
      <c r="BE1637">
        <v>0</v>
      </c>
      <c r="BF1637">
        <v>0</v>
      </c>
      <c r="BG1637">
        <v>0</v>
      </c>
      <c r="BH1637">
        <v>1700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 t="shared" ref="BW1637:BW1642" si="965">"21:42:26.349"</f>
        <v>21:42:26.349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5</v>
      </c>
      <c r="CP1637" t="s">
        <v>119</v>
      </c>
      <c r="CQ1637">
        <v>169</v>
      </c>
      <c r="CR1637">
        <v>3</v>
      </c>
      <c r="CW1637">
        <v>10619055</v>
      </c>
      <c r="CY1637">
        <v>1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"07/22/2022 21:42:26.580"</f>
        <v>07/22/2022 21:42:26.580</v>
      </c>
      <c r="C1638" t="str">
        <f t="shared" si="926"/>
        <v>FFDFD3C0</v>
      </c>
      <c r="D1638" t="s">
        <v>113</v>
      </c>
      <c r="E1638">
        <v>44</v>
      </c>
      <c r="H1638">
        <v>151</v>
      </c>
      <c r="I1638" t="s">
        <v>114</v>
      </c>
      <c r="J1638" t="s">
        <v>115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963"/>
        <v>21:42:26.344</v>
      </c>
      <c r="T1638" t="str">
        <f t="shared" si="964"/>
        <v>21:42:25.444</v>
      </c>
      <c r="U1638" t="str">
        <f t="shared" si="942"/>
        <v>A54CFF</v>
      </c>
      <c r="V1638">
        <v>0</v>
      </c>
      <c r="W1638">
        <v>0</v>
      </c>
      <c r="X1638">
        <v>2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1</v>
      </c>
      <c r="AI1638" t="s">
        <v>662</v>
      </c>
      <c r="AJ1638">
        <v>43.439425999999997</v>
      </c>
      <c r="AK1638" t="s">
        <v>663</v>
      </c>
      <c r="AL1638">
        <v>-88.782748999999995</v>
      </c>
      <c r="AM1638">
        <v>25</v>
      </c>
      <c r="AN1638">
        <v>1775</v>
      </c>
      <c r="AO1638" t="s">
        <v>118</v>
      </c>
      <c r="AP1638">
        <v>-47</v>
      </c>
      <c r="AQ1638">
        <v>91</v>
      </c>
      <c r="AR1638">
        <v>448</v>
      </c>
      <c r="AZ1638">
        <v>1200</v>
      </c>
      <c r="BA1638">
        <v>1</v>
      </c>
      <c r="BB1638" t="str">
        <f t="shared" si="927"/>
        <v xml:space="preserve">N4400K  </v>
      </c>
      <c r="BC1638">
        <v>1</v>
      </c>
      <c r="BE1638">
        <v>0</v>
      </c>
      <c r="BF1638">
        <v>0</v>
      </c>
      <c r="BG1638">
        <v>0</v>
      </c>
      <c r="BH1638">
        <v>1700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 t="shared" si="965"/>
        <v>21:42:26.349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5</v>
      </c>
      <c r="CP1638" t="s">
        <v>119</v>
      </c>
      <c r="CQ1638">
        <v>169</v>
      </c>
      <c r="CR1638">
        <v>3</v>
      </c>
      <c r="CW1638">
        <v>10619055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"07/22/2022 21:42:26.580"</f>
        <v>07/22/2022 21:42:26.580</v>
      </c>
      <c r="C1639" t="str">
        <f t="shared" si="926"/>
        <v>FFDFD3C0</v>
      </c>
      <c r="D1639" t="s">
        <v>113</v>
      </c>
      <c r="E1639">
        <v>45</v>
      </c>
      <c r="H1639">
        <v>152</v>
      </c>
      <c r="I1639" t="s">
        <v>120</v>
      </c>
      <c r="J1639" t="s">
        <v>115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963"/>
        <v>21:42:26.344</v>
      </c>
      <c r="T1639" t="str">
        <f t="shared" si="964"/>
        <v>21:42:25.444</v>
      </c>
      <c r="U1639" t="str">
        <f t="shared" si="942"/>
        <v>A54CFF</v>
      </c>
      <c r="V1639">
        <v>0</v>
      </c>
      <c r="W1639">
        <v>0</v>
      </c>
      <c r="X1639">
        <v>2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1</v>
      </c>
      <c r="AI1639" t="s">
        <v>662</v>
      </c>
      <c r="AJ1639">
        <v>43.439425999999997</v>
      </c>
      <c r="AK1639" t="s">
        <v>663</v>
      </c>
      <c r="AL1639">
        <v>-88.782748999999995</v>
      </c>
      <c r="AM1639">
        <v>25</v>
      </c>
      <c r="AN1639">
        <v>1775</v>
      </c>
      <c r="AO1639" t="s">
        <v>118</v>
      </c>
      <c r="AP1639">
        <v>-47</v>
      </c>
      <c r="AQ1639">
        <v>91</v>
      </c>
      <c r="AR1639">
        <v>448</v>
      </c>
      <c r="AZ1639">
        <v>1200</v>
      </c>
      <c r="BA1639">
        <v>1</v>
      </c>
      <c r="BB1639" t="str">
        <f t="shared" si="927"/>
        <v xml:space="preserve">N4400K  </v>
      </c>
      <c r="BC1639">
        <v>1</v>
      </c>
      <c r="BE1639">
        <v>0</v>
      </c>
      <c r="BF1639">
        <v>0</v>
      </c>
      <c r="BG1639">
        <v>0</v>
      </c>
      <c r="BH1639">
        <v>1700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 t="shared" si="965"/>
        <v>21:42:26.349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5</v>
      </c>
      <c r="CP1639" t="s">
        <v>119</v>
      </c>
      <c r="CQ1639">
        <v>169</v>
      </c>
      <c r="CR1639">
        <v>3</v>
      </c>
      <c r="CW1639">
        <v>10619055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"07/22/2022 21:42:26.580"</f>
        <v>07/22/2022 21:42:26.580</v>
      </c>
      <c r="C1640" t="str">
        <f t="shared" si="926"/>
        <v>FFDFD3C0</v>
      </c>
      <c r="D1640" t="s">
        <v>124</v>
      </c>
      <c r="E1640">
        <v>2</v>
      </c>
      <c r="H1640">
        <v>156</v>
      </c>
      <c r="I1640" t="s">
        <v>125</v>
      </c>
      <c r="J1640" t="s">
        <v>126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963"/>
        <v>21:42:26.344</v>
      </c>
      <c r="T1640" t="str">
        <f t="shared" si="964"/>
        <v>21:42:25.444</v>
      </c>
      <c r="U1640" t="str">
        <f t="shared" si="942"/>
        <v>A54CFF</v>
      </c>
      <c r="V1640">
        <v>0</v>
      </c>
      <c r="W1640">
        <v>0</v>
      </c>
      <c r="X1640">
        <v>2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1</v>
      </c>
      <c r="AI1640" t="s">
        <v>662</v>
      </c>
      <c r="AJ1640">
        <v>43.439425999999997</v>
      </c>
      <c r="AK1640" t="s">
        <v>663</v>
      </c>
      <c r="AL1640">
        <v>-88.782748999999995</v>
      </c>
      <c r="AM1640">
        <v>25</v>
      </c>
      <c r="AN1640">
        <v>1775</v>
      </c>
      <c r="AO1640" t="s">
        <v>118</v>
      </c>
      <c r="AP1640">
        <v>-47</v>
      </c>
      <c r="AQ1640">
        <v>91</v>
      </c>
      <c r="AR1640">
        <v>448</v>
      </c>
      <c r="AZ1640">
        <v>1200</v>
      </c>
      <c r="BA1640">
        <v>1</v>
      </c>
      <c r="BB1640" t="str">
        <f t="shared" si="927"/>
        <v xml:space="preserve">N4400K  </v>
      </c>
      <c r="BC1640">
        <v>1</v>
      </c>
      <c r="BE1640">
        <v>0</v>
      </c>
      <c r="BF1640">
        <v>0</v>
      </c>
      <c r="BG1640">
        <v>0</v>
      </c>
      <c r="BH1640">
        <v>1700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 t="shared" si="965"/>
        <v>21:42:26.349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5</v>
      </c>
      <c r="CP1640" t="s">
        <v>119</v>
      </c>
      <c r="CQ1640">
        <v>169</v>
      </c>
      <c r="CR1640">
        <v>3</v>
      </c>
      <c r="CW1640">
        <v>10619055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"07/22/2022 21:42:26.643"</f>
        <v>07/22/2022 21:42:26.643</v>
      </c>
      <c r="C1641" t="str">
        <f t="shared" si="926"/>
        <v>FFDFD3C0</v>
      </c>
      <c r="D1641" t="s">
        <v>121</v>
      </c>
      <c r="E1641">
        <v>11</v>
      </c>
      <c r="F1641">
        <v>1011</v>
      </c>
      <c r="G1641" t="s">
        <v>125</v>
      </c>
      <c r="J1641" t="s">
        <v>123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963"/>
        <v>21:42:26.344</v>
      </c>
      <c r="T1641" t="str">
        <f t="shared" si="964"/>
        <v>21:42:25.444</v>
      </c>
      <c r="U1641" t="str">
        <f t="shared" si="942"/>
        <v>A54CFF</v>
      </c>
      <c r="V1641">
        <v>0</v>
      </c>
      <c r="W1641">
        <v>0</v>
      </c>
      <c r="X1641">
        <v>2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1</v>
      </c>
      <c r="AI1641" t="s">
        <v>662</v>
      </c>
      <c r="AJ1641">
        <v>43.439425999999997</v>
      </c>
      <c r="AK1641" t="s">
        <v>663</v>
      </c>
      <c r="AL1641">
        <v>-88.782748999999995</v>
      </c>
      <c r="AM1641">
        <v>25</v>
      </c>
      <c r="AN1641">
        <v>1775</v>
      </c>
      <c r="AO1641" t="s">
        <v>118</v>
      </c>
      <c r="AP1641">
        <v>-47</v>
      </c>
      <c r="AQ1641">
        <v>91</v>
      </c>
      <c r="AR1641">
        <v>448</v>
      </c>
      <c r="AZ1641">
        <v>1200</v>
      </c>
      <c r="BA1641">
        <v>1</v>
      </c>
      <c r="BB1641" t="str">
        <f t="shared" si="927"/>
        <v xml:space="preserve">N4400K  </v>
      </c>
      <c r="BC1641">
        <v>1</v>
      </c>
      <c r="BE1641">
        <v>0</v>
      </c>
      <c r="BF1641">
        <v>0</v>
      </c>
      <c r="BG1641">
        <v>0</v>
      </c>
      <c r="BH1641">
        <v>1700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 t="shared" si="965"/>
        <v>21:42:26.349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5</v>
      </c>
      <c r="CP1641" t="s">
        <v>119</v>
      </c>
      <c r="CQ1641">
        <v>169</v>
      </c>
      <c r="CR1641">
        <v>3</v>
      </c>
      <c r="CW1641">
        <v>10619055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"07/22/2022 21:42:26.643"</f>
        <v>07/22/2022 21:42:26.643</v>
      </c>
      <c r="C1642" t="str">
        <f t="shared" si="926"/>
        <v>FFDFD3C0</v>
      </c>
      <c r="D1642" t="s">
        <v>121</v>
      </c>
      <c r="E1642">
        <v>12</v>
      </c>
      <c r="F1642">
        <v>1012</v>
      </c>
      <c r="G1642" t="s">
        <v>122</v>
      </c>
      <c r="J1642" t="s">
        <v>123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963"/>
        <v>21:42:26.344</v>
      </c>
      <c r="T1642" t="str">
        <f t="shared" si="964"/>
        <v>21:42:25.444</v>
      </c>
      <c r="U1642" t="str">
        <f t="shared" si="942"/>
        <v>A54CFF</v>
      </c>
      <c r="V1642">
        <v>0</v>
      </c>
      <c r="W1642">
        <v>0</v>
      </c>
      <c r="X1642">
        <v>2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1</v>
      </c>
      <c r="AI1642" t="s">
        <v>662</v>
      </c>
      <c r="AJ1642">
        <v>43.439425999999997</v>
      </c>
      <c r="AK1642" t="s">
        <v>663</v>
      </c>
      <c r="AL1642">
        <v>-88.782748999999995</v>
      </c>
      <c r="AM1642">
        <v>25</v>
      </c>
      <c r="AN1642">
        <v>1775</v>
      </c>
      <c r="AO1642" t="s">
        <v>118</v>
      </c>
      <c r="AP1642">
        <v>-47</v>
      </c>
      <c r="AQ1642">
        <v>91</v>
      </c>
      <c r="AR1642">
        <v>448</v>
      </c>
      <c r="AZ1642">
        <v>1200</v>
      </c>
      <c r="BA1642">
        <v>1</v>
      </c>
      <c r="BB1642" t="str">
        <f t="shared" si="927"/>
        <v xml:space="preserve">N4400K  </v>
      </c>
      <c r="BC1642">
        <v>1</v>
      </c>
      <c r="BE1642">
        <v>0</v>
      </c>
      <c r="BF1642">
        <v>0</v>
      </c>
      <c r="BG1642">
        <v>0</v>
      </c>
      <c r="BH1642">
        <v>1700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 t="shared" si="965"/>
        <v>21:42:26.349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5</v>
      </c>
      <c r="CP1642" t="s">
        <v>119</v>
      </c>
      <c r="CQ1642">
        <v>169</v>
      </c>
      <c r="CR1642">
        <v>3</v>
      </c>
      <c r="CW1642">
        <v>10619055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"07/22/2022 21:42:27.623"</f>
        <v>07/22/2022 21:42:27.623</v>
      </c>
      <c r="C1643" t="str">
        <f t="shared" ref="C1643:C1706" si="966">"FFDFD3C0"</f>
        <v>FFDFD3C0</v>
      </c>
      <c r="D1643" t="s">
        <v>113</v>
      </c>
      <c r="E1643">
        <v>45</v>
      </c>
      <c r="H1643">
        <v>152</v>
      </c>
      <c r="I1643" t="s">
        <v>120</v>
      </c>
      <c r="J1643" t="s">
        <v>115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ref="S1643:S1648" si="967">"21:42:27.406"</f>
        <v>21:42:27.406</v>
      </c>
      <c r="T1643" t="str">
        <f t="shared" ref="T1643:T1648" si="968">"21:42:26.906"</f>
        <v>21:42:26.906</v>
      </c>
      <c r="U1643" t="str">
        <f t="shared" si="942"/>
        <v>A54CFF</v>
      </c>
      <c r="V1643">
        <v>0</v>
      </c>
      <c r="W1643">
        <v>0</v>
      </c>
      <c r="X1643">
        <v>2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1</v>
      </c>
      <c r="AI1643" t="s">
        <v>664</v>
      </c>
      <c r="AJ1643">
        <v>43.439855999999999</v>
      </c>
      <c r="AK1643" t="s">
        <v>665</v>
      </c>
      <c r="AL1643">
        <v>-88.783071000000007</v>
      </c>
      <c r="AM1643">
        <v>25</v>
      </c>
      <c r="AN1643">
        <v>1775</v>
      </c>
      <c r="AO1643" t="s">
        <v>118</v>
      </c>
      <c r="AP1643">
        <v>-49</v>
      </c>
      <c r="AQ1643">
        <v>90</v>
      </c>
      <c r="AR1643">
        <v>512</v>
      </c>
      <c r="AZ1643">
        <v>1200</v>
      </c>
      <c r="BA1643">
        <v>1</v>
      </c>
      <c r="BB1643" t="str">
        <f t="shared" ref="BB1643:BB1706" si="969">"N4400K  "</f>
        <v xml:space="preserve">N4400K  </v>
      </c>
      <c r="BC1643">
        <v>1</v>
      </c>
      <c r="BE1643">
        <v>0</v>
      </c>
      <c r="BF1643">
        <v>0</v>
      </c>
      <c r="BG1643">
        <v>0</v>
      </c>
      <c r="BH1643">
        <v>1700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 t="shared" ref="BW1643:BW1648" si="970">"21:42:27.409"</f>
        <v>21:42:27.409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5</v>
      </c>
      <c r="CP1643" t="s">
        <v>119</v>
      </c>
      <c r="CQ1643">
        <v>169</v>
      </c>
      <c r="CR1643">
        <v>3</v>
      </c>
      <c r="CW1643">
        <v>10620898</v>
      </c>
      <c r="CY1643">
        <v>1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"07/22/2022 21:42:27.623"</f>
        <v>07/22/2022 21:42:27.623</v>
      </c>
      <c r="C1644" t="str">
        <f t="shared" si="966"/>
        <v>FFDFD3C0</v>
      </c>
      <c r="D1644" t="s">
        <v>121</v>
      </c>
      <c r="E1644">
        <v>11</v>
      </c>
      <c r="F1644">
        <v>1011</v>
      </c>
      <c r="G1644" t="s">
        <v>125</v>
      </c>
      <c r="J1644" t="s">
        <v>123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967"/>
        <v>21:42:27.406</v>
      </c>
      <c r="T1644" t="str">
        <f t="shared" si="968"/>
        <v>21:42:26.906</v>
      </c>
      <c r="U1644" t="str">
        <f t="shared" si="942"/>
        <v>A54CFF</v>
      </c>
      <c r="V1644">
        <v>0</v>
      </c>
      <c r="W1644">
        <v>0</v>
      </c>
      <c r="X1644">
        <v>2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1</v>
      </c>
      <c r="AI1644" t="s">
        <v>664</v>
      </c>
      <c r="AJ1644">
        <v>43.439855999999999</v>
      </c>
      <c r="AK1644" t="s">
        <v>665</v>
      </c>
      <c r="AL1644">
        <v>-88.783071000000007</v>
      </c>
      <c r="AM1644">
        <v>25</v>
      </c>
      <c r="AN1644">
        <v>1775</v>
      </c>
      <c r="AO1644" t="s">
        <v>118</v>
      </c>
      <c r="AP1644">
        <v>-49</v>
      </c>
      <c r="AQ1644">
        <v>90</v>
      </c>
      <c r="AR1644">
        <v>512</v>
      </c>
      <c r="AZ1644">
        <v>1200</v>
      </c>
      <c r="BA1644">
        <v>1</v>
      </c>
      <c r="BB1644" t="str">
        <f t="shared" si="969"/>
        <v xml:space="preserve">N4400K  </v>
      </c>
      <c r="BC1644">
        <v>1</v>
      </c>
      <c r="BE1644">
        <v>0</v>
      </c>
      <c r="BF1644">
        <v>0</v>
      </c>
      <c r="BG1644">
        <v>0</v>
      </c>
      <c r="BH1644">
        <v>1700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 t="shared" si="970"/>
        <v>21:42:27.409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5</v>
      </c>
      <c r="CP1644" t="s">
        <v>119</v>
      </c>
      <c r="CQ1644">
        <v>169</v>
      </c>
      <c r="CR1644">
        <v>3</v>
      </c>
      <c r="CW1644">
        <v>10620898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"07/22/2022 21:42:27.623"</f>
        <v>07/22/2022 21:42:27.623</v>
      </c>
      <c r="C1645" t="str">
        <f t="shared" si="966"/>
        <v>FFDFD3C0</v>
      </c>
      <c r="D1645" t="s">
        <v>124</v>
      </c>
      <c r="E1645">
        <v>2</v>
      </c>
      <c r="H1645">
        <v>156</v>
      </c>
      <c r="I1645" t="s">
        <v>125</v>
      </c>
      <c r="J1645" t="s">
        <v>126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si="967"/>
        <v>21:42:27.406</v>
      </c>
      <c r="T1645" t="str">
        <f t="shared" si="968"/>
        <v>21:42:26.906</v>
      </c>
      <c r="U1645" t="str">
        <f t="shared" si="942"/>
        <v>A54CFF</v>
      </c>
      <c r="V1645">
        <v>0</v>
      </c>
      <c r="W1645">
        <v>0</v>
      </c>
      <c r="X1645">
        <v>2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1</v>
      </c>
      <c r="AI1645" t="s">
        <v>664</v>
      </c>
      <c r="AJ1645">
        <v>43.439855999999999</v>
      </c>
      <c r="AK1645" t="s">
        <v>665</v>
      </c>
      <c r="AL1645">
        <v>-88.783071000000007</v>
      </c>
      <c r="AM1645">
        <v>25</v>
      </c>
      <c r="AN1645">
        <v>1775</v>
      </c>
      <c r="AO1645" t="s">
        <v>118</v>
      </c>
      <c r="AP1645">
        <v>-49</v>
      </c>
      <c r="AQ1645">
        <v>90</v>
      </c>
      <c r="AR1645">
        <v>512</v>
      </c>
      <c r="AZ1645">
        <v>1200</v>
      </c>
      <c r="BA1645">
        <v>1</v>
      </c>
      <c r="BB1645" t="str">
        <f t="shared" si="969"/>
        <v xml:space="preserve">N4400K  </v>
      </c>
      <c r="BC1645">
        <v>1</v>
      </c>
      <c r="BE1645">
        <v>0</v>
      </c>
      <c r="BF1645">
        <v>0</v>
      </c>
      <c r="BG1645">
        <v>0</v>
      </c>
      <c r="BH1645">
        <v>1700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 t="shared" si="970"/>
        <v>21:42:27.409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5</v>
      </c>
      <c r="CP1645" t="s">
        <v>119</v>
      </c>
      <c r="CQ1645">
        <v>169</v>
      </c>
      <c r="CR1645">
        <v>3</v>
      </c>
      <c r="CW1645">
        <v>10620898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"07/22/2022 21:42:27.623"</f>
        <v>07/22/2022 21:42:27.623</v>
      </c>
      <c r="C1646" t="str">
        <f t="shared" si="966"/>
        <v>FFDFD3C0</v>
      </c>
      <c r="D1646" t="s">
        <v>121</v>
      </c>
      <c r="E1646">
        <v>12</v>
      </c>
      <c r="F1646">
        <v>1012</v>
      </c>
      <c r="G1646" t="s">
        <v>122</v>
      </c>
      <c r="J1646" t="s">
        <v>123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967"/>
        <v>21:42:27.406</v>
      </c>
      <c r="T1646" t="str">
        <f t="shared" si="968"/>
        <v>21:42:26.906</v>
      </c>
      <c r="U1646" t="str">
        <f t="shared" si="942"/>
        <v>A54CFF</v>
      </c>
      <c r="V1646">
        <v>0</v>
      </c>
      <c r="W1646">
        <v>0</v>
      </c>
      <c r="X1646">
        <v>2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1</v>
      </c>
      <c r="AI1646" t="s">
        <v>664</v>
      </c>
      <c r="AJ1646">
        <v>43.439855999999999</v>
      </c>
      <c r="AK1646" t="s">
        <v>665</v>
      </c>
      <c r="AL1646">
        <v>-88.783071000000007</v>
      </c>
      <c r="AM1646">
        <v>25</v>
      </c>
      <c r="AN1646">
        <v>1775</v>
      </c>
      <c r="AO1646" t="s">
        <v>118</v>
      </c>
      <c r="AP1646">
        <v>-49</v>
      </c>
      <c r="AQ1646">
        <v>90</v>
      </c>
      <c r="AR1646">
        <v>512</v>
      </c>
      <c r="AZ1646">
        <v>1200</v>
      </c>
      <c r="BA1646">
        <v>1</v>
      </c>
      <c r="BB1646" t="str">
        <f t="shared" si="969"/>
        <v xml:space="preserve">N4400K  </v>
      </c>
      <c r="BC1646">
        <v>1</v>
      </c>
      <c r="BE1646">
        <v>0</v>
      </c>
      <c r="BF1646">
        <v>0</v>
      </c>
      <c r="BG1646">
        <v>0</v>
      </c>
      <c r="BH1646">
        <v>1700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 t="shared" si="970"/>
        <v>21:42:27.409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5</v>
      </c>
      <c r="CP1646" t="s">
        <v>119</v>
      </c>
      <c r="CQ1646">
        <v>169</v>
      </c>
      <c r="CR1646">
        <v>3</v>
      </c>
      <c r="CW1646">
        <v>10620898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"07/22/2022 21:42:27.670"</f>
        <v>07/22/2022 21:42:27.670</v>
      </c>
      <c r="C1647" t="str">
        <f t="shared" si="966"/>
        <v>FFDFD3C0</v>
      </c>
      <c r="D1647" t="s">
        <v>127</v>
      </c>
      <c r="E1647">
        <v>8</v>
      </c>
      <c r="F1647">
        <v>2008</v>
      </c>
      <c r="G1647" t="s">
        <v>128</v>
      </c>
      <c r="J1647" t="s">
        <v>129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967"/>
        <v>21:42:27.406</v>
      </c>
      <c r="T1647" t="str">
        <f t="shared" si="968"/>
        <v>21:42:26.906</v>
      </c>
      <c r="U1647" t="str">
        <f t="shared" si="942"/>
        <v>A54CFF</v>
      </c>
      <c r="V1647">
        <v>0</v>
      </c>
      <c r="W1647">
        <v>0</v>
      </c>
      <c r="X1647">
        <v>2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1</v>
      </c>
      <c r="AI1647" t="s">
        <v>664</v>
      </c>
      <c r="AJ1647">
        <v>43.439855999999999</v>
      </c>
      <c r="AK1647" t="s">
        <v>665</v>
      </c>
      <c r="AL1647">
        <v>-88.783071000000007</v>
      </c>
      <c r="AM1647">
        <v>25</v>
      </c>
      <c r="AN1647">
        <v>1775</v>
      </c>
      <c r="AO1647" t="s">
        <v>118</v>
      </c>
      <c r="AP1647">
        <v>-49</v>
      </c>
      <c r="AQ1647">
        <v>90</v>
      </c>
      <c r="AR1647">
        <v>512</v>
      </c>
      <c r="AZ1647">
        <v>1200</v>
      </c>
      <c r="BA1647">
        <v>1</v>
      </c>
      <c r="BB1647" t="str">
        <f t="shared" si="969"/>
        <v xml:space="preserve">N4400K  </v>
      </c>
      <c r="BC1647">
        <v>1</v>
      </c>
      <c r="BE1647">
        <v>0</v>
      </c>
      <c r="BF1647">
        <v>0</v>
      </c>
      <c r="BG1647">
        <v>0</v>
      </c>
      <c r="BH1647">
        <v>1700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 t="shared" si="970"/>
        <v>21:42:27.409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5</v>
      </c>
      <c r="CP1647" t="s">
        <v>119</v>
      </c>
      <c r="CQ1647">
        <v>169</v>
      </c>
      <c r="CR1647">
        <v>3</v>
      </c>
      <c r="CW1647">
        <v>10620898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"07/22/2022 21:42:27.623"</f>
        <v>07/22/2022 21:42:27.623</v>
      </c>
      <c r="C1648" t="str">
        <f t="shared" si="966"/>
        <v>FFDFD3C0</v>
      </c>
      <c r="D1648" t="s">
        <v>113</v>
      </c>
      <c r="E1648">
        <v>44</v>
      </c>
      <c r="H1648">
        <v>151</v>
      </c>
      <c r="I1648" t="s">
        <v>114</v>
      </c>
      <c r="J1648" t="s">
        <v>115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967"/>
        <v>21:42:27.406</v>
      </c>
      <c r="T1648" t="str">
        <f t="shared" si="968"/>
        <v>21:42:26.906</v>
      </c>
      <c r="U1648" t="str">
        <f t="shared" si="942"/>
        <v>A54CFF</v>
      </c>
      <c r="V1648">
        <v>0</v>
      </c>
      <c r="W1648">
        <v>0</v>
      </c>
      <c r="X1648">
        <v>2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1</v>
      </c>
      <c r="AI1648" t="s">
        <v>664</v>
      </c>
      <c r="AJ1648">
        <v>43.439855999999999</v>
      </c>
      <c r="AK1648" t="s">
        <v>665</v>
      </c>
      <c r="AL1648">
        <v>-88.783071000000007</v>
      </c>
      <c r="AM1648">
        <v>25</v>
      </c>
      <c r="AN1648">
        <v>1775</v>
      </c>
      <c r="AO1648" t="s">
        <v>118</v>
      </c>
      <c r="AP1648">
        <v>-49</v>
      </c>
      <c r="AQ1648">
        <v>90</v>
      </c>
      <c r="AR1648">
        <v>512</v>
      </c>
      <c r="AZ1648">
        <v>1200</v>
      </c>
      <c r="BA1648">
        <v>1</v>
      </c>
      <c r="BB1648" t="str">
        <f t="shared" si="969"/>
        <v xml:space="preserve">N4400K  </v>
      </c>
      <c r="BC1648">
        <v>1</v>
      </c>
      <c r="BE1648">
        <v>0</v>
      </c>
      <c r="BF1648">
        <v>0</v>
      </c>
      <c r="BG1648">
        <v>0</v>
      </c>
      <c r="BH1648">
        <v>1700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 t="shared" si="970"/>
        <v>21:42:27.409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5</v>
      </c>
      <c r="CP1648" t="s">
        <v>119</v>
      </c>
      <c r="CQ1648">
        <v>169</v>
      </c>
      <c r="CR1648">
        <v>3</v>
      </c>
      <c r="CW1648">
        <v>10620898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 t="shared" ref="A1649:A1654" si="971">"07/22/2022 21:42:28.623"</f>
        <v>07/22/2022 21:42:28.623</v>
      </c>
      <c r="C1649" t="str">
        <f t="shared" si="966"/>
        <v>FFDFD3C0</v>
      </c>
      <c r="D1649" t="s">
        <v>127</v>
      </c>
      <c r="E1649">
        <v>8</v>
      </c>
      <c r="F1649">
        <v>2008</v>
      </c>
      <c r="G1649" t="s">
        <v>128</v>
      </c>
      <c r="J1649" t="s">
        <v>129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ref="S1649:S1654" si="972">"21:42:28.352"</f>
        <v>21:42:28.352</v>
      </c>
      <c r="T1649" t="str">
        <f t="shared" ref="T1649:T1654" si="973">"21:42:27.452"</f>
        <v>21:42:27.452</v>
      </c>
      <c r="U1649" t="str">
        <f t="shared" si="942"/>
        <v>A54CFF</v>
      </c>
      <c r="V1649">
        <v>0</v>
      </c>
      <c r="W1649">
        <v>0</v>
      </c>
      <c r="X1649">
        <v>2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1</v>
      </c>
      <c r="AI1649" t="s">
        <v>666</v>
      </c>
      <c r="AJ1649">
        <v>43.440263000000002</v>
      </c>
      <c r="AK1649" t="s">
        <v>667</v>
      </c>
      <c r="AL1649">
        <v>-88.783328999999995</v>
      </c>
      <c r="AM1649">
        <v>25</v>
      </c>
      <c r="AN1649">
        <v>1800</v>
      </c>
      <c r="AO1649" t="s">
        <v>118</v>
      </c>
      <c r="AP1649">
        <v>-50</v>
      </c>
      <c r="AQ1649">
        <v>91</v>
      </c>
      <c r="AR1649">
        <v>448</v>
      </c>
      <c r="AZ1649">
        <v>1200</v>
      </c>
      <c r="BA1649">
        <v>1</v>
      </c>
      <c r="BB1649" t="str">
        <f t="shared" si="969"/>
        <v xml:space="preserve">N4400K  </v>
      </c>
      <c r="BC1649">
        <v>1</v>
      </c>
      <c r="BE1649">
        <v>0</v>
      </c>
      <c r="BF1649">
        <v>0</v>
      </c>
      <c r="BG1649">
        <v>0</v>
      </c>
      <c r="BH1649">
        <v>1700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 t="shared" ref="BW1649:BW1654" si="974">"21:42:28.353"</f>
        <v>21:42:28.353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4</v>
      </c>
      <c r="CP1649" t="s">
        <v>119</v>
      </c>
      <c r="CQ1649">
        <v>461</v>
      </c>
      <c r="CR1649">
        <v>1</v>
      </c>
      <c r="CW1649">
        <v>15761503</v>
      </c>
      <c r="CY1649">
        <v>1</v>
      </c>
      <c r="CZ1649">
        <v>0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 t="shared" si="971"/>
        <v>07/22/2022 21:42:28.623</v>
      </c>
      <c r="C1650" t="str">
        <f t="shared" si="966"/>
        <v>FFDFD3C0</v>
      </c>
      <c r="D1650" t="s">
        <v>121</v>
      </c>
      <c r="E1650">
        <v>11</v>
      </c>
      <c r="F1650">
        <v>1011</v>
      </c>
      <c r="G1650" t="s">
        <v>125</v>
      </c>
      <c r="J1650" t="s">
        <v>123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972"/>
        <v>21:42:28.352</v>
      </c>
      <c r="T1650" t="str">
        <f t="shared" si="973"/>
        <v>21:42:27.452</v>
      </c>
      <c r="U1650" t="str">
        <f t="shared" si="942"/>
        <v>A54CFF</v>
      </c>
      <c r="V1650">
        <v>0</v>
      </c>
      <c r="W1650">
        <v>0</v>
      </c>
      <c r="X1650">
        <v>2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1</v>
      </c>
      <c r="AI1650" t="s">
        <v>666</v>
      </c>
      <c r="AJ1650">
        <v>43.440263000000002</v>
      </c>
      <c r="AK1650" t="s">
        <v>667</v>
      </c>
      <c r="AL1650">
        <v>-88.783328999999995</v>
      </c>
      <c r="AM1650">
        <v>25</v>
      </c>
      <c r="AN1650">
        <v>1800</v>
      </c>
      <c r="AO1650" t="s">
        <v>118</v>
      </c>
      <c r="AP1650">
        <v>-50</v>
      </c>
      <c r="AQ1650">
        <v>91</v>
      </c>
      <c r="AR1650">
        <v>448</v>
      </c>
      <c r="AZ1650">
        <v>1200</v>
      </c>
      <c r="BA1650">
        <v>1</v>
      </c>
      <c r="BB1650" t="str">
        <f t="shared" si="969"/>
        <v xml:space="preserve">N4400K  </v>
      </c>
      <c r="BC1650">
        <v>1</v>
      </c>
      <c r="BE1650">
        <v>0</v>
      </c>
      <c r="BF1650">
        <v>0</v>
      </c>
      <c r="BG1650">
        <v>0</v>
      </c>
      <c r="BH1650">
        <v>1700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 t="shared" si="974"/>
        <v>21:42:28.353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4</v>
      </c>
      <c r="CP1650" t="s">
        <v>119</v>
      </c>
      <c r="CQ1650">
        <v>461</v>
      </c>
      <c r="CR1650">
        <v>1</v>
      </c>
      <c r="CW1650">
        <v>15761503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 t="shared" si="971"/>
        <v>07/22/2022 21:42:28.623</v>
      </c>
      <c r="C1651" t="str">
        <f t="shared" si="966"/>
        <v>FFDFD3C0</v>
      </c>
      <c r="D1651" t="s">
        <v>113</v>
      </c>
      <c r="E1651">
        <v>44</v>
      </c>
      <c r="H1651">
        <v>151</v>
      </c>
      <c r="I1651" t="s">
        <v>114</v>
      </c>
      <c r="J1651" t="s">
        <v>115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972"/>
        <v>21:42:28.352</v>
      </c>
      <c r="T1651" t="str">
        <f t="shared" si="973"/>
        <v>21:42:27.452</v>
      </c>
      <c r="U1651" t="str">
        <f t="shared" si="942"/>
        <v>A54CFF</v>
      </c>
      <c r="V1651">
        <v>0</v>
      </c>
      <c r="W1651">
        <v>0</v>
      </c>
      <c r="X1651">
        <v>2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1</v>
      </c>
      <c r="AI1651" t="s">
        <v>666</v>
      </c>
      <c r="AJ1651">
        <v>43.440263000000002</v>
      </c>
      <c r="AK1651" t="s">
        <v>667</v>
      </c>
      <c r="AL1651">
        <v>-88.783328999999995</v>
      </c>
      <c r="AM1651">
        <v>25</v>
      </c>
      <c r="AN1651">
        <v>1800</v>
      </c>
      <c r="AO1651" t="s">
        <v>118</v>
      </c>
      <c r="AP1651">
        <v>-50</v>
      </c>
      <c r="AQ1651">
        <v>91</v>
      </c>
      <c r="AR1651">
        <v>448</v>
      </c>
      <c r="AZ1651">
        <v>1200</v>
      </c>
      <c r="BA1651">
        <v>1</v>
      </c>
      <c r="BB1651" t="str">
        <f t="shared" si="969"/>
        <v xml:space="preserve">N4400K  </v>
      </c>
      <c r="BC1651">
        <v>1</v>
      </c>
      <c r="BE1651">
        <v>0</v>
      </c>
      <c r="BF1651">
        <v>0</v>
      </c>
      <c r="BG1651">
        <v>0</v>
      </c>
      <c r="BH1651">
        <v>1700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 t="shared" si="974"/>
        <v>21:42:28.353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4</v>
      </c>
      <c r="CP1651" t="s">
        <v>119</v>
      </c>
      <c r="CQ1651">
        <v>461</v>
      </c>
      <c r="CR1651">
        <v>1</v>
      </c>
      <c r="CW1651">
        <v>15761503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 t="shared" si="971"/>
        <v>07/22/2022 21:42:28.623</v>
      </c>
      <c r="C1652" t="str">
        <f t="shared" si="966"/>
        <v>FFDFD3C0</v>
      </c>
      <c r="D1652" t="s">
        <v>124</v>
      </c>
      <c r="E1652">
        <v>2</v>
      </c>
      <c r="H1652">
        <v>156</v>
      </c>
      <c r="I1652" t="s">
        <v>125</v>
      </c>
      <c r="J1652" t="s">
        <v>126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972"/>
        <v>21:42:28.352</v>
      </c>
      <c r="T1652" t="str">
        <f t="shared" si="973"/>
        <v>21:42:27.452</v>
      </c>
      <c r="U1652" t="str">
        <f t="shared" si="942"/>
        <v>A54CFF</v>
      </c>
      <c r="V1652">
        <v>0</v>
      </c>
      <c r="W1652">
        <v>0</v>
      </c>
      <c r="X1652">
        <v>2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1</v>
      </c>
      <c r="AI1652" t="s">
        <v>666</v>
      </c>
      <c r="AJ1652">
        <v>43.440263000000002</v>
      </c>
      <c r="AK1652" t="s">
        <v>667</v>
      </c>
      <c r="AL1652">
        <v>-88.783328999999995</v>
      </c>
      <c r="AM1652">
        <v>25</v>
      </c>
      <c r="AN1652">
        <v>1800</v>
      </c>
      <c r="AO1652" t="s">
        <v>118</v>
      </c>
      <c r="AP1652">
        <v>-50</v>
      </c>
      <c r="AQ1652">
        <v>91</v>
      </c>
      <c r="AR1652">
        <v>448</v>
      </c>
      <c r="AZ1652">
        <v>1200</v>
      </c>
      <c r="BA1652">
        <v>1</v>
      </c>
      <c r="BB1652" t="str">
        <f t="shared" si="969"/>
        <v xml:space="preserve">N4400K  </v>
      </c>
      <c r="BC1652">
        <v>1</v>
      </c>
      <c r="BE1652">
        <v>0</v>
      </c>
      <c r="BF1652">
        <v>0</v>
      </c>
      <c r="BG1652">
        <v>0</v>
      </c>
      <c r="BH1652">
        <v>1700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 t="shared" si="974"/>
        <v>21:42:28.353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4</v>
      </c>
      <c r="CP1652" t="s">
        <v>119</v>
      </c>
      <c r="CQ1652">
        <v>169</v>
      </c>
      <c r="CR1652">
        <v>3</v>
      </c>
      <c r="CW1652">
        <v>10622584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 t="shared" si="971"/>
        <v>07/22/2022 21:42:28.623</v>
      </c>
      <c r="C1653" t="str">
        <f t="shared" si="966"/>
        <v>FFDFD3C0</v>
      </c>
      <c r="D1653" t="s">
        <v>113</v>
      </c>
      <c r="E1653">
        <v>45</v>
      </c>
      <c r="H1653">
        <v>152</v>
      </c>
      <c r="I1653" t="s">
        <v>120</v>
      </c>
      <c r="J1653" t="s">
        <v>115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972"/>
        <v>21:42:28.352</v>
      </c>
      <c r="T1653" t="str">
        <f t="shared" si="973"/>
        <v>21:42:27.452</v>
      </c>
      <c r="U1653" t="str">
        <f t="shared" si="942"/>
        <v>A54CFF</v>
      </c>
      <c r="V1653">
        <v>0</v>
      </c>
      <c r="W1653">
        <v>0</v>
      </c>
      <c r="X1653">
        <v>2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1</v>
      </c>
      <c r="AI1653" t="s">
        <v>666</v>
      </c>
      <c r="AJ1653">
        <v>43.440263000000002</v>
      </c>
      <c r="AK1653" t="s">
        <v>667</v>
      </c>
      <c r="AL1653">
        <v>-88.783328999999995</v>
      </c>
      <c r="AM1653">
        <v>25</v>
      </c>
      <c r="AN1653">
        <v>1800</v>
      </c>
      <c r="AO1653" t="s">
        <v>118</v>
      </c>
      <c r="AP1653">
        <v>-50</v>
      </c>
      <c r="AQ1653">
        <v>91</v>
      </c>
      <c r="AR1653">
        <v>448</v>
      </c>
      <c r="AZ1653">
        <v>1200</v>
      </c>
      <c r="BA1653">
        <v>1</v>
      </c>
      <c r="BB1653" t="str">
        <f t="shared" si="969"/>
        <v xml:space="preserve">N4400K  </v>
      </c>
      <c r="BC1653">
        <v>1</v>
      </c>
      <c r="BE1653">
        <v>0</v>
      </c>
      <c r="BF1653">
        <v>0</v>
      </c>
      <c r="BG1653">
        <v>0</v>
      </c>
      <c r="BH1653">
        <v>1700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 t="shared" si="974"/>
        <v>21:42:28.353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4</v>
      </c>
      <c r="CP1653" t="s">
        <v>119</v>
      </c>
      <c r="CQ1653">
        <v>169</v>
      </c>
      <c r="CR1653">
        <v>3</v>
      </c>
      <c r="CW1653">
        <v>10622584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 t="shared" si="971"/>
        <v>07/22/2022 21:42:28.623</v>
      </c>
      <c r="C1654" t="str">
        <f t="shared" si="966"/>
        <v>FFDFD3C0</v>
      </c>
      <c r="D1654" t="s">
        <v>121</v>
      </c>
      <c r="E1654">
        <v>12</v>
      </c>
      <c r="F1654">
        <v>1012</v>
      </c>
      <c r="G1654" t="s">
        <v>122</v>
      </c>
      <c r="J1654" t="s">
        <v>123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972"/>
        <v>21:42:28.352</v>
      </c>
      <c r="T1654" t="str">
        <f t="shared" si="973"/>
        <v>21:42:27.452</v>
      </c>
      <c r="U1654" t="str">
        <f t="shared" si="942"/>
        <v>A54CFF</v>
      </c>
      <c r="V1654">
        <v>0</v>
      </c>
      <c r="W1654">
        <v>0</v>
      </c>
      <c r="X1654">
        <v>2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1</v>
      </c>
      <c r="AI1654" t="s">
        <v>666</v>
      </c>
      <c r="AJ1654">
        <v>43.440263000000002</v>
      </c>
      <c r="AK1654" t="s">
        <v>667</v>
      </c>
      <c r="AL1654">
        <v>-88.783328999999995</v>
      </c>
      <c r="AM1654">
        <v>25</v>
      </c>
      <c r="AN1654">
        <v>1800</v>
      </c>
      <c r="AO1654" t="s">
        <v>118</v>
      </c>
      <c r="AP1654">
        <v>-50</v>
      </c>
      <c r="AQ1654">
        <v>91</v>
      </c>
      <c r="AR1654">
        <v>448</v>
      </c>
      <c r="AZ1654">
        <v>1200</v>
      </c>
      <c r="BA1654">
        <v>1</v>
      </c>
      <c r="BB1654" t="str">
        <f t="shared" si="969"/>
        <v xml:space="preserve">N4400K  </v>
      </c>
      <c r="BC1654">
        <v>1</v>
      </c>
      <c r="BE1654">
        <v>0</v>
      </c>
      <c r="BF1654">
        <v>0</v>
      </c>
      <c r="BG1654">
        <v>0</v>
      </c>
      <c r="BH1654">
        <v>1700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 t="shared" si="974"/>
        <v>21:42:28.353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4</v>
      </c>
      <c r="CP1654" t="s">
        <v>119</v>
      </c>
      <c r="CQ1654">
        <v>169</v>
      </c>
      <c r="CR1654">
        <v>3</v>
      </c>
      <c r="CW1654">
        <v>10622584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 t="shared" ref="A1655:A1660" si="975">"07/22/2022 21:42:29.593"</f>
        <v>07/22/2022 21:42:29.593</v>
      </c>
      <c r="C1655" t="str">
        <f t="shared" si="966"/>
        <v>FFDFD3C0</v>
      </c>
      <c r="D1655" t="s">
        <v>124</v>
      </c>
      <c r="E1655">
        <v>2</v>
      </c>
      <c r="H1655">
        <v>156</v>
      </c>
      <c r="I1655" t="s">
        <v>125</v>
      </c>
      <c r="J1655" t="s">
        <v>126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ref="S1655:S1660" si="976">"21:42:29.289"</f>
        <v>21:42:29.289</v>
      </c>
      <c r="T1655" t="str">
        <f t="shared" ref="T1655:T1660" si="977">"21:42:28.789"</f>
        <v>21:42:28.789</v>
      </c>
      <c r="U1655" t="str">
        <f t="shared" si="942"/>
        <v>A54CFF</v>
      </c>
      <c r="V1655">
        <v>0</v>
      </c>
      <c r="W1655">
        <v>0</v>
      </c>
      <c r="X1655">
        <v>2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1</v>
      </c>
      <c r="AI1655" t="s">
        <v>668</v>
      </c>
      <c r="AJ1655">
        <v>43.440627999999997</v>
      </c>
      <c r="AK1655" t="s">
        <v>669</v>
      </c>
      <c r="AL1655">
        <v>-88.783649999999994</v>
      </c>
      <c r="AM1655">
        <v>25</v>
      </c>
      <c r="AN1655">
        <v>1800</v>
      </c>
      <c r="AO1655" t="s">
        <v>118</v>
      </c>
      <c r="AP1655">
        <v>-52</v>
      </c>
      <c r="AQ1655">
        <v>91</v>
      </c>
      <c r="AR1655">
        <v>576</v>
      </c>
      <c r="AZ1655">
        <v>1200</v>
      </c>
      <c r="BA1655">
        <v>1</v>
      </c>
      <c r="BB1655" t="str">
        <f t="shared" si="969"/>
        <v xml:space="preserve">N4400K  </v>
      </c>
      <c r="BC1655">
        <v>1</v>
      </c>
      <c r="BE1655">
        <v>0</v>
      </c>
      <c r="BF1655">
        <v>0</v>
      </c>
      <c r="BG1655">
        <v>0</v>
      </c>
      <c r="BH1655">
        <v>1725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 t="shared" ref="BW1655:BW1660" si="978">"21:42:29.290"</f>
        <v>21:42:29.290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3</v>
      </c>
      <c r="CP1655" t="s">
        <v>119</v>
      </c>
      <c r="CQ1655">
        <v>169</v>
      </c>
      <c r="CR1655">
        <v>0</v>
      </c>
      <c r="CW1655">
        <v>673943</v>
      </c>
      <c r="CY1655">
        <v>1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 t="shared" si="975"/>
        <v>07/22/2022 21:42:29.593</v>
      </c>
      <c r="C1656" t="str">
        <f t="shared" si="966"/>
        <v>FFDFD3C0</v>
      </c>
      <c r="D1656" t="s">
        <v>121</v>
      </c>
      <c r="E1656">
        <v>12</v>
      </c>
      <c r="F1656">
        <v>1012</v>
      </c>
      <c r="G1656" t="s">
        <v>122</v>
      </c>
      <c r="J1656" t="s">
        <v>123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976"/>
        <v>21:42:29.289</v>
      </c>
      <c r="T1656" t="str">
        <f t="shared" si="977"/>
        <v>21:42:28.789</v>
      </c>
      <c r="U1656" t="str">
        <f t="shared" si="942"/>
        <v>A54CFF</v>
      </c>
      <c r="V1656">
        <v>0</v>
      </c>
      <c r="W1656">
        <v>0</v>
      </c>
      <c r="X1656">
        <v>2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1</v>
      </c>
      <c r="AI1656" t="s">
        <v>668</v>
      </c>
      <c r="AJ1656">
        <v>43.440627999999997</v>
      </c>
      <c r="AK1656" t="s">
        <v>669</v>
      </c>
      <c r="AL1656">
        <v>-88.783649999999994</v>
      </c>
      <c r="AM1656">
        <v>25</v>
      </c>
      <c r="AN1656">
        <v>1800</v>
      </c>
      <c r="AO1656" t="s">
        <v>118</v>
      </c>
      <c r="AP1656">
        <v>-52</v>
      </c>
      <c r="AQ1656">
        <v>91</v>
      </c>
      <c r="AR1656">
        <v>576</v>
      </c>
      <c r="AZ1656">
        <v>1200</v>
      </c>
      <c r="BA1656">
        <v>1</v>
      </c>
      <c r="BB1656" t="str">
        <f t="shared" si="969"/>
        <v xml:space="preserve">N4400K  </v>
      </c>
      <c r="BC1656">
        <v>1</v>
      </c>
      <c r="BE1656">
        <v>0</v>
      </c>
      <c r="BF1656">
        <v>0</v>
      </c>
      <c r="BG1656">
        <v>0</v>
      </c>
      <c r="BH1656">
        <v>1725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 t="shared" si="978"/>
        <v>21:42:29.290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3</v>
      </c>
      <c r="CP1656" t="s">
        <v>119</v>
      </c>
      <c r="CQ1656">
        <v>169</v>
      </c>
      <c r="CR1656">
        <v>0</v>
      </c>
      <c r="CW1656">
        <v>673943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 t="shared" si="975"/>
        <v>07/22/2022 21:42:29.593</v>
      </c>
      <c r="C1657" t="str">
        <f t="shared" si="966"/>
        <v>FFDFD3C0</v>
      </c>
      <c r="D1657" t="s">
        <v>121</v>
      </c>
      <c r="E1657">
        <v>11</v>
      </c>
      <c r="F1657">
        <v>1011</v>
      </c>
      <c r="G1657" t="s">
        <v>125</v>
      </c>
      <c r="J1657" t="s">
        <v>123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976"/>
        <v>21:42:29.289</v>
      </c>
      <c r="T1657" t="str">
        <f t="shared" si="977"/>
        <v>21:42:28.789</v>
      </c>
      <c r="U1657" t="str">
        <f t="shared" si="942"/>
        <v>A54CFF</v>
      </c>
      <c r="V1657">
        <v>0</v>
      </c>
      <c r="W1657">
        <v>0</v>
      </c>
      <c r="X1657">
        <v>2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1</v>
      </c>
      <c r="AI1657" t="s">
        <v>668</v>
      </c>
      <c r="AJ1657">
        <v>43.440627999999997</v>
      </c>
      <c r="AK1657" t="s">
        <v>669</v>
      </c>
      <c r="AL1657">
        <v>-88.783649999999994</v>
      </c>
      <c r="AM1657">
        <v>25</v>
      </c>
      <c r="AN1657">
        <v>1800</v>
      </c>
      <c r="AO1657" t="s">
        <v>118</v>
      </c>
      <c r="AP1657">
        <v>-52</v>
      </c>
      <c r="AQ1657">
        <v>91</v>
      </c>
      <c r="AR1657">
        <v>576</v>
      </c>
      <c r="AZ1657">
        <v>1200</v>
      </c>
      <c r="BA1657">
        <v>1</v>
      </c>
      <c r="BB1657" t="str">
        <f t="shared" si="969"/>
        <v xml:space="preserve">N4400K  </v>
      </c>
      <c r="BC1657">
        <v>1</v>
      </c>
      <c r="BE1657">
        <v>0</v>
      </c>
      <c r="BF1657">
        <v>0</v>
      </c>
      <c r="BG1657">
        <v>0</v>
      </c>
      <c r="BH1657">
        <v>1725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 t="shared" si="978"/>
        <v>21:42:29.290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4</v>
      </c>
      <c r="CP1657" t="s">
        <v>119</v>
      </c>
      <c r="CQ1657">
        <v>461</v>
      </c>
      <c r="CR1657">
        <v>1</v>
      </c>
      <c r="CW1657">
        <v>15763265</v>
      </c>
      <c r="CY1657">
        <v>1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 t="shared" si="975"/>
        <v>07/22/2022 21:42:29.593</v>
      </c>
      <c r="C1658" t="str">
        <f t="shared" si="966"/>
        <v>FFDFD3C0</v>
      </c>
      <c r="D1658" t="s">
        <v>127</v>
      </c>
      <c r="E1658">
        <v>8</v>
      </c>
      <c r="F1658">
        <v>2008</v>
      </c>
      <c r="G1658" t="s">
        <v>128</v>
      </c>
      <c r="J1658" t="s">
        <v>129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976"/>
        <v>21:42:29.289</v>
      </c>
      <c r="T1658" t="str">
        <f t="shared" si="977"/>
        <v>21:42:28.789</v>
      </c>
      <c r="U1658" t="str">
        <f t="shared" si="942"/>
        <v>A54CFF</v>
      </c>
      <c r="V1658">
        <v>0</v>
      </c>
      <c r="W1658">
        <v>0</v>
      </c>
      <c r="X1658">
        <v>2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1</v>
      </c>
      <c r="AI1658" t="s">
        <v>668</v>
      </c>
      <c r="AJ1658">
        <v>43.440627999999997</v>
      </c>
      <c r="AK1658" t="s">
        <v>669</v>
      </c>
      <c r="AL1658">
        <v>-88.783649999999994</v>
      </c>
      <c r="AM1658">
        <v>25</v>
      </c>
      <c r="AN1658">
        <v>1800</v>
      </c>
      <c r="AO1658" t="s">
        <v>118</v>
      </c>
      <c r="AP1658">
        <v>-52</v>
      </c>
      <c r="AQ1658">
        <v>91</v>
      </c>
      <c r="AR1658">
        <v>576</v>
      </c>
      <c r="AZ1658">
        <v>1200</v>
      </c>
      <c r="BA1658">
        <v>1</v>
      </c>
      <c r="BB1658" t="str">
        <f t="shared" si="969"/>
        <v xml:space="preserve">N4400K  </v>
      </c>
      <c r="BC1658">
        <v>1</v>
      </c>
      <c r="BE1658">
        <v>0</v>
      </c>
      <c r="BF1658">
        <v>0</v>
      </c>
      <c r="BG1658">
        <v>0</v>
      </c>
      <c r="BH1658">
        <v>1725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 t="shared" si="978"/>
        <v>21:42:29.290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4</v>
      </c>
      <c r="CP1658" t="s">
        <v>119</v>
      </c>
      <c r="CQ1658">
        <v>461</v>
      </c>
      <c r="CR1658">
        <v>1</v>
      </c>
      <c r="CW1658">
        <v>15763265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 t="shared" si="975"/>
        <v>07/22/2022 21:42:29.593</v>
      </c>
      <c r="C1659" t="str">
        <f t="shared" si="966"/>
        <v>FFDFD3C0</v>
      </c>
      <c r="D1659" t="s">
        <v>113</v>
      </c>
      <c r="E1659">
        <v>44</v>
      </c>
      <c r="H1659">
        <v>151</v>
      </c>
      <c r="I1659" t="s">
        <v>114</v>
      </c>
      <c r="J1659" t="s">
        <v>115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976"/>
        <v>21:42:29.289</v>
      </c>
      <c r="T1659" t="str">
        <f t="shared" si="977"/>
        <v>21:42:28.789</v>
      </c>
      <c r="U1659" t="str">
        <f t="shared" si="942"/>
        <v>A54CFF</v>
      </c>
      <c r="V1659">
        <v>0</v>
      </c>
      <c r="W1659">
        <v>0</v>
      </c>
      <c r="X1659">
        <v>2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1</v>
      </c>
      <c r="AI1659" t="s">
        <v>668</v>
      </c>
      <c r="AJ1659">
        <v>43.440627999999997</v>
      </c>
      <c r="AK1659" t="s">
        <v>669</v>
      </c>
      <c r="AL1659">
        <v>-88.783649999999994</v>
      </c>
      <c r="AM1659">
        <v>25</v>
      </c>
      <c r="AN1659">
        <v>1800</v>
      </c>
      <c r="AO1659" t="s">
        <v>118</v>
      </c>
      <c r="AP1659">
        <v>-52</v>
      </c>
      <c r="AQ1659">
        <v>91</v>
      </c>
      <c r="AR1659">
        <v>576</v>
      </c>
      <c r="AZ1659">
        <v>1200</v>
      </c>
      <c r="BA1659">
        <v>1</v>
      </c>
      <c r="BB1659" t="str">
        <f t="shared" si="969"/>
        <v xml:space="preserve">N4400K  </v>
      </c>
      <c r="BC1659">
        <v>1</v>
      </c>
      <c r="BE1659">
        <v>0</v>
      </c>
      <c r="BF1659">
        <v>0</v>
      </c>
      <c r="BG1659">
        <v>0</v>
      </c>
      <c r="BH1659">
        <v>1725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 t="shared" si="978"/>
        <v>21:42:29.290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4</v>
      </c>
      <c r="CP1659" t="s">
        <v>119</v>
      </c>
      <c r="CQ1659">
        <v>461</v>
      </c>
      <c r="CR1659">
        <v>1</v>
      </c>
      <c r="CW1659">
        <v>15763265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 t="shared" si="975"/>
        <v>07/22/2022 21:42:29.593</v>
      </c>
      <c r="C1660" t="str">
        <f t="shared" si="966"/>
        <v>FFDFD3C0</v>
      </c>
      <c r="D1660" t="s">
        <v>113</v>
      </c>
      <c r="E1660">
        <v>45</v>
      </c>
      <c r="H1660">
        <v>152</v>
      </c>
      <c r="I1660" t="s">
        <v>120</v>
      </c>
      <c r="J1660" t="s">
        <v>115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976"/>
        <v>21:42:29.289</v>
      </c>
      <c r="T1660" t="str">
        <f t="shared" si="977"/>
        <v>21:42:28.789</v>
      </c>
      <c r="U1660" t="str">
        <f t="shared" si="942"/>
        <v>A54CFF</v>
      </c>
      <c r="V1660">
        <v>0</v>
      </c>
      <c r="W1660">
        <v>0</v>
      </c>
      <c r="X1660">
        <v>2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1</v>
      </c>
      <c r="AI1660" t="s">
        <v>668</v>
      </c>
      <c r="AJ1660">
        <v>43.440627999999997</v>
      </c>
      <c r="AK1660" t="s">
        <v>669</v>
      </c>
      <c r="AL1660">
        <v>-88.783649999999994</v>
      </c>
      <c r="AM1660">
        <v>25</v>
      </c>
      <c r="AN1660">
        <v>1800</v>
      </c>
      <c r="AO1660" t="s">
        <v>118</v>
      </c>
      <c r="AP1660">
        <v>-52</v>
      </c>
      <c r="AQ1660">
        <v>91</v>
      </c>
      <c r="AR1660">
        <v>576</v>
      </c>
      <c r="AZ1660">
        <v>1200</v>
      </c>
      <c r="BA1660">
        <v>1</v>
      </c>
      <c r="BB1660" t="str">
        <f t="shared" si="969"/>
        <v xml:space="preserve">N4400K  </v>
      </c>
      <c r="BC1660">
        <v>1</v>
      </c>
      <c r="BE1660">
        <v>0</v>
      </c>
      <c r="BF1660">
        <v>0</v>
      </c>
      <c r="BG1660">
        <v>0</v>
      </c>
      <c r="BH1660">
        <v>1725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 t="shared" si="978"/>
        <v>21:42:29.290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3</v>
      </c>
      <c r="CP1660" t="s">
        <v>119</v>
      </c>
      <c r="CQ1660">
        <v>169</v>
      </c>
      <c r="CR1660">
        <v>0</v>
      </c>
      <c r="CW1660">
        <v>673943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"07/22/2022 21:42:30.484"</f>
        <v>07/22/2022 21:42:30.484</v>
      </c>
      <c r="C1661" t="str">
        <f t="shared" si="966"/>
        <v>FFDFD3C0</v>
      </c>
      <c r="D1661" t="s">
        <v>127</v>
      </c>
      <c r="E1661">
        <v>8</v>
      </c>
      <c r="F1661">
        <v>2008</v>
      </c>
      <c r="G1661" t="s">
        <v>128</v>
      </c>
      <c r="J1661" t="s">
        <v>129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ref="S1661:S1666" si="979">"21:42:30.305"</f>
        <v>21:42:30.305</v>
      </c>
      <c r="T1661" t="str">
        <f t="shared" ref="T1661:T1666" si="980">"21:42:29.305"</f>
        <v>21:42:29.305</v>
      </c>
      <c r="U1661" t="str">
        <f t="shared" si="942"/>
        <v>A54CFF</v>
      </c>
      <c r="V1661">
        <v>0</v>
      </c>
      <c r="W1661">
        <v>0</v>
      </c>
      <c r="X1661">
        <v>2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1</v>
      </c>
      <c r="AI1661" t="s">
        <v>670</v>
      </c>
      <c r="AJ1661">
        <v>43.441079000000002</v>
      </c>
      <c r="AK1661" t="s">
        <v>671</v>
      </c>
      <c r="AL1661">
        <v>-88.783972000000006</v>
      </c>
      <c r="AM1661">
        <v>25</v>
      </c>
      <c r="AN1661">
        <v>1825</v>
      </c>
      <c r="AO1661" t="s">
        <v>118</v>
      </c>
      <c r="AP1661">
        <v>-53</v>
      </c>
      <c r="AQ1661">
        <v>91</v>
      </c>
      <c r="AR1661">
        <v>704</v>
      </c>
      <c r="AZ1661">
        <v>1200</v>
      </c>
      <c r="BA1661">
        <v>1</v>
      </c>
      <c r="BB1661" t="str">
        <f t="shared" si="969"/>
        <v xml:space="preserve">N4400K  </v>
      </c>
      <c r="BC1661">
        <v>1</v>
      </c>
      <c r="BE1661">
        <v>0</v>
      </c>
      <c r="BF1661">
        <v>0</v>
      </c>
      <c r="BG1661">
        <v>0</v>
      </c>
      <c r="BH1661">
        <v>1725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 t="shared" ref="BW1661:BW1666" si="981">"21:42:30.312"</f>
        <v>21:42:30.312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5</v>
      </c>
      <c r="CP1661" t="s">
        <v>119</v>
      </c>
      <c r="CQ1661">
        <v>169</v>
      </c>
      <c r="CR1661">
        <v>3</v>
      </c>
      <c r="CW1661">
        <v>10625803</v>
      </c>
      <c r="CY1661">
        <v>1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"07/22/2022 21:42:30.484"</f>
        <v>07/22/2022 21:42:30.484</v>
      </c>
      <c r="C1662" t="str">
        <f t="shared" si="966"/>
        <v>FFDFD3C0</v>
      </c>
      <c r="D1662" t="s">
        <v>113</v>
      </c>
      <c r="E1662">
        <v>44</v>
      </c>
      <c r="H1662">
        <v>151</v>
      </c>
      <c r="I1662" t="s">
        <v>114</v>
      </c>
      <c r="J1662" t="s">
        <v>115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979"/>
        <v>21:42:30.305</v>
      </c>
      <c r="T1662" t="str">
        <f t="shared" si="980"/>
        <v>21:42:29.305</v>
      </c>
      <c r="U1662" t="str">
        <f t="shared" si="942"/>
        <v>A54CFF</v>
      </c>
      <c r="V1662">
        <v>0</v>
      </c>
      <c r="W1662">
        <v>0</v>
      </c>
      <c r="X1662">
        <v>2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1</v>
      </c>
      <c r="AI1662" t="s">
        <v>670</v>
      </c>
      <c r="AJ1662">
        <v>43.441079000000002</v>
      </c>
      <c r="AK1662" t="s">
        <v>671</v>
      </c>
      <c r="AL1662">
        <v>-88.783972000000006</v>
      </c>
      <c r="AM1662">
        <v>25</v>
      </c>
      <c r="AN1662">
        <v>1825</v>
      </c>
      <c r="AO1662" t="s">
        <v>118</v>
      </c>
      <c r="AP1662">
        <v>-53</v>
      </c>
      <c r="AQ1662">
        <v>91</v>
      </c>
      <c r="AR1662">
        <v>704</v>
      </c>
      <c r="AZ1662">
        <v>1200</v>
      </c>
      <c r="BA1662">
        <v>1</v>
      </c>
      <c r="BB1662" t="str">
        <f t="shared" si="969"/>
        <v xml:space="preserve">N4400K  </v>
      </c>
      <c r="BC1662">
        <v>1</v>
      </c>
      <c r="BE1662">
        <v>0</v>
      </c>
      <c r="BF1662">
        <v>0</v>
      </c>
      <c r="BG1662">
        <v>0</v>
      </c>
      <c r="BH1662">
        <v>1725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 t="shared" si="981"/>
        <v>21:42:30.312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5</v>
      </c>
      <c r="CP1662" t="s">
        <v>119</v>
      </c>
      <c r="CQ1662">
        <v>169</v>
      </c>
      <c r="CR1662">
        <v>3</v>
      </c>
      <c r="CW1662">
        <v>10625803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"07/22/2022 21:42:30.484"</f>
        <v>07/22/2022 21:42:30.484</v>
      </c>
      <c r="C1663" t="str">
        <f t="shared" si="966"/>
        <v>FFDFD3C0</v>
      </c>
      <c r="D1663" t="s">
        <v>113</v>
      </c>
      <c r="E1663">
        <v>45</v>
      </c>
      <c r="H1663">
        <v>152</v>
      </c>
      <c r="I1663" t="s">
        <v>120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979"/>
        <v>21:42:30.305</v>
      </c>
      <c r="T1663" t="str">
        <f t="shared" si="980"/>
        <v>21:42:29.305</v>
      </c>
      <c r="U1663" t="str">
        <f t="shared" si="942"/>
        <v>A54CFF</v>
      </c>
      <c r="V1663">
        <v>0</v>
      </c>
      <c r="W1663">
        <v>0</v>
      </c>
      <c r="X1663">
        <v>2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1</v>
      </c>
      <c r="AI1663" t="s">
        <v>670</v>
      </c>
      <c r="AJ1663">
        <v>43.441079000000002</v>
      </c>
      <c r="AK1663" t="s">
        <v>671</v>
      </c>
      <c r="AL1663">
        <v>-88.783972000000006</v>
      </c>
      <c r="AM1663">
        <v>25</v>
      </c>
      <c r="AN1663">
        <v>1825</v>
      </c>
      <c r="AO1663" t="s">
        <v>118</v>
      </c>
      <c r="AP1663">
        <v>-53</v>
      </c>
      <c r="AQ1663">
        <v>91</v>
      </c>
      <c r="AR1663">
        <v>704</v>
      </c>
      <c r="AZ1663">
        <v>1200</v>
      </c>
      <c r="BA1663">
        <v>1</v>
      </c>
      <c r="BB1663" t="str">
        <f t="shared" si="969"/>
        <v xml:space="preserve">N4400K  </v>
      </c>
      <c r="BC1663">
        <v>1</v>
      </c>
      <c r="BE1663">
        <v>0</v>
      </c>
      <c r="BF1663">
        <v>0</v>
      </c>
      <c r="BG1663">
        <v>0</v>
      </c>
      <c r="BH1663">
        <v>1725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 t="shared" si="981"/>
        <v>21:42:30.312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5</v>
      </c>
      <c r="CP1663" t="s">
        <v>119</v>
      </c>
      <c r="CQ1663">
        <v>169</v>
      </c>
      <c r="CR1663">
        <v>3</v>
      </c>
      <c r="CW1663">
        <v>10625803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"07/22/2022 21:42:30.484"</f>
        <v>07/22/2022 21:42:30.484</v>
      </c>
      <c r="C1664" t="str">
        <f t="shared" si="966"/>
        <v>FFDFD3C0</v>
      </c>
      <c r="D1664" t="s">
        <v>124</v>
      </c>
      <c r="E1664">
        <v>2</v>
      </c>
      <c r="H1664">
        <v>156</v>
      </c>
      <c r="I1664" t="s">
        <v>125</v>
      </c>
      <c r="J1664" t="s">
        <v>126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979"/>
        <v>21:42:30.305</v>
      </c>
      <c r="T1664" t="str">
        <f t="shared" si="980"/>
        <v>21:42:29.305</v>
      </c>
      <c r="U1664" t="str">
        <f t="shared" si="942"/>
        <v>A54CFF</v>
      </c>
      <c r="V1664">
        <v>0</v>
      </c>
      <c r="W1664">
        <v>0</v>
      </c>
      <c r="X1664">
        <v>2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1</v>
      </c>
      <c r="AI1664" t="s">
        <v>670</v>
      </c>
      <c r="AJ1664">
        <v>43.441079000000002</v>
      </c>
      <c r="AK1664" t="s">
        <v>671</v>
      </c>
      <c r="AL1664">
        <v>-88.783972000000006</v>
      </c>
      <c r="AM1664">
        <v>25</v>
      </c>
      <c r="AN1664">
        <v>1825</v>
      </c>
      <c r="AO1664" t="s">
        <v>118</v>
      </c>
      <c r="AP1664">
        <v>-53</v>
      </c>
      <c r="AQ1664">
        <v>91</v>
      </c>
      <c r="AR1664">
        <v>704</v>
      </c>
      <c r="AZ1664">
        <v>1200</v>
      </c>
      <c r="BA1664">
        <v>1</v>
      </c>
      <c r="BB1664" t="str">
        <f t="shared" si="969"/>
        <v xml:space="preserve">N4400K  </v>
      </c>
      <c r="BC1664">
        <v>1</v>
      </c>
      <c r="BE1664">
        <v>0</v>
      </c>
      <c r="BF1664">
        <v>0</v>
      </c>
      <c r="BG1664">
        <v>0</v>
      </c>
      <c r="BH1664">
        <v>1725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 t="shared" si="981"/>
        <v>21:42:30.312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5</v>
      </c>
      <c r="CP1664" t="s">
        <v>119</v>
      </c>
      <c r="CQ1664">
        <v>169</v>
      </c>
      <c r="CR1664">
        <v>3</v>
      </c>
      <c r="CW1664">
        <v>10625803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"07/22/2022 21:42:30.562"</f>
        <v>07/22/2022 21:42:30.562</v>
      </c>
      <c r="C1665" t="str">
        <f t="shared" si="966"/>
        <v>FFDFD3C0</v>
      </c>
      <c r="D1665" t="s">
        <v>121</v>
      </c>
      <c r="E1665">
        <v>12</v>
      </c>
      <c r="F1665">
        <v>1012</v>
      </c>
      <c r="G1665" t="s">
        <v>122</v>
      </c>
      <c r="J1665" t="s">
        <v>123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979"/>
        <v>21:42:30.305</v>
      </c>
      <c r="T1665" t="str">
        <f t="shared" si="980"/>
        <v>21:42:29.305</v>
      </c>
      <c r="U1665" t="str">
        <f t="shared" si="942"/>
        <v>A54CFF</v>
      </c>
      <c r="V1665">
        <v>0</v>
      </c>
      <c r="W1665">
        <v>0</v>
      </c>
      <c r="X1665">
        <v>2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1</v>
      </c>
      <c r="AI1665" t="s">
        <v>670</v>
      </c>
      <c r="AJ1665">
        <v>43.441079000000002</v>
      </c>
      <c r="AK1665" t="s">
        <v>671</v>
      </c>
      <c r="AL1665">
        <v>-88.783972000000006</v>
      </c>
      <c r="AM1665">
        <v>25</v>
      </c>
      <c r="AN1665">
        <v>1825</v>
      </c>
      <c r="AO1665" t="s">
        <v>118</v>
      </c>
      <c r="AP1665">
        <v>-53</v>
      </c>
      <c r="AQ1665">
        <v>91</v>
      </c>
      <c r="AR1665">
        <v>704</v>
      </c>
      <c r="AZ1665">
        <v>1200</v>
      </c>
      <c r="BA1665">
        <v>1</v>
      </c>
      <c r="BB1665" t="str">
        <f t="shared" si="969"/>
        <v xml:space="preserve">N4400K  </v>
      </c>
      <c r="BC1665">
        <v>1</v>
      </c>
      <c r="BE1665">
        <v>0</v>
      </c>
      <c r="BF1665">
        <v>0</v>
      </c>
      <c r="BG1665">
        <v>0</v>
      </c>
      <c r="BH1665">
        <v>1725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 t="shared" si="981"/>
        <v>21:42:30.312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5</v>
      </c>
      <c r="CP1665" t="s">
        <v>119</v>
      </c>
      <c r="CQ1665">
        <v>169</v>
      </c>
      <c r="CR1665">
        <v>3</v>
      </c>
      <c r="CW1665">
        <v>10625803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"07/22/2022 21:42:30.578"</f>
        <v>07/22/2022 21:42:30.578</v>
      </c>
      <c r="C1666" t="str">
        <f t="shared" si="966"/>
        <v>FFDFD3C0</v>
      </c>
      <c r="D1666" t="s">
        <v>121</v>
      </c>
      <c r="E1666">
        <v>11</v>
      </c>
      <c r="F1666">
        <v>1011</v>
      </c>
      <c r="G1666" t="s">
        <v>125</v>
      </c>
      <c r="J1666" t="s">
        <v>123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979"/>
        <v>21:42:30.305</v>
      </c>
      <c r="T1666" t="str">
        <f t="shared" si="980"/>
        <v>21:42:29.305</v>
      </c>
      <c r="U1666" t="str">
        <f t="shared" ref="U1666:U1729" si="982">"A54CFF"</f>
        <v>A54CFF</v>
      </c>
      <c r="V1666">
        <v>0</v>
      </c>
      <c r="W1666">
        <v>0</v>
      </c>
      <c r="X1666">
        <v>2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1</v>
      </c>
      <c r="AI1666" t="s">
        <v>670</v>
      </c>
      <c r="AJ1666">
        <v>43.441079000000002</v>
      </c>
      <c r="AK1666" t="s">
        <v>671</v>
      </c>
      <c r="AL1666">
        <v>-88.783972000000006</v>
      </c>
      <c r="AM1666">
        <v>25</v>
      </c>
      <c r="AN1666">
        <v>1825</v>
      </c>
      <c r="AO1666" t="s">
        <v>118</v>
      </c>
      <c r="AP1666">
        <v>-53</v>
      </c>
      <c r="AQ1666">
        <v>91</v>
      </c>
      <c r="AR1666">
        <v>704</v>
      </c>
      <c r="AZ1666">
        <v>1200</v>
      </c>
      <c r="BA1666">
        <v>1</v>
      </c>
      <c r="BB1666" t="str">
        <f t="shared" si="969"/>
        <v xml:space="preserve">N4400K  </v>
      </c>
      <c r="BC1666">
        <v>1</v>
      </c>
      <c r="BE1666">
        <v>0</v>
      </c>
      <c r="BF1666">
        <v>0</v>
      </c>
      <c r="BG1666">
        <v>0</v>
      </c>
      <c r="BH1666">
        <v>1725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 t="shared" si="981"/>
        <v>21:42:30.312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5</v>
      </c>
      <c r="CP1666" t="s">
        <v>119</v>
      </c>
      <c r="CQ1666">
        <v>169</v>
      </c>
      <c r="CR1666">
        <v>3</v>
      </c>
      <c r="CW1666">
        <v>10625803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"07/22/2022 21:42:31.549"</f>
        <v>07/22/2022 21:42:31.549</v>
      </c>
      <c r="C1667" t="str">
        <f t="shared" si="966"/>
        <v>FFDFD3C0</v>
      </c>
      <c r="D1667" t="s">
        <v>121</v>
      </c>
      <c r="E1667">
        <v>11</v>
      </c>
      <c r="F1667">
        <v>1011</v>
      </c>
      <c r="G1667" t="s">
        <v>125</v>
      </c>
      <c r="J1667" t="s">
        <v>123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ref="S1667:S1672" si="983">"21:42:31.320"</f>
        <v>21:42:31.320</v>
      </c>
      <c r="T1667" t="str">
        <f>"21:42:30.820"</f>
        <v>21:42:30.820</v>
      </c>
      <c r="U1667" t="str">
        <f t="shared" si="982"/>
        <v>A54CFF</v>
      </c>
      <c r="V1667">
        <v>0</v>
      </c>
      <c r="W1667">
        <v>0</v>
      </c>
      <c r="X1667">
        <v>2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1</v>
      </c>
      <c r="AI1667" t="s">
        <v>672</v>
      </c>
      <c r="AJ1667">
        <v>43.441507999999999</v>
      </c>
      <c r="AK1667" t="s">
        <v>673</v>
      </c>
      <c r="AL1667">
        <v>-88.784358999999995</v>
      </c>
      <c r="AM1667">
        <v>25</v>
      </c>
      <c r="AN1667">
        <v>1825</v>
      </c>
      <c r="AO1667" t="s">
        <v>118</v>
      </c>
      <c r="AP1667">
        <v>-53</v>
      </c>
      <c r="AQ1667">
        <v>93</v>
      </c>
      <c r="AR1667">
        <v>576</v>
      </c>
      <c r="AZ1667">
        <v>1200</v>
      </c>
      <c r="BA1667">
        <v>1</v>
      </c>
      <c r="BB1667" t="str">
        <f t="shared" si="969"/>
        <v xml:space="preserve">N4400K  </v>
      </c>
      <c r="BC1667">
        <v>1</v>
      </c>
      <c r="BE1667">
        <v>0</v>
      </c>
      <c r="BF1667">
        <v>0</v>
      </c>
      <c r="BG1667">
        <v>0</v>
      </c>
      <c r="BH1667">
        <v>1750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 t="shared" ref="BW1667:BW1672" si="984">"21:42:31.325"</f>
        <v>21:42:31.325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4</v>
      </c>
      <c r="CP1667" t="s">
        <v>119</v>
      </c>
      <c r="CQ1667">
        <v>461</v>
      </c>
      <c r="CR1667">
        <v>1</v>
      </c>
      <c r="CW1667">
        <v>15767024</v>
      </c>
      <c r="CY1667">
        <v>1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"07/22/2022 21:42:31.549"</f>
        <v>07/22/2022 21:42:31.549</v>
      </c>
      <c r="C1668" t="str">
        <f t="shared" si="966"/>
        <v>FFDFD3C0</v>
      </c>
      <c r="D1668" t="s">
        <v>127</v>
      </c>
      <c r="E1668">
        <v>8</v>
      </c>
      <c r="F1668">
        <v>2008</v>
      </c>
      <c r="G1668" t="s">
        <v>128</v>
      </c>
      <c r="J1668" t="s">
        <v>129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983"/>
        <v>21:42:31.320</v>
      </c>
      <c r="T1668" t="str">
        <f>"21:42:30.820"</f>
        <v>21:42:30.820</v>
      </c>
      <c r="U1668" t="str">
        <f t="shared" si="982"/>
        <v>A54CFF</v>
      </c>
      <c r="V1668">
        <v>0</v>
      </c>
      <c r="W1668">
        <v>0</v>
      </c>
      <c r="X1668">
        <v>2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1</v>
      </c>
      <c r="AI1668" t="s">
        <v>672</v>
      </c>
      <c r="AJ1668">
        <v>43.441507999999999</v>
      </c>
      <c r="AK1668" t="s">
        <v>673</v>
      </c>
      <c r="AL1668">
        <v>-88.784358999999995</v>
      </c>
      <c r="AM1668">
        <v>25</v>
      </c>
      <c r="AN1668">
        <v>1825</v>
      </c>
      <c r="AO1668" t="s">
        <v>118</v>
      </c>
      <c r="AP1668">
        <v>-53</v>
      </c>
      <c r="AQ1668">
        <v>93</v>
      </c>
      <c r="AR1668">
        <v>576</v>
      </c>
      <c r="AZ1668">
        <v>1200</v>
      </c>
      <c r="BA1668">
        <v>1</v>
      </c>
      <c r="BB1668" t="str">
        <f t="shared" si="969"/>
        <v xml:space="preserve">N4400K  </v>
      </c>
      <c r="BC1668">
        <v>1</v>
      </c>
      <c r="BE1668">
        <v>0</v>
      </c>
      <c r="BF1668">
        <v>0</v>
      </c>
      <c r="BG1668">
        <v>0</v>
      </c>
      <c r="BH1668">
        <v>1750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 t="shared" si="984"/>
        <v>21:42:31.325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4</v>
      </c>
      <c r="CP1668" t="s">
        <v>119</v>
      </c>
      <c r="CQ1668">
        <v>461</v>
      </c>
      <c r="CR1668">
        <v>1</v>
      </c>
      <c r="CW1668">
        <v>15767024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"07/22/2022 21:42:31.549"</f>
        <v>07/22/2022 21:42:31.549</v>
      </c>
      <c r="C1669" t="str">
        <f t="shared" si="966"/>
        <v>FFDFD3C0</v>
      </c>
      <c r="D1669" t="s">
        <v>113</v>
      </c>
      <c r="E1669">
        <v>44</v>
      </c>
      <c r="H1669">
        <v>151</v>
      </c>
      <c r="I1669" t="s">
        <v>114</v>
      </c>
      <c r="J1669" t="s">
        <v>115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983"/>
        <v>21:42:31.320</v>
      </c>
      <c r="T1669" t="str">
        <f>"21:42:30.820"</f>
        <v>21:42:30.820</v>
      </c>
      <c r="U1669" t="str">
        <f t="shared" si="982"/>
        <v>A54CFF</v>
      </c>
      <c r="V1669">
        <v>0</v>
      </c>
      <c r="W1669">
        <v>0</v>
      </c>
      <c r="X1669">
        <v>2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1</v>
      </c>
      <c r="AI1669" t="s">
        <v>672</v>
      </c>
      <c r="AJ1669">
        <v>43.441507999999999</v>
      </c>
      <c r="AK1669" t="s">
        <v>673</v>
      </c>
      <c r="AL1669">
        <v>-88.784358999999995</v>
      </c>
      <c r="AM1669">
        <v>25</v>
      </c>
      <c r="AN1669">
        <v>1825</v>
      </c>
      <c r="AO1669" t="s">
        <v>118</v>
      </c>
      <c r="AP1669">
        <v>-53</v>
      </c>
      <c r="AQ1669">
        <v>93</v>
      </c>
      <c r="AR1669">
        <v>576</v>
      </c>
      <c r="AZ1669">
        <v>1200</v>
      </c>
      <c r="BA1669">
        <v>1</v>
      </c>
      <c r="BB1669" t="str">
        <f t="shared" si="969"/>
        <v xml:space="preserve">N4400K  </v>
      </c>
      <c r="BC1669">
        <v>1</v>
      </c>
      <c r="BE1669">
        <v>0</v>
      </c>
      <c r="BF1669">
        <v>0</v>
      </c>
      <c r="BG1669">
        <v>0</v>
      </c>
      <c r="BH1669">
        <v>1750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 t="shared" si="984"/>
        <v>21:42:31.325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4</v>
      </c>
      <c r="CP1669" t="s">
        <v>119</v>
      </c>
      <c r="CQ1669">
        <v>461</v>
      </c>
      <c r="CR1669">
        <v>1</v>
      </c>
      <c r="CW1669">
        <v>15767024</v>
      </c>
      <c r="CY1669">
        <v>1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"07/22/2022 21:42:31.549"</f>
        <v>07/22/2022 21:42:31.549</v>
      </c>
      <c r="C1670" t="str">
        <f t="shared" si="966"/>
        <v>FFDFD3C0</v>
      </c>
      <c r="D1670" t="s">
        <v>113</v>
      </c>
      <c r="E1670">
        <v>45</v>
      </c>
      <c r="H1670">
        <v>152</v>
      </c>
      <c r="I1670" t="s">
        <v>120</v>
      </c>
      <c r="J1670" t="s">
        <v>115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983"/>
        <v>21:42:31.320</v>
      </c>
      <c r="T1670" t="str">
        <f>"21:42:30.320"</f>
        <v>21:42:30.320</v>
      </c>
      <c r="U1670" t="str">
        <f t="shared" si="982"/>
        <v>A54CFF</v>
      </c>
      <c r="V1670">
        <v>0</v>
      </c>
      <c r="W1670">
        <v>0</v>
      </c>
      <c r="X1670">
        <v>2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1</v>
      </c>
      <c r="AI1670" t="s">
        <v>672</v>
      </c>
      <c r="AJ1670">
        <v>43.441507999999999</v>
      </c>
      <c r="AK1670" t="s">
        <v>673</v>
      </c>
      <c r="AL1670">
        <v>-88.784358999999995</v>
      </c>
      <c r="AM1670">
        <v>25</v>
      </c>
      <c r="AN1670">
        <v>1825</v>
      </c>
      <c r="AO1670" t="s">
        <v>118</v>
      </c>
      <c r="AP1670">
        <v>-53</v>
      </c>
      <c r="AQ1670">
        <v>92</v>
      </c>
      <c r="AR1670">
        <v>640</v>
      </c>
      <c r="AZ1670">
        <v>1200</v>
      </c>
      <c r="BA1670">
        <v>1</v>
      </c>
      <c r="BB1670" t="str">
        <f t="shared" si="969"/>
        <v xml:space="preserve">N4400K  </v>
      </c>
      <c r="BC1670">
        <v>1</v>
      </c>
      <c r="BE1670">
        <v>0</v>
      </c>
      <c r="BF1670">
        <v>0</v>
      </c>
      <c r="BG1670">
        <v>0</v>
      </c>
      <c r="BH1670">
        <v>1750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 t="shared" si="984"/>
        <v>21:42:31.325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3</v>
      </c>
      <c r="CP1670" t="s">
        <v>119</v>
      </c>
      <c r="CQ1670">
        <v>169</v>
      </c>
      <c r="CR1670">
        <v>0</v>
      </c>
      <c r="CW1670">
        <v>675905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"07/22/2022 21:42:31.549"</f>
        <v>07/22/2022 21:42:31.549</v>
      </c>
      <c r="C1671" t="str">
        <f t="shared" si="966"/>
        <v>FFDFD3C0</v>
      </c>
      <c r="D1671" t="s">
        <v>124</v>
      </c>
      <c r="E1671">
        <v>2</v>
      </c>
      <c r="H1671">
        <v>156</v>
      </c>
      <c r="I1671" t="s">
        <v>125</v>
      </c>
      <c r="J1671" t="s">
        <v>126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983"/>
        <v>21:42:31.320</v>
      </c>
      <c r="T1671" t="str">
        <f>"21:42:30.320"</f>
        <v>21:42:30.320</v>
      </c>
      <c r="U1671" t="str">
        <f t="shared" si="982"/>
        <v>A54CFF</v>
      </c>
      <c r="V1671">
        <v>0</v>
      </c>
      <c r="W1671">
        <v>0</v>
      </c>
      <c r="X1671">
        <v>2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1</v>
      </c>
      <c r="AI1671" t="s">
        <v>672</v>
      </c>
      <c r="AJ1671">
        <v>43.441507999999999</v>
      </c>
      <c r="AK1671" t="s">
        <v>673</v>
      </c>
      <c r="AL1671">
        <v>-88.784358999999995</v>
      </c>
      <c r="AM1671">
        <v>25</v>
      </c>
      <c r="AN1671">
        <v>1825</v>
      </c>
      <c r="AO1671" t="s">
        <v>118</v>
      </c>
      <c r="AP1671">
        <v>-53</v>
      </c>
      <c r="AQ1671">
        <v>92</v>
      </c>
      <c r="AR1671">
        <v>640</v>
      </c>
      <c r="AZ1671">
        <v>1200</v>
      </c>
      <c r="BA1671">
        <v>1</v>
      </c>
      <c r="BB1671" t="str">
        <f t="shared" si="969"/>
        <v xml:space="preserve">N4400K  </v>
      </c>
      <c r="BC1671">
        <v>1</v>
      </c>
      <c r="BE1671">
        <v>0</v>
      </c>
      <c r="BF1671">
        <v>0</v>
      </c>
      <c r="BG1671">
        <v>0</v>
      </c>
      <c r="BH1671">
        <v>1750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 t="shared" si="984"/>
        <v>21:42:31.325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3</v>
      </c>
      <c r="CP1671" t="s">
        <v>119</v>
      </c>
      <c r="CQ1671">
        <v>169</v>
      </c>
      <c r="CR1671">
        <v>0</v>
      </c>
      <c r="CW1671">
        <v>675905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"07/22/2022 21:42:31.627"</f>
        <v>07/22/2022 21:42:31.627</v>
      </c>
      <c r="C1672" t="str">
        <f t="shared" si="966"/>
        <v>FFDFD3C0</v>
      </c>
      <c r="D1672" t="s">
        <v>121</v>
      </c>
      <c r="E1672">
        <v>12</v>
      </c>
      <c r="F1672">
        <v>1012</v>
      </c>
      <c r="G1672" t="s">
        <v>122</v>
      </c>
      <c r="J1672" t="s">
        <v>123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983"/>
        <v>21:42:31.320</v>
      </c>
      <c r="T1672" t="str">
        <f>"21:42:30.320"</f>
        <v>21:42:30.320</v>
      </c>
      <c r="U1672" t="str">
        <f t="shared" si="982"/>
        <v>A54CFF</v>
      </c>
      <c r="V1672">
        <v>0</v>
      </c>
      <c r="W1672">
        <v>0</v>
      </c>
      <c r="X1672">
        <v>2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1</v>
      </c>
      <c r="AI1672" t="s">
        <v>672</v>
      </c>
      <c r="AJ1672">
        <v>43.441507999999999</v>
      </c>
      <c r="AK1672" t="s">
        <v>673</v>
      </c>
      <c r="AL1672">
        <v>-88.784358999999995</v>
      </c>
      <c r="AM1672">
        <v>25</v>
      </c>
      <c r="AN1672">
        <v>1825</v>
      </c>
      <c r="AO1672" t="s">
        <v>118</v>
      </c>
      <c r="AP1672">
        <v>-53</v>
      </c>
      <c r="AQ1672">
        <v>92</v>
      </c>
      <c r="AR1672">
        <v>640</v>
      </c>
      <c r="AZ1672">
        <v>1200</v>
      </c>
      <c r="BA1672">
        <v>1</v>
      </c>
      <c r="BB1672" t="str">
        <f t="shared" si="969"/>
        <v xml:space="preserve">N4400K  </v>
      </c>
      <c r="BC1672">
        <v>1</v>
      </c>
      <c r="BE1672">
        <v>0</v>
      </c>
      <c r="BF1672">
        <v>0</v>
      </c>
      <c r="BG1672">
        <v>0</v>
      </c>
      <c r="BH1672">
        <v>1750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 t="shared" si="984"/>
        <v>21:42:31.325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3</v>
      </c>
      <c r="CP1672" t="s">
        <v>119</v>
      </c>
      <c r="CQ1672">
        <v>169</v>
      </c>
      <c r="CR1672">
        <v>0</v>
      </c>
      <c r="CW1672">
        <v>675905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 t="shared" ref="A1673:A1678" si="985">"07/22/2022 21:42:32.643"</f>
        <v>07/22/2022 21:42:32.643</v>
      </c>
      <c r="C1673" t="str">
        <f t="shared" si="966"/>
        <v>FFDFD3C0</v>
      </c>
      <c r="D1673" t="s">
        <v>127</v>
      </c>
      <c r="E1673">
        <v>8</v>
      </c>
      <c r="F1673">
        <v>2008</v>
      </c>
      <c r="G1673" t="s">
        <v>128</v>
      </c>
      <c r="J1673" t="s">
        <v>129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ref="S1673:S1678" si="986">"21:42:32.383"</f>
        <v>21:42:32.383</v>
      </c>
      <c r="T1673" t="str">
        <f t="shared" ref="T1673:T1678" si="987">"21:42:31.983"</f>
        <v>21:42:31.983</v>
      </c>
      <c r="U1673" t="str">
        <f t="shared" si="982"/>
        <v>A54CFF</v>
      </c>
      <c r="V1673">
        <v>0</v>
      </c>
      <c r="W1673">
        <v>0</v>
      </c>
      <c r="X1673">
        <v>2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1</v>
      </c>
      <c r="AI1673" t="s">
        <v>674</v>
      </c>
      <c r="AJ1673">
        <v>43.441980000000001</v>
      </c>
      <c r="AK1673" t="s">
        <v>675</v>
      </c>
      <c r="AL1673">
        <v>-88.784701999999996</v>
      </c>
      <c r="AM1673">
        <v>25</v>
      </c>
      <c r="AN1673">
        <v>1825</v>
      </c>
      <c r="AO1673" t="s">
        <v>118</v>
      </c>
      <c r="AP1673">
        <v>-56</v>
      </c>
      <c r="AQ1673">
        <v>92</v>
      </c>
      <c r="AR1673">
        <v>640</v>
      </c>
      <c r="AZ1673">
        <v>1200</v>
      </c>
      <c r="BA1673">
        <v>1</v>
      </c>
      <c r="BB1673" t="str">
        <f t="shared" si="969"/>
        <v xml:space="preserve">N4400K  </v>
      </c>
      <c r="BC1673">
        <v>1</v>
      </c>
      <c r="BE1673">
        <v>0</v>
      </c>
      <c r="BF1673">
        <v>0</v>
      </c>
      <c r="BG1673">
        <v>0</v>
      </c>
      <c r="BH1673">
        <v>1750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 t="shared" ref="BW1673:BW1678" si="988">"21:42:32.387"</f>
        <v>21:42:32.387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5</v>
      </c>
      <c r="CP1673" t="s">
        <v>119</v>
      </c>
      <c r="CQ1673">
        <v>169</v>
      </c>
      <c r="CR1673">
        <v>3</v>
      </c>
      <c r="CW1673">
        <v>10629287</v>
      </c>
      <c r="CY1673">
        <v>1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 t="shared" si="985"/>
        <v>07/22/2022 21:42:32.643</v>
      </c>
      <c r="C1674" t="str">
        <f t="shared" si="966"/>
        <v>FFDFD3C0</v>
      </c>
      <c r="D1674" t="s">
        <v>113</v>
      </c>
      <c r="E1674">
        <v>44</v>
      </c>
      <c r="H1674">
        <v>151</v>
      </c>
      <c r="I1674" t="s">
        <v>114</v>
      </c>
      <c r="J1674" t="s">
        <v>115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986"/>
        <v>21:42:32.383</v>
      </c>
      <c r="T1674" t="str">
        <f t="shared" si="987"/>
        <v>21:42:31.983</v>
      </c>
      <c r="U1674" t="str">
        <f t="shared" si="982"/>
        <v>A54CFF</v>
      </c>
      <c r="V1674">
        <v>0</v>
      </c>
      <c r="W1674">
        <v>0</v>
      </c>
      <c r="X1674">
        <v>2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1</v>
      </c>
      <c r="AI1674" t="s">
        <v>674</v>
      </c>
      <c r="AJ1674">
        <v>43.441980000000001</v>
      </c>
      <c r="AK1674" t="s">
        <v>675</v>
      </c>
      <c r="AL1674">
        <v>-88.784701999999996</v>
      </c>
      <c r="AM1674">
        <v>25</v>
      </c>
      <c r="AN1674">
        <v>1825</v>
      </c>
      <c r="AO1674" t="s">
        <v>118</v>
      </c>
      <c r="AP1674">
        <v>-56</v>
      </c>
      <c r="AQ1674">
        <v>92</v>
      </c>
      <c r="AR1674">
        <v>640</v>
      </c>
      <c r="AZ1674">
        <v>1200</v>
      </c>
      <c r="BA1674">
        <v>1</v>
      </c>
      <c r="BB1674" t="str">
        <f t="shared" si="969"/>
        <v xml:space="preserve">N4400K  </v>
      </c>
      <c r="BC1674">
        <v>1</v>
      </c>
      <c r="BE1674">
        <v>0</v>
      </c>
      <c r="BF1674">
        <v>0</v>
      </c>
      <c r="BG1674">
        <v>0</v>
      </c>
      <c r="BH1674">
        <v>1750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 t="shared" si="988"/>
        <v>21:42:32.387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5</v>
      </c>
      <c r="CP1674" t="s">
        <v>119</v>
      </c>
      <c r="CQ1674">
        <v>169</v>
      </c>
      <c r="CR1674">
        <v>3</v>
      </c>
      <c r="CW1674">
        <v>10629287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 t="shared" si="985"/>
        <v>07/22/2022 21:42:32.643</v>
      </c>
      <c r="C1675" t="str">
        <f t="shared" si="966"/>
        <v>FFDFD3C0</v>
      </c>
      <c r="D1675" t="s">
        <v>113</v>
      </c>
      <c r="E1675">
        <v>45</v>
      </c>
      <c r="H1675">
        <v>152</v>
      </c>
      <c r="I1675" t="s">
        <v>120</v>
      </c>
      <c r="J1675" t="s">
        <v>115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986"/>
        <v>21:42:32.383</v>
      </c>
      <c r="T1675" t="str">
        <f t="shared" si="987"/>
        <v>21:42:31.983</v>
      </c>
      <c r="U1675" t="str">
        <f t="shared" si="982"/>
        <v>A54CFF</v>
      </c>
      <c r="V1675">
        <v>0</v>
      </c>
      <c r="W1675">
        <v>0</v>
      </c>
      <c r="X1675">
        <v>2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1</v>
      </c>
      <c r="AI1675" t="s">
        <v>674</v>
      </c>
      <c r="AJ1675">
        <v>43.441980000000001</v>
      </c>
      <c r="AK1675" t="s">
        <v>675</v>
      </c>
      <c r="AL1675">
        <v>-88.784701999999996</v>
      </c>
      <c r="AM1675">
        <v>25</v>
      </c>
      <c r="AN1675">
        <v>1825</v>
      </c>
      <c r="AO1675" t="s">
        <v>118</v>
      </c>
      <c r="AP1675">
        <v>-56</v>
      </c>
      <c r="AQ1675">
        <v>92</v>
      </c>
      <c r="AR1675">
        <v>640</v>
      </c>
      <c r="AZ1675">
        <v>1200</v>
      </c>
      <c r="BA1675">
        <v>1</v>
      </c>
      <c r="BB1675" t="str">
        <f t="shared" si="969"/>
        <v xml:space="preserve">N4400K  </v>
      </c>
      <c r="BC1675">
        <v>1</v>
      </c>
      <c r="BE1675">
        <v>0</v>
      </c>
      <c r="BF1675">
        <v>0</v>
      </c>
      <c r="BG1675">
        <v>0</v>
      </c>
      <c r="BH1675">
        <v>1750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 t="shared" si="988"/>
        <v>21:42:32.387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5</v>
      </c>
      <c r="CP1675" t="s">
        <v>119</v>
      </c>
      <c r="CQ1675">
        <v>169</v>
      </c>
      <c r="CR1675">
        <v>3</v>
      </c>
      <c r="CW1675">
        <v>10629287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 t="shared" si="985"/>
        <v>07/22/2022 21:42:32.643</v>
      </c>
      <c r="C1676" t="str">
        <f t="shared" si="966"/>
        <v>FFDFD3C0</v>
      </c>
      <c r="D1676" t="s">
        <v>124</v>
      </c>
      <c r="E1676">
        <v>2</v>
      </c>
      <c r="H1676">
        <v>156</v>
      </c>
      <c r="I1676" t="s">
        <v>125</v>
      </c>
      <c r="J1676" t="s">
        <v>126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986"/>
        <v>21:42:32.383</v>
      </c>
      <c r="T1676" t="str">
        <f t="shared" si="987"/>
        <v>21:42:31.983</v>
      </c>
      <c r="U1676" t="str">
        <f t="shared" si="982"/>
        <v>A54CFF</v>
      </c>
      <c r="V1676">
        <v>0</v>
      </c>
      <c r="W1676">
        <v>0</v>
      </c>
      <c r="X1676">
        <v>2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1</v>
      </c>
      <c r="AI1676" t="s">
        <v>674</v>
      </c>
      <c r="AJ1676">
        <v>43.441980000000001</v>
      </c>
      <c r="AK1676" t="s">
        <v>675</v>
      </c>
      <c r="AL1676">
        <v>-88.784701999999996</v>
      </c>
      <c r="AM1676">
        <v>25</v>
      </c>
      <c r="AN1676">
        <v>1825</v>
      </c>
      <c r="AO1676" t="s">
        <v>118</v>
      </c>
      <c r="AP1676">
        <v>-56</v>
      </c>
      <c r="AQ1676">
        <v>92</v>
      </c>
      <c r="AR1676">
        <v>640</v>
      </c>
      <c r="AZ1676">
        <v>1200</v>
      </c>
      <c r="BA1676">
        <v>1</v>
      </c>
      <c r="BB1676" t="str">
        <f t="shared" si="969"/>
        <v xml:space="preserve">N4400K  </v>
      </c>
      <c r="BC1676">
        <v>1</v>
      </c>
      <c r="BE1676">
        <v>0</v>
      </c>
      <c r="BF1676">
        <v>0</v>
      </c>
      <c r="BG1676">
        <v>0</v>
      </c>
      <c r="BH1676">
        <v>1750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 t="shared" si="988"/>
        <v>21:42:32.387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5</v>
      </c>
      <c r="CP1676" t="s">
        <v>119</v>
      </c>
      <c r="CQ1676">
        <v>169</v>
      </c>
      <c r="CR1676">
        <v>3</v>
      </c>
      <c r="CW1676">
        <v>10629287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 t="shared" si="985"/>
        <v>07/22/2022 21:42:32.643</v>
      </c>
      <c r="C1677" t="str">
        <f t="shared" si="966"/>
        <v>FFDFD3C0</v>
      </c>
      <c r="D1677" t="s">
        <v>121</v>
      </c>
      <c r="E1677">
        <v>11</v>
      </c>
      <c r="F1677">
        <v>1011</v>
      </c>
      <c r="G1677" t="s">
        <v>125</v>
      </c>
      <c r="J1677" t="s">
        <v>123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986"/>
        <v>21:42:32.383</v>
      </c>
      <c r="T1677" t="str">
        <f t="shared" si="987"/>
        <v>21:42:31.983</v>
      </c>
      <c r="U1677" t="str">
        <f t="shared" si="982"/>
        <v>A54CFF</v>
      </c>
      <c r="V1677">
        <v>0</v>
      </c>
      <c r="W1677">
        <v>0</v>
      </c>
      <c r="X1677">
        <v>2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1</v>
      </c>
      <c r="AI1677" t="s">
        <v>674</v>
      </c>
      <c r="AJ1677">
        <v>43.441980000000001</v>
      </c>
      <c r="AK1677" t="s">
        <v>675</v>
      </c>
      <c r="AL1677">
        <v>-88.784701999999996</v>
      </c>
      <c r="AM1677">
        <v>25</v>
      </c>
      <c r="AN1677">
        <v>1825</v>
      </c>
      <c r="AO1677" t="s">
        <v>118</v>
      </c>
      <c r="AP1677">
        <v>-56</v>
      </c>
      <c r="AQ1677">
        <v>92</v>
      </c>
      <c r="AR1677">
        <v>640</v>
      </c>
      <c r="AZ1677">
        <v>1200</v>
      </c>
      <c r="BA1677">
        <v>1</v>
      </c>
      <c r="BB1677" t="str">
        <f t="shared" si="969"/>
        <v xml:space="preserve">N4400K  </v>
      </c>
      <c r="BC1677">
        <v>1</v>
      </c>
      <c r="BE1677">
        <v>0</v>
      </c>
      <c r="BF1677">
        <v>0</v>
      </c>
      <c r="BG1677">
        <v>0</v>
      </c>
      <c r="BH1677">
        <v>1750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 t="shared" si="988"/>
        <v>21:42:32.387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5</v>
      </c>
      <c r="CP1677" t="s">
        <v>119</v>
      </c>
      <c r="CQ1677">
        <v>169</v>
      </c>
      <c r="CR1677">
        <v>3</v>
      </c>
      <c r="CW1677">
        <v>10629287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 t="shared" si="985"/>
        <v>07/22/2022 21:42:32.643</v>
      </c>
      <c r="C1678" t="str">
        <f t="shared" si="966"/>
        <v>FFDFD3C0</v>
      </c>
      <c r="D1678" t="s">
        <v>121</v>
      </c>
      <c r="E1678">
        <v>12</v>
      </c>
      <c r="F1678">
        <v>1012</v>
      </c>
      <c r="G1678" t="s">
        <v>122</v>
      </c>
      <c r="J1678" t="s">
        <v>123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986"/>
        <v>21:42:32.383</v>
      </c>
      <c r="T1678" t="str">
        <f t="shared" si="987"/>
        <v>21:42:31.983</v>
      </c>
      <c r="U1678" t="str">
        <f t="shared" si="982"/>
        <v>A54CFF</v>
      </c>
      <c r="V1678">
        <v>0</v>
      </c>
      <c r="W1678">
        <v>0</v>
      </c>
      <c r="X1678">
        <v>2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1</v>
      </c>
      <c r="AI1678" t="s">
        <v>674</v>
      </c>
      <c r="AJ1678">
        <v>43.441980000000001</v>
      </c>
      <c r="AK1678" t="s">
        <v>675</v>
      </c>
      <c r="AL1678">
        <v>-88.784701999999996</v>
      </c>
      <c r="AM1678">
        <v>25</v>
      </c>
      <c r="AN1678">
        <v>1825</v>
      </c>
      <c r="AO1678" t="s">
        <v>118</v>
      </c>
      <c r="AP1678">
        <v>-56</v>
      </c>
      <c r="AQ1678">
        <v>92</v>
      </c>
      <c r="AR1678">
        <v>640</v>
      </c>
      <c r="AZ1678">
        <v>1200</v>
      </c>
      <c r="BA1678">
        <v>1</v>
      </c>
      <c r="BB1678" t="str">
        <f t="shared" si="969"/>
        <v xml:space="preserve">N4400K  </v>
      </c>
      <c r="BC1678">
        <v>1</v>
      </c>
      <c r="BE1678">
        <v>0</v>
      </c>
      <c r="BF1678">
        <v>0</v>
      </c>
      <c r="BG1678">
        <v>0</v>
      </c>
      <c r="BH1678">
        <v>1750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 t="shared" si="988"/>
        <v>21:42:32.387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5</v>
      </c>
      <c r="CP1678" t="s">
        <v>119</v>
      </c>
      <c r="CQ1678">
        <v>169</v>
      </c>
      <c r="CR1678">
        <v>3</v>
      </c>
      <c r="CW1678">
        <v>10629287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 t="shared" ref="A1679:A1684" si="989">"07/22/2022 21:42:33.690"</f>
        <v>07/22/2022 21:42:33.690</v>
      </c>
      <c r="C1679" t="str">
        <f t="shared" si="966"/>
        <v>FFDFD3C0</v>
      </c>
      <c r="D1679" t="s">
        <v>127</v>
      </c>
      <c r="E1679">
        <v>8</v>
      </c>
      <c r="F1679">
        <v>2008</v>
      </c>
      <c r="G1679" t="s">
        <v>128</v>
      </c>
      <c r="J1679" t="s">
        <v>129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ref="S1679:S1684" si="990">"21:42:33.445"</f>
        <v>21:42:33.445</v>
      </c>
      <c r="T1679" t="str">
        <f t="shared" ref="T1679:T1684" si="991">"21:42:32.945"</f>
        <v>21:42:32.945</v>
      </c>
      <c r="U1679" t="str">
        <f t="shared" si="982"/>
        <v>A54CFF</v>
      </c>
      <c r="V1679">
        <v>0</v>
      </c>
      <c r="W1679">
        <v>0</v>
      </c>
      <c r="X1679">
        <v>2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1</v>
      </c>
      <c r="AI1679" t="s">
        <v>676</v>
      </c>
      <c r="AJ1679">
        <v>43.442452000000003</v>
      </c>
      <c r="AK1679" t="s">
        <v>677</v>
      </c>
      <c r="AL1679">
        <v>-88.785110000000003</v>
      </c>
      <c r="AM1679">
        <v>25</v>
      </c>
      <c r="AN1679">
        <v>1825</v>
      </c>
      <c r="AO1679" t="s">
        <v>118</v>
      </c>
      <c r="AP1679">
        <v>-57</v>
      </c>
      <c r="AQ1679">
        <v>93</v>
      </c>
      <c r="AR1679">
        <v>384</v>
      </c>
      <c r="AZ1679">
        <v>1200</v>
      </c>
      <c r="BA1679">
        <v>1</v>
      </c>
      <c r="BB1679" t="str">
        <f t="shared" si="969"/>
        <v xml:space="preserve">N4400K  </v>
      </c>
      <c r="BC1679">
        <v>1</v>
      </c>
      <c r="BE1679">
        <v>0</v>
      </c>
      <c r="BF1679">
        <v>0</v>
      </c>
      <c r="BG1679">
        <v>0</v>
      </c>
      <c r="BH1679">
        <v>1750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 t="shared" ref="BW1679:BW1684" si="992">"21:42:33.452"</f>
        <v>21:42:33.452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5</v>
      </c>
      <c r="CP1679" t="s">
        <v>119</v>
      </c>
      <c r="CQ1679">
        <v>169</v>
      </c>
      <c r="CR1679">
        <v>3</v>
      </c>
      <c r="CW1679">
        <v>10631115</v>
      </c>
      <c r="CY1679">
        <v>1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 t="shared" si="989"/>
        <v>07/22/2022 21:42:33.690</v>
      </c>
      <c r="C1680" t="str">
        <f t="shared" si="966"/>
        <v>FFDFD3C0</v>
      </c>
      <c r="D1680" t="s">
        <v>113</v>
      </c>
      <c r="E1680">
        <v>44</v>
      </c>
      <c r="H1680">
        <v>151</v>
      </c>
      <c r="I1680" t="s">
        <v>114</v>
      </c>
      <c r="J1680" t="s">
        <v>115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990"/>
        <v>21:42:33.445</v>
      </c>
      <c r="T1680" t="str">
        <f t="shared" si="991"/>
        <v>21:42:32.945</v>
      </c>
      <c r="U1680" t="str">
        <f t="shared" si="982"/>
        <v>A54CFF</v>
      </c>
      <c r="V1680">
        <v>0</v>
      </c>
      <c r="W1680">
        <v>0</v>
      </c>
      <c r="X1680">
        <v>2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1</v>
      </c>
      <c r="AI1680" t="s">
        <v>676</v>
      </c>
      <c r="AJ1680">
        <v>43.442452000000003</v>
      </c>
      <c r="AK1680" t="s">
        <v>677</v>
      </c>
      <c r="AL1680">
        <v>-88.785110000000003</v>
      </c>
      <c r="AM1680">
        <v>25</v>
      </c>
      <c r="AN1680">
        <v>1825</v>
      </c>
      <c r="AO1680" t="s">
        <v>118</v>
      </c>
      <c r="AP1680">
        <v>-57</v>
      </c>
      <c r="AQ1680">
        <v>93</v>
      </c>
      <c r="AR1680">
        <v>384</v>
      </c>
      <c r="AZ1680">
        <v>1200</v>
      </c>
      <c r="BA1680">
        <v>1</v>
      </c>
      <c r="BB1680" t="str">
        <f t="shared" si="969"/>
        <v xml:space="preserve">N4400K  </v>
      </c>
      <c r="BC1680">
        <v>1</v>
      </c>
      <c r="BE1680">
        <v>0</v>
      </c>
      <c r="BF1680">
        <v>0</v>
      </c>
      <c r="BG1680">
        <v>0</v>
      </c>
      <c r="BH1680">
        <v>1750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 t="shared" si="992"/>
        <v>21:42:33.452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5</v>
      </c>
      <c r="CP1680" t="s">
        <v>119</v>
      </c>
      <c r="CQ1680">
        <v>169</v>
      </c>
      <c r="CR1680">
        <v>3</v>
      </c>
      <c r="CW1680">
        <v>10631115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 t="shared" si="989"/>
        <v>07/22/2022 21:42:33.690</v>
      </c>
      <c r="C1681" t="str">
        <f t="shared" si="966"/>
        <v>FFDFD3C0</v>
      </c>
      <c r="D1681" t="s">
        <v>113</v>
      </c>
      <c r="E1681">
        <v>45</v>
      </c>
      <c r="H1681">
        <v>152</v>
      </c>
      <c r="I1681" t="s">
        <v>120</v>
      </c>
      <c r="J1681" t="s">
        <v>115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990"/>
        <v>21:42:33.445</v>
      </c>
      <c r="T1681" t="str">
        <f t="shared" si="991"/>
        <v>21:42:32.945</v>
      </c>
      <c r="U1681" t="str">
        <f t="shared" si="982"/>
        <v>A54CFF</v>
      </c>
      <c r="V1681">
        <v>0</v>
      </c>
      <c r="W1681">
        <v>0</v>
      </c>
      <c r="X1681">
        <v>2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1</v>
      </c>
      <c r="AI1681" t="s">
        <v>676</v>
      </c>
      <c r="AJ1681">
        <v>43.442452000000003</v>
      </c>
      <c r="AK1681" t="s">
        <v>677</v>
      </c>
      <c r="AL1681">
        <v>-88.785110000000003</v>
      </c>
      <c r="AM1681">
        <v>25</v>
      </c>
      <c r="AN1681">
        <v>1825</v>
      </c>
      <c r="AO1681" t="s">
        <v>118</v>
      </c>
      <c r="AP1681">
        <v>-57</v>
      </c>
      <c r="AQ1681">
        <v>93</v>
      </c>
      <c r="AR1681">
        <v>384</v>
      </c>
      <c r="AZ1681">
        <v>1200</v>
      </c>
      <c r="BA1681">
        <v>1</v>
      </c>
      <c r="BB1681" t="str">
        <f t="shared" si="969"/>
        <v xml:space="preserve">N4400K  </v>
      </c>
      <c r="BC1681">
        <v>1</v>
      </c>
      <c r="BE1681">
        <v>0</v>
      </c>
      <c r="BF1681">
        <v>0</v>
      </c>
      <c r="BG1681">
        <v>0</v>
      </c>
      <c r="BH1681">
        <v>1750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 t="shared" si="992"/>
        <v>21:42:33.452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5</v>
      </c>
      <c r="CP1681" t="s">
        <v>119</v>
      </c>
      <c r="CQ1681">
        <v>169</v>
      </c>
      <c r="CR1681">
        <v>3</v>
      </c>
      <c r="CW1681">
        <v>10631115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 t="shared" si="989"/>
        <v>07/22/2022 21:42:33.690</v>
      </c>
      <c r="C1682" t="str">
        <f t="shared" si="966"/>
        <v>FFDFD3C0</v>
      </c>
      <c r="D1682" t="s">
        <v>121</v>
      </c>
      <c r="E1682">
        <v>11</v>
      </c>
      <c r="F1682">
        <v>1011</v>
      </c>
      <c r="G1682" t="s">
        <v>125</v>
      </c>
      <c r="J1682" t="s">
        <v>123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990"/>
        <v>21:42:33.445</v>
      </c>
      <c r="T1682" t="str">
        <f t="shared" si="991"/>
        <v>21:42:32.945</v>
      </c>
      <c r="U1682" t="str">
        <f t="shared" si="982"/>
        <v>A54CFF</v>
      </c>
      <c r="V1682">
        <v>0</v>
      </c>
      <c r="W1682">
        <v>0</v>
      </c>
      <c r="X1682">
        <v>2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1</v>
      </c>
      <c r="AI1682" t="s">
        <v>676</v>
      </c>
      <c r="AJ1682">
        <v>43.442452000000003</v>
      </c>
      <c r="AK1682" t="s">
        <v>677</v>
      </c>
      <c r="AL1682">
        <v>-88.785110000000003</v>
      </c>
      <c r="AM1682">
        <v>25</v>
      </c>
      <c r="AN1682">
        <v>1825</v>
      </c>
      <c r="AO1682" t="s">
        <v>118</v>
      </c>
      <c r="AP1682">
        <v>-57</v>
      </c>
      <c r="AQ1682">
        <v>93</v>
      </c>
      <c r="AR1682">
        <v>384</v>
      </c>
      <c r="AZ1682">
        <v>1200</v>
      </c>
      <c r="BA1682">
        <v>1</v>
      </c>
      <c r="BB1682" t="str">
        <f t="shared" si="969"/>
        <v xml:space="preserve">N4400K  </v>
      </c>
      <c r="BC1682">
        <v>1</v>
      </c>
      <c r="BE1682">
        <v>0</v>
      </c>
      <c r="BF1682">
        <v>0</v>
      </c>
      <c r="BG1682">
        <v>0</v>
      </c>
      <c r="BH1682">
        <v>1750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 t="shared" si="992"/>
        <v>21:42:33.452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5</v>
      </c>
      <c r="CP1682" t="s">
        <v>119</v>
      </c>
      <c r="CQ1682">
        <v>169</v>
      </c>
      <c r="CR1682">
        <v>3</v>
      </c>
      <c r="CW1682">
        <v>10631115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 t="shared" si="989"/>
        <v>07/22/2022 21:42:33.690</v>
      </c>
      <c r="C1683" t="str">
        <f t="shared" si="966"/>
        <v>FFDFD3C0</v>
      </c>
      <c r="D1683" t="s">
        <v>124</v>
      </c>
      <c r="E1683">
        <v>2</v>
      </c>
      <c r="H1683">
        <v>156</v>
      </c>
      <c r="I1683" t="s">
        <v>125</v>
      </c>
      <c r="J1683" t="s">
        <v>126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990"/>
        <v>21:42:33.445</v>
      </c>
      <c r="T1683" t="str">
        <f t="shared" si="991"/>
        <v>21:42:32.945</v>
      </c>
      <c r="U1683" t="str">
        <f t="shared" si="982"/>
        <v>A54CFF</v>
      </c>
      <c r="V1683">
        <v>0</v>
      </c>
      <c r="W1683">
        <v>0</v>
      </c>
      <c r="X1683">
        <v>2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1</v>
      </c>
      <c r="AI1683" t="s">
        <v>676</v>
      </c>
      <c r="AJ1683">
        <v>43.442452000000003</v>
      </c>
      <c r="AK1683" t="s">
        <v>677</v>
      </c>
      <c r="AL1683">
        <v>-88.785110000000003</v>
      </c>
      <c r="AM1683">
        <v>25</v>
      </c>
      <c r="AN1683">
        <v>1825</v>
      </c>
      <c r="AO1683" t="s">
        <v>118</v>
      </c>
      <c r="AP1683">
        <v>-57</v>
      </c>
      <c r="AQ1683">
        <v>93</v>
      </c>
      <c r="AR1683">
        <v>384</v>
      </c>
      <c r="AZ1683">
        <v>1200</v>
      </c>
      <c r="BA1683">
        <v>1</v>
      </c>
      <c r="BB1683" t="str">
        <f t="shared" si="969"/>
        <v xml:space="preserve">N4400K  </v>
      </c>
      <c r="BC1683">
        <v>1</v>
      </c>
      <c r="BE1683">
        <v>0</v>
      </c>
      <c r="BF1683">
        <v>0</v>
      </c>
      <c r="BG1683">
        <v>0</v>
      </c>
      <c r="BH1683">
        <v>1750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 t="shared" si="992"/>
        <v>21:42:33.452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5</v>
      </c>
      <c r="CP1683" t="s">
        <v>119</v>
      </c>
      <c r="CQ1683">
        <v>169</v>
      </c>
      <c r="CR1683">
        <v>3</v>
      </c>
      <c r="CW1683">
        <v>10631115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 t="shared" si="989"/>
        <v>07/22/2022 21:42:33.690</v>
      </c>
      <c r="C1684" t="str">
        <f t="shared" si="966"/>
        <v>FFDFD3C0</v>
      </c>
      <c r="D1684" t="s">
        <v>121</v>
      </c>
      <c r="E1684">
        <v>12</v>
      </c>
      <c r="F1684">
        <v>1012</v>
      </c>
      <c r="G1684" t="s">
        <v>122</v>
      </c>
      <c r="J1684" t="s">
        <v>123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990"/>
        <v>21:42:33.445</v>
      </c>
      <c r="T1684" t="str">
        <f t="shared" si="991"/>
        <v>21:42:32.945</v>
      </c>
      <c r="U1684" t="str">
        <f t="shared" si="982"/>
        <v>A54CFF</v>
      </c>
      <c r="V1684">
        <v>0</v>
      </c>
      <c r="W1684">
        <v>0</v>
      </c>
      <c r="X1684">
        <v>2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1</v>
      </c>
      <c r="AI1684" t="s">
        <v>676</v>
      </c>
      <c r="AJ1684">
        <v>43.442452000000003</v>
      </c>
      <c r="AK1684" t="s">
        <v>677</v>
      </c>
      <c r="AL1684">
        <v>-88.785110000000003</v>
      </c>
      <c r="AM1684">
        <v>25</v>
      </c>
      <c r="AN1684">
        <v>1825</v>
      </c>
      <c r="AO1684" t="s">
        <v>118</v>
      </c>
      <c r="AP1684">
        <v>-57</v>
      </c>
      <c r="AQ1684">
        <v>93</v>
      </c>
      <c r="AR1684">
        <v>384</v>
      </c>
      <c r="AZ1684">
        <v>1200</v>
      </c>
      <c r="BA1684">
        <v>1</v>
      </c>
      <c r="BB1684" t="str">
        <f t="shared" si="969"/>
        <v xml:space="preserve">N4400K  </v>
      </c>
      <c r="BC1684">
        <v>1</v>
      </c>
      <c r="BE1684">
        <v>0</v>
      </c>
      <c r="BF1684">
        <v>0</v>
      </c>
      <c r="BG1684">
        <v>0</v>
      </c>
      <c r="BH1684">
        <v>1750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 t="shared" si="992"/>
        <v>21:42:33.452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5</v>
      </c>
      <c r="CP1684" t="s">
        <v>119</v>
      </c>
      <c r="CQ1684">
        <v>169</v>
      </c>
      <c r="CR1684">
        <v>3</v>
      </c>
      <c r="CW1684">
        <v>10631115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"07/22/2022 21:42:34.706"</f>
        <v>07/22/2022 21:42:34.706</v>
      </c>
      <c r="C1685" t="str">
        <f t="shared" si="966"/>
        <v>FFDFD3C0</v>
      </c>
      <c r="D1685" t="s">
        <v>127</v>
      </c>
      <c r="E1685">
        <v>8</v>
      </c>
      <c r="F1685">
        <v>2008</v>
      </c>
      <c r="G1685" t="s">
        <v>128</v>
      </c>
      <c r="J1685" t="s">
        <v>129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ref="S1685:S1690" si="993">"21:42:34.438"</f>
        <v>21:42:34.438</v>
      </c>
      <c r="T1685" t="str">
        <f t="shared" ref="T1685:T1690" si="994">"21:42:34.038"</f>
        <v>21:42:34.038</v>
      </c>
      <c r="U1685" t="str">
        <f t="shared" si="982"/>
        <v>A54CFF</v>
      </c>
      <c r="V1685">
        <v>0</v>
      </c>
      <c r="W1685">
        <v>0</v>
      </c>
      <c r="X1685">
        <v>2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1</v>
      </c>
      <c r="AI1685" t="s">
        <v>678</v>
      </c>
      <c r="AJ1685">
        <v>43.442881</v>
      </c>
      <c r="AK1685" t="s">
        <v>679</v>
      </c>
      <c r="AL1685">
        <v>-88.785495999999995</v>
      </c>
      <c r="AM1685">
        <v>25</v>
      </c>
      <c r="AN1685">
        <v>1825</v>
      </c>
      <c r="AO1685" t="s">
        <v>118</v>
      </c>
      <c r="AP1685">
        <v>-58</v>
      </c>
      <c r="AQ1685">
        <v>93</v>
      </c>
      <c r="AR1685">
        <v>64</v>
      </c>
      <c r="AZ1685">
        <v>1200</v>
      </c>
      <c r="BA1685">
        <v>1</v>
      </c>
      <c r="BB1685" t="str">
        <f t="shared" si="969"/>
        <v xml:space="preserve">N4400K  </v>
      </c>
      <c r="BC1685">
        <v>1</v>
      </c>
      <c r="BE1685">
        <v>0</v>
      </c>
      <c r="BF1685">
        <v>0</v>
      </c>
      <c r="BG1685">
        <v>0</v>
      </c>
      <c r="BH1685">
        <v>1750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 t="shared" ref="BW1685:BW1690" si="995">"21:42:34.438"</f>
        <v>21:42:34.438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4</v>
      </c>
      <c r="CP1685" t="s">
        <v>119</v>
      </c>
      <c r="CQ1685">
        <v>169</v>
      </c>
      <c r="CR1685">
        <v>3</v>
      </c>
      <c r="CW1685">
        <v>10632749</v>
      </c>
      <c r="CY1685">
        <v>1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"07/22/2022 21:42:34.706"</f>
        <v>07/22/2022 21:42:34.706</v>
      </c>
      <c r="C1686" t="str">
        <f t="shared" si="966"/>
        <v>FFDFD3C0</v>
      </c>
      <c r="D1686" t="s">
        <v>113</v>
      </c>
      <c r="E1686">
        <v>44</v>
      </c>
      <c r="H1686">
        <v>151</v>
      </c>
      <c r="I1686" t="s">
        <v>114</v>
      </c>
      <c r="J1686" t="s">
        <v>115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993"/>
        <v>21:42:34.438</v>
      </c>
      <c r="T1686" t="str">
        <f t="shared" si="994"/>
        <v>21:42:34.038</v>
      </c>
      <c r="U1686" t="str">
        <f t="shared" si="982"/>
        <v>A54CFF</v>
      </c>
      <c r="V1686">
        <v>0</v>
      </c>
      <c r="W1686">
        <v>0</v>
      </c>
      <c r="X1686">
        <v>2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1</v>
      </c>
      <c r="AI1686" t="s">
        <v>678</v>
      </c>
      <c r="AJ1686">
        <v>43.442881</v>
      </c>
      <c r="AK1686" t="s">
        <v>679</v>
      </c>
      <c r="AL1686">
        <v>-88.785495999999995</v>
      </c>
      <c r="AM1686">
        <v>25</v>
      </c>
      <c r="AN1686">
        <v>1825</v>
      </c>
      <c r="AO1686" t="s">
        <v>118</v>
      </c>
      <c r="AP1686">
        <v>-58</v>
      </c>
      <c r="AQ1686">
        <v>93</v>
      </c>
      <c r="AR1686">
        <v>64</v>
      </c>
      <c r="AZ1686">
        <v>1200</v>
      </c>
      <c r="BA1686">
        <v>1</v>
      </c>
      <c r="BB1686" t="str">
        <f t="shared" si="969"/>
        <v xml:space="preserve">N4400K  </v>
      </c>
      <c r="BC1686">
        <v>1</v>
      </c>
      <c r="BE1686">
        <v>0</v>
      </c>
      <c r="BF1686">
        <v>0</v>
      </c>
      <c r="BG1686">
        <v>0</v>
      </c>
      <c r="BH1686">
        <v>1750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 t="shared" si="995"/>
        <v>21:42:34.438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4</v>
      </c>
      <c r="CP1686" t="s">
        <v>119</v>
      </c>
      <c r="CQ1686">
        <v>169</v>
      </c>
      <c r="CR1686">
        <v>3</v>
      </c>
      <c r="CW1686">
        <v>10632749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"07/22/2022 21:42:34.706"</f>
        <v>07/22/2022 21:42:34.706</v>
      </c>
      <c r="C1687" t="str">
        <f t="shared" si="966"/>
        <v>FFDFD3C0</v>
      </c>
      <c r="D1687" t="s">
        <v>113</v>
      </c>
      <c r="E1687">
        <v>45</v>
      </c>
      <c r="H1687">
        <v>152</v>
      </c>
      <c r="I1687" t="s">
        <v>120</v>
      </c>
      <c r="J1687" t="s">
        <v>115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993"/>
        <v>21:42:34.438</v>
      </c>
      <c r="T1687" t="str">
        <f t="shared" si="994"/>
        <v>21:42:34.038</v>
      </c>
      <c r="U1687" t="str">
        <f t="shared" si="982"/>
        <v>A54CFF</v>
      </c>
      <c r="V1687">
        <v>0</v>
      </c>
      <c r="W1687">
        <v>0</v>
      </c>
      <c r="X1687">
        <v>2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1</v>
      </c>
      <c r="AI1687" t="s">
        <v>678</v>
      </c>
      <c r="AJ1687">
        <v>43.442881</v>
      </c>
      <c r="AK1687" t="s">
        <v>679</v>
      </c>
      <c r="AL1687">
        <v>-88.785495999999995</v>
      </c>
      <c r="AM1687">
        <v>25</v>
      </c>
      <c r="AN1687">
        <v>1825</v>
      </c>
      <c r="AO1687" t="s">
        <v>118</v>
      </c>
      <c r="AP1687">
        <v>-58</v>
      </c>
      <c r="AQ1687">
        <v>93</v>
      </c>
      <c r="AR1687">
        <v>64</v>
      </c>
      <c r="AZ1687">
        <v>1200</v>
      </c>
      <c r="BA1687">
        <v>1</v>
      </c>
      <c r="BB1687" t="str">
        <f t="shared" si="969"/>
        <v xml:space="preserve">N4400K  </v>
      </c>
      <c r="BC1687">
        <v>1</v>
      </c>
      <c r="BE1687">
        <v>0</v>
      </c>
      <c r="BF1687">
        <v>0</v>
      </c>
      <c r="BG1687">
        <v>0</v>
      </c>
      <c r="BH1687">
        <v>1750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 t="shared" si="995"/>
        <v>21:42:34.438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4</v>
      </c>
      <c r="CP1687" t="s">
        <v>119</v>
      </c>
      <c r="CQ1687">
        <v>169</v>
      </c>
      <c r="CR1687">
        <v>3</v>
      </c>
      <c r="CW1687">
        <v>10632749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"07/22/2022 21:42:34.706"</f>
        <v>07/22/2022 21:42:34.706</v>
      </c>
      <c r="C1688" t="str">
        <f t="shared" si="966"/>
        <v>FFDFD3C0</v>
      </c>
      <c r="D1688" t="s">
        <v>121</v>
      </c>
      <c r="E1688">
        <v>11</v>
      </c>
      <c r="F1688">
        <v>1011</v>
      </c>
      <c r="G1688" t="s">
        <v>125</v>
      </c>
      <c r="J1688" t="s">
        <v>123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993"/>
        <v>21:42:34.438</v>
      </c>
      <c r="T1688" t="str">
        <f t="shared" si="994"/>
        <v>21:42:34.038</v>
      </c>
      <c r="U1688" t="str">
        <f t="shared" si="982"/>
        <v>A54CFF</v>
      </c>
      <c r="V1688">
        <v>0</v>
      </c>
      <c r="W1688">
        <v>0</v>
      </c>
      <c r="X1688">
        <v>2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1</v>
      </c>
      <c r="AI1688" t="s">
        <v>678</v>
      </c>
      <c r="AJ1688">
        <v>43.442881</v>
      </c>
      <c r="AK1688" t="s">
        <v>679</v>
      </c>
      <c r="AL1688">
        <v>-88.785495999999995</v>
      </c>
      <c r="AM1688">
        <v>25</v>
      </c>
      <c r="AN1688">
        <v>1825</v>
      </c>
      <c r="AO1688" t="s">
        <v>118</v>
      </c>
      <c r="AP1688">
        <v>-58</v>
      </c>
      <c r="AQ1688">
        <v>93</v>
      </c>
      <c r="AR1688">
        <v>64</v>
      </c>
      <c r="AZ1688">
        <v>1200</v>
      </c>
      <c r="BA1688">
        <v>1</v>
      </c>
      <c r="BB1688" t="str">
        <f t="shared" si="969"/>
        <v xml:space="preserve">N4400K  </v>
      </c>
      <c r="BC1688">
        <v>1</v>
      </c>
      <c r="BE1688">
        <v>0</v>
      </c>
      <c r="BF1688">
        <v>0</v>
      </c>
      <c r="BG1688">
        <v>0</v>
      </c>
      <c r="BH1688">
        <v>1750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 t="shared" si="995"/>
        <v>21:42:34.438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4</v>
      </c>
      <c r="CP1688" t="s">
        <v>119</v>
      </c>
      <c r="CQ1688">
        <v>169</v>
      </c>
      <c r="CR1688">
        <v>3</v>
      </c>
      <c r="CW1688">
        <v>10632749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"07/22/2022 21:42:34.768"</f>
        <v>07/22/2022 21:42:34.768</v>
      </c>
      <c r="C1689" t="str">
        <f t="shared" si="966"/>
        <v>FFDFD3C0</v>
      </c>
      <c r="D1689" t="s">
        <v>124</v>
      </c>
      <c r="E1689">
        <v>2</v>
      </c>
      <c r="H1689">
        <v>156</v>
      </c>
      <c r="I1689" t="s">
        <v>125</v>
      </c>
      <c r="J1689" t="s">
        <v>126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993"/>
        <v>21:42:34.438</v>
      </c>
      <c r="T1689" t="str">
        <f t="shared" si="994"/>
        <v>21:42:34.038</v>
      </c>
      <c r="U1689" t="str">
        <f t="shared" si="982"/>
        <v>A54CFF</v>
      </c>
      <c r="V1689">
        <v>0</v>
      </c>
      <c r="W1689">
        <v>0</v>
      </c>
      <c r="X1689">
        <v>2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1</v>
      </c>
      <c r="AI1689" t="s">
        <v>678</v>
      </c>
      <c r="AJ1689">
        <v>43.442881</v>
      </c>
      <c r="AK1689" t="s">
        <v>679</v>
      </c>
      <c r="AL1689">
        <v>-88.785495999999995</v>
      </c>
      <c r="AM1689">
        <v>25</v>
      </c>
      <c r="AN1689">
        <v>1825</v>
      </c>
      <c r="AO1689" t="s">
        <v>118</v>
      </c>
      <c r="AP1689">
        <v>-58</v>
      </c>
      <c r="AQ1689">
        <v>93</v>
      </c>
      <c r="AR1689">
        <v>64</v>
      </c>
      <c r="AZ1689">
        <v>1200</v>
      </c>
      <c r="BA1689">
        <v>1</v>
      </c>
      <c r="BB1689" t="str">
        <f t="shared" si="969"/>
        <v xml:space="preserve">N4400K  </v>
      </c>
      <c r="BC1689">
        <v>1</v>
      </c>
      <c r="BE1689">
        <v>0</v>
      </c>
      <c r="BF1689">
        <v>0</v>
      </c>
      <c r="BG1689">
        <v>0</v>
      </c>
      <c r="BH1689">
        <v>1750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 t="shared" si="995"/>
        <v>21:42:34.438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4</v>
      </c>
      <c r="CP1689" t="s">
        <v>119</v>
      </c>
      <c r="CQ1689">
        <v>169</v>
      </c>
      <c r="CR1689">
        <v>3</v>
      </c>
      <c r="CW1689">
        <v>10632749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"07/22/2022 21:42:34.768"</f>
        <v>07/22/2022 21:42:34.768</v>
      </c>
      <c r="C1690" t="str">
        <f t="shared" si="966"/>
        <v>FFDFD3C0</v>
      </c>
      <c r="D1690" t="s">
        <v>121</v>
      </c>
      <c r="E1690">
        <v>12</v>
      </c>
      <c r="F1690">
        <v>1012</v>
      </c>
      <c r="G1690" t="s">
        <v>122</v>
      </c>
      <c r="J1690" t="s">
        <v>123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993"/>
        <v>21:42:34.438</v>
      </c>
      <c r="T1690" t="str">
        <f t="shared" si="994"/>
        <v>21:42:34.038</v>
      </c>
      <c r="U1690" t="str">
        <f t="shared" si="982"/>
        <v>A54CFF</v>
      </c>
      <c r="V1690">
        <v>0</v>
      </c>
      <c r="W1690">
        <v>0</v>
      </c>
      <c r="X1690">
        <v>2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1</v>
      </c>
      <c r="AI1690" t="s">
        <v>678</v>
      </c>
      <c r="AJ1690">
        <v>43.442881</v>
      </c>
      <c r="AK1690" t="s">
        <v>679</v>
      </c>
      <c r="AL1690">
        <v>-88.785495999999995</v>
      </c>
      <c r="AM1690">
        <v>25</v>
      </c>
      <c r="AN1690">
        <v>1825</v>
      </c>
      <c r="AO1690" t="s">
        <v>118</v>
      </c>
      <c r="AP1690">
        <v>-58</v>
      </c>
      <c r="AQ1690">
        <v>93</v>
      </c>
      <c r="AR1690">
        <v>64</v>
      </c>
      <c r="AZ1690">
        <v>1200</v>
      </c>
      <c r="BA1690">
        <v>1</v>
      </c>
      <c r="BB1690" t="str">
        <f t="shared" si="969"/>
        <v xml:space="preserve">N4400K  </v>
      </c>
      <c r="BC1690">
        <v>1</v>
      </c>
      <c r="BE1690">
        <v>0</v>
      </c>
      <c r="BF1690">
        <v>0</v>
      </c>
      <c r="BG1690">
        <v>0</v>
      </c>
      <c r="BH1690">
        <v>1750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 t="shared" si="995"/>
        <v>21:42:34.438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4</v>
      </c>
      <c r="CP1690" t="s">
        <v>119</v>
      </c>
      <c r="CQ1690">
        <v>169</v>
      </c>
      <c r="CR1690">
        <v>3</v>
      </c>
      <c r="CW1690">
        <v>10632749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"07/22/2022 21:42:36.190"</f>
        <v>07/22/2022 21:42:36.190</v>
      </c>
      <c r="C1691" t="str">
        <f t="shared" si="966"/>
        <v>FFDFD3C0</v>
      </c>
      <c r="D1691" t="s">
        <v>121</v>
      </c>
      <c r="E1691">
        <v>12</v>
      </c>
      <c r="F1691">
        <v>1012</v>
      </c>
      <c r="G1691" t="s">
        <v>122</v>
      </c>
      <c r="J1691" t="s">
        <v>123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ref="S1691:S1696" si="996">"21:42:35.977"</f>
        <v>21:42:35.977</v>
      </c>
      <c r="T1691" t="str">
        <f t="shared" ref="T1691:T1696" si="997">"21:42:35.477"</f>
        <v>21:42:35.477</v>
      </c>
      <c r="U1691" t="str">
        <f t="shared" si="982"/>
        <v>A54CFF</v>
      </c>
      <c r="V1691">
        <v>0</v>
      </c>
      <c r="W1691">
        <v>0</v>
      </c>
      <c r="X1691">
        <v>2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1</v>
      </c>
      <c r="AI1691" t="s">
        <v>680</v>
      </c>
      <c r="AJ1691">
        <v>43.443525000000001</v>
      </c>
      <c r="AK1691" t="s">
        <v>681</v>
      </c>
      <c r="AL1691">
        <v>-88.786074999999997</v>
      </c>
      <c r="AM1691">
        <v>25</v>
      </c>
      <c r="AN1691">
        <v>1825</v>
      </c>
      <c r="AO1691" t="s">
        <v>118</v>
      </c>
      <c r="AP1691">
        <v>-60</v>
      </c>
      <c r="AQ1691">
        <v>94</v>
      </c>
      <c r="AR1691">
        <v>64</v>
      </c>
      <c r="AZ1691">
        <v>1200</v>
      </c>
      <c r="BA1691">
        <v>1</v>
      </c>
      <c r="BB1691" t="str">
        <f t="shared" si="969"/>
        <v xml:space="preserve">N4400K  </v>
      </c>
      <c r="BC1691">
        <v>1</v>
      </c>
      <c r="BE1691">
        <v>0</v>
      </c>
      <c r="BF1691">
        <v>0</v>
      </c>
      <c r="BG1691">
        <v>0</v>
      </c>
      <c r="BH1691">
        <v>1750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 t="shared" ref="BW1691:BW1696" si="998">"21:42:35.981"</f>
        <v>21:42:35.981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168</v>
      </c>
      <c r="CR1691">
        <v>1</v>
      </c>
      <c r="CW1691">
        <v>13266730</v>
      </c>
      <c r="CY1691">
        <v>1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"07/22/2022 21:42:36.253"</f>
        <v>07/22/2022 21:42:36.253</v>
      </c>
      <c r="C1692" t="str">
        <f t="shared" si="966"/>
        <v>FFDFD3C0</v>
      </c>
      <c r="D1692" t="s">
        <v>121</v>
      </c>
      <c r="E1692">
        <v>11</v>
      </c>
      <c r="F1692">
        <v>1011</v>
      </c>
      <c r="G1692" t="s">
        <v>125</v>
      </c>
      <c r="J1692" t="s">
        <v>123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996"/>
        <v>21:42:35.977</v>
      </c>
      <c r="T1692" t="str">
        <f t="shared" si="997"/>
        <v>21:42:35.477</v>
      </c>
      <c r="U1692" t="str">
        <f t="shared" si="982"/>
        <v>A54CFF</v>
      </c>
      <c r="V1692">
        <v>0</v>
      </c>
      <c r="W1692">
        <v>0</v>
      </c>
      <c r="X1692">
        <v>2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1</v>
      </c>
      <c r="AI1692" t="s">
        <v>680</v>
      </c>
      <c r="AJ1692">
        <v>43.443525000000001</v>
      </c>
      <c r="AK1692" t="s">
        <v>681</v>
      </c>
      <c r="AL1692">
        <v>-88.786074999999997</v>
      </c>
      <c r="AM1692">
        <v>25</v>
      </c>
      <c r="AN1692">
        <v>1825</v>
      </c>
      <c r="AO1692" t="s">
        <v>118</v>
      </c>
      <c r="AP1692">
        <v>-60</v>
      </c>
      <c r="AQ1692">
        <v>94</v>
      </c>
      <c r="AR1692">
        <v>64</v>
      </c>
      <c r="AZ1692">
        <v>1200</v>
      </c>
      <c r="BA1692">
        <v>1</v>
      </c>
      <c r="BB1692" t="str">
        <f t="shared" si="969"/>
        <v xml:space="preserve">N4400K  </v>
      </c>
      <c r="BC1692">
        <v>1</v>
      </c>
      <c r="BE1692">
        <v>0</v>
      </c>
      <c r="BF1692">
        <v>0</v>
      </c>
      <c r="BG1692">
        <v>0</v>
      </c>
      <c r="BH1692">
        <v>1750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 t="shared" si="998"/>
        <v>21:42:35.981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168</v>
      </c>
      <c r="CR1692">
        <v>1</v>
      </c>
      <c r="CW1692">
        <v>13266730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"07/22/2022 21:42:36.253"</f>
        <v>07/22/2022 21:42:36.253</v>
      </c>
      <c r="C1693" t="str">
        <f t="shared" si="966"/>
        <v>FFDFD3C0</v>
      </c>
      <c r="D1693" t="s">
        <v>127</v>
      </c>
      <c r="E1693">
        <v>8</v>
      </c>
      <c r="F1693">
        <v>2008</v>
      </c>
      <c r="G1693" t="s">
        <v>128</v>
      </c>
      <c r="J1693" t="s">
        <v>129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996"/>
        <v>21:42:35.977</v>
      </c>
      <c r="T1693" t="str">
        <f t="shared" si="997"/>
        <v>21:42:35.477</v>
      </c>
      <c r="U1693" t="str">
        <f t="shared" si="982"/>
        <v>A54CFF</v>
      </c>
      <c r="V1693">
        <v>0</v>
      </c>
      <c r="W1693">
        <v>0</v>
      </c>
      <c r="X1693">
        <v>2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1</v>
      </c>
      <c r="AI1693" t="s">
        <v>680</v>
      </c>
      <c r="AJ1693">
        <v>43.443525000000001</v>
      </c>
      <c r="AK1693" t="s">
        <v>681</v>
      </c>
      <c r="AL1693">
        <v>-88.786074999999997</v>
      </c>
      <c r="AM1693">
        <v>25</v>
      </c>
      <c r="AN1693">
        <v>1825</v>
      </c>
      <c r="AO1693" t="s">
        <v>118</v>
      </c>
      <c r="AP1693">
        <v>-60</v>
      </c>
      <c r="AQ1693">
        <v>94</v>
      </c>
      <c r="AR1693">
        <v>64</v>
      </c>
      <c r="AZ1693">
        <v>1200</v>
      </c>
      <c r="BA1693">
        <v>1</v>
      </c>
      <c r="BB1693" t="str">
        <f t="shared" si="969"/>
        <v xml:space="preserve">N4400K  </v>
      </c>
      <c r="BC1693">
        <v>1</v>
      </c>
      <c r="BE1693">
        <v>0</v>
      </c>
      <c r="BF1693">
        <v>0</v>
      </c>
      <c r="BG1693">
        <v>0</v>
      </c>
      <c r="BH1693">
        <v>1750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 t="shared" si="998"/>
        <v>21:42:35.981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168</v>
      </c>
      <c r="CR1693">
        <v>1</v>
      </c>
      <c r="CW1693">
        <v>13266730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"07/22/2022 21:42:36.253"</f>
        <v>07/22/2022 21:42:36.253</v>
      </c>
      <c r="C1694" t="str">
        <f t="shared" si="966"/>
        <v>FFDFD3C0</v>
      </c>
      <c r="D1694" t="s">
        <v>113</v>
      </c>
      <c r="E1694">
        <v>45</v>
      </c>
      <c r="H1694">
        <v>152</v>
      </c>
      <c r="I1694" t="s">
        <v>120</v>
      </c>
      <c r="J1694" t="s">
        <v>115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996"/>
        <v>21:42:35.977</v>
      </c>
      <c r="T1694" t="str">
        <f t="shared" si="997"/>
        <v>21:42:35.477</v>
      </c>
      <c r="U1694" t="str">
        <f t="shared" si="982"/>
        <v>A54CFF</v>
      </c>
      <c r="V1694">
        <v>0</v>
      </c>
      <c r="W1694">
        <v>0</v>
      </c>
      <c r="X1694">
        <v>2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1</v>
      </c>
      <c r="AI1694" t="s">
        <v>680</v>
      </c>
      <c r="AJ1694">
        <v>43.443525000000001</v>
      </c>
      <c r="AK1694" t="s">
        <v>681</v>
      </c>
      <c r="AL1694">
        <v>-88.786074999999997</v>
      </c>
      <c r="AM1694">
        <v>25</v>
      </c>
      <c r="AN1694">
        <v>1825</v>
      </c>
      <c r="AO1694" t="s">
        <v>118</v>
      </c>
      <c r="AP1694">
        <v>-60</v>
      </c>
      <c r="AQ1694">
        <v>94</v>
      </c>
      <c r="AR1694">
        <v>64</v>
      </c>
      <c r="AZ1694">
        <v>1200</v>
      </c>
      <c r="BA1694">
        <v>1</v>
      </c>
      <c r="BB1694" t="str">
        <f t="shared" si="969"/>
        <v xml:space="preserve">N4400K  </v>
      </c>
      <c r="BC1694">
        <v>1</v>
      </c>
      <c r="BE1694">
        <v>0</v>
      </c>
      <c r="BF1694">
        <v>0</v>
      </c>
      <c r="BG1694">
        <v>0</v>
      </c>
      <c r="BH1694">
        <v>1750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 t="shared" si="998"/>
        <v>21:42:35.981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168</v>
      </c>
      <c r="CR1694">
        <v>1</v>
      </c>
      <c r="CW1694">
        <v>13266730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"07/22/2022 21:42:36.253"</f>
        <v>07/22/2022 21:42:36.253</v>
      </c>
      <c r="C1695" t="str">
        <f t="shared" si="966"/>
        <v>FFDFD3C0</v>
      </c>
      <c r="D1695" t="s">
        <v>113</v>
      </c>
      <c r="E1695">
        <v>44</v>
      </c>
      <c r="H1695">
        <v>151</v>
      </c>
      <c r="I1695" t="s">
        <v>114</v>
      </c>
      <c r="J1695" t="s">
        <v>115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996"/>
        <v>21:42:35.977</v>
      </c>
      <c r="T1695" t="str">
        <f t="shared" si="997"/>
        <v>21:42:35.477</v>
      </c>
      <c r="U1695" t="str">
        <f t="shared" si="982"/>
        <v>A54CFF</v>
      </c>
      <c r="V1695">
        <v>0</v>
      </c>
      <c r="W1695">
        <v>0</v>
      </c>
      <c r="X1695">
        <v>2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1</v>
      </c>
      <c r="AI1695" t="s">
        <v>680</v>
      </c>
      <c r="AJ1695">
        <v>43.443525000000001</v>
      </c>
      <c r="AK1695" t="s">
        <v>681</v>
      </c>
      <c r="AL1695">
        <v>-88.786074999999997</v>
      </c>
      <c r="AM1695">
        <v>25</v>
      </c>
      <c r="AN1695">
        <v>1825</v>
      </c>
      <c r="AO1695" t="s">
        <v>118</v>
      </c>
      <c r="AP1695">
        <v>-60</v>
      </c>
      <c r="AQ1695">
        <v>94</v>
      </c>
      <c r="AR1695">
        <v>64</v>
      </c>
      <c r="AZ1695">
        <v>1200</v>
      </c>
      <c r="BA1695">
        <v>1</v>
      </c>
      <c r="BB1695" t="str">
        <f t="shared" si="969"/>
        <v xml:space="preserve">N4400K  </v>
      </c>
      <c r="BC1695">
        <v>1</v>
      </c>
      <c r="BE1695">
        <v>0</v>
      </c>
      <c r="BF1695">
        <v>0</v>
      </c>
      <c r="BG1695">
        <v>0</v>
      </c>
      <c r="BH1695">
        <v>1750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 t="shared" si="998"/>
        <v>21:42:35.981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168</v>
      </c>
      <c r="CR1695">
        <v>1</v>
      </c>
      <c r="CW1695">
        <v>13266730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"07/22/2022 21:42:36.253"</f>
        <v>07/22/2022 21:42:36.253</v>
      </c>
      <c r="C1696" t="str">
        <f t="shared" si="966"/>
        <v>FFDFD3C0</v>
      </c>
      <c r="D1696" t="s">
        <v>124</v>
      </c>
      <c r="E1696">
        <v>2</v>
      </c>
      <c r="H1696">
        <v>156</v>
      </c>
      <c r="I1696" t="s">
        <v>125</v>
      </c>
      <c r="J1696" t="s">
        <v>126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996"/>
        <v>21:42:35.977</v>
      </c>
      <c r="T1696" t="str">
        <f t="shared" si="997"/>
        <v>21:42:35.477</v>
      </c>
      <c r="U1696" t="str">
        <f t="shared" si="982"/>
        <v>A54CFF</v>
      </c>
      <c r="V1696">
        <v>0</v>
      </c>
      <c r="W1696">
        <v>0</v>
      </c>
      <c r="X1696">
        <v>2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1</v>
      </c>
      <c r="AI1696" t="s">
        <v>680</v>
      </c>
      <c r="AJ1696">
        <v>43.443525000000001</v>
      </c>
      <c r="AK1696" t="s">
        <v>681</v>
      </c>
      <c r="AL1696">
        <v>-88.786074999999997</v>
      </c>
      <c r="AM1696">
        <v>25</v>
      </c>
      <c r="AN1696">
        <v>1825</v>
      </c>
      <c r="AO1696" t="s">
        <v>118</v>
      </c>
      <c r="AP1696">
        <v>-60</v>
      </c>
      <c r="AQ1696">
        <v>94</v>
      </c>
      <c r="AR1696">
        <v>64</v>
      </c>
      <c r="AZ1696">
        <v>1200</v>
      </c>
      <c r="BA1696">
        <v>1</v>
      </c>
      <c r="BB1696" t="str">
        <f t="shared" si="969"/>
        <v xml:space="preserve">N4400K  </v>
      </c>
      <c r="BC1696">
        <v>1</v>
      </c>
      <c r="BE1696">
        <v>0</v>
      </c>
      <c r="BF1696">
        <v>0</v>
      </c>
      <c r="BG1696">
        <v>0</v>
      </c>
      <c r="BH1696">
        <v>1750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 t="shared" si="998"/>
        <v>21:42:35.981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168</v>
      </c>
      <c r="CR1696">
        <v>1</v>
      </c>
      <c r="CW1696">
        <v>13266730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"07/22/2022 21:42:37.220"</f>
        <v>07/22/2022 21:42:37.220</v>
      </c>
      <c r="C1697" t="str">
        <f t="shared" si="966"/>
        <v>FFDFD3C0</v>
      </c>
      <c r="D1697" t="s">
        <v>121</v>
      </c>
      <c r="E1697">
        <v>12</v>
      </c>
      <c r="F1697">
        <v>1012</v>
      </c>
      <c r="G1697" t="s">
        <v>122</v>
      </c>
      <c r="J1697" t="s">
        <v>123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ref="S1697:S1702" si="999">"21:42:36.938"</f>
        <v>21:42:36.938</v>
      </c>
      <c r="T1697" t="str">
        <f t="shared" ref="T1697:T1702" si="1000">"21:42:36.538"</f>
        <v>21:42:36.538</v>
      </c>
      <c r="U1697" t="str">
        <f t="shared" si="982"/>
        <v>A54CFF</v>
      </c>
      <c r="V1697">
        <v>0</v>
      </c>
      <c r="W1697">
        <v>0</v>
      </c>
      <c r="X1697">
        <v>2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1</v>
      </c>
      <c r="AI1697" t="s">
        <v>682</v>
      </c>
      <c r="AJ1697">
        <v>43.443953999999998</v>
      </c>
      <c r="AK1697" t="s">
        <v>683</v>
      </c>
      <c r="AL1697">
        <v>-88.786461000000003</v>
      </c>
      <c r="AM1697">
        <v>25</v>
      </c>
      <c r="AN1697">
        <v>1825</v>
      </c>
      <c r="AO1697" t="s">
        <v>118</v>
      </c>
      <c r="AP1697">
        <v>-60</v>
      </c>
      <c r="AQ1697">
        <v>95</v>
      </c>
      <c r="AR1697">
        <v>128</v>
      </c>
      <c r="AZ1697">
        <v>1200</v>
      </c>
      <c r="BA1697">
        <v>1</v>
      </c>
      <c r="BB1697" t="str">
        <f t="shared" si="969"/>
        <v xml:space="preserve">N4400K  </v>
      </c>
      <c r="BC1697">
        <v>1</v>
      </c>
      <c r="BE1697">
        <v>0</v>
      </c>
      <c r="BF1697">
        <v>0</v>
      </c>
      <c r="BG1697">
        <v>0</v>
      </c>
      <c r="BH1697">
        <v>1750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 t="shared" ref="BW1697:BW1702" si="1001">"21:42:36.945"</f>
        <v>21:42:36.945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168</v>
      </c>
      <c r="CR1697">
        <v>1</v>
      </c>
      <c r="CW1697">
        <v>13268494</v>
      </c>
      <c r="CY1697">
        <v>1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"07/22/2022 21:42:37.220"</f>
        <v>07/22/2022 21:42:37.220</v>
      </c>
      <c r="C1698" t="str">
        <f t="shared" si="966"/>
        <v>FFDFD3C0</v>
      </c>
      <c r="D1698" t="s">
        <v>121</v>
      </c>
      <c r="E1698">
        <v>11</v>
      </c>
      <c r="F1698">
        <v>1011</v>
      </c>
      <c r="G1698" t="s">
        <v>125</v>
      </c>
      <c r="J1698" t="s">
        <v>123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999"/>
        <v>21:42:36.938</v>
      </c>
      <c r="T1698" t="str">
        <f t="shared" si="1000"/>
        <v>21:42:36.538</v>
      </c>
      <c r="U1698" t="str">
        <f t="shared" si="982"/>
        <v>A54CFF</v>
      </c>
      <c r="V1698">
        <v>0</v>
      </c>
      <c r="W1698">
        <v>0</v>
      </c>
      <c r="X1698">
        <v>2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1</v>
      </c>
      <c r="AI1698" t="s">
        <v>682</v>
      </c>
      <c r="AJ1698">
        <v>43.443953999999998</v>
      </c>
      <c r="AK1698" t="s">
        <v>683</v>
      </c>
      <c r="AL1698">
        <v>-88.786461000000003</v>
      </c>
      <c r="AM1698">
        <v>25</v>
      </c>
      <c r="AN1698">
        <v>1825</v>
      </c>
      <c r="AO1698" t="s">
        <v>118</v>
      </c>
      <c r="AP1698">
        <v>-60</v>
      </c>
      <c r="AQ1698">
        <v>95</v>
      </c>
      <c r="AR1698">
        <v>128</v>
      </c>
      <c r="AZ1698">
        <v>1200</v>
      </c>
      <c r="BA1698">
        <v>1</v>
      </c>
      <c r="BB1698" t="str">
        <f t="shared" si="969"/>
        <v xml:space="preserve">N4400K  </v>
      </c>
      <c r="BC1698">
        <v>1</v>
      </c>
      <c r="BE1698">
        <v>0</v>
      </c>
      <c r="BF1698">
        <v>0</v>
      </c>
      <c r="BG1698">
        <v>0</v>
      </c>
      <c r="BH1698">
        <v>1750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 t="shared" si="1001"/>
        <v>21:42:36.945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168</v>
      </c>
      <c r="CR1698">
        <v>1</v>
      </c>
      <c r="CW1698">
        <v>13268494</v>
      </c>
      <c r="CY1698">
        <v>1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"07/22/2022 21:42:37.220"</f>
        <v>07/22/2022 21:42:37.220</v>
      </c>
      <c r="C1699" t="str">
        <f t="shared" si="966"/>
        <v>FFDFD3C0</v>
      </c>
      <c r="D1699" t="s">
        <v>113</v>
      </c>
      <c r="E1699">
        <v>44</v>
      </c>
      <c r="H1699">
        <v>151</v>
      </c>
      <c r="I1699" t="s">
        <v>114</v>
      </c>
      <c r="J1699" t="s">
        <v>115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999"/>
        <v>21:42:36.938</v>
      </c>
      <c r="T1699" t="str">
        <f t="shared" si="1000"/>
        <v>21:42:36.538</v>
      </c>
      <c r="U1699" t="str">
        <f t="shared" si="982"/>
        <v>A54CFF</v>
      </c>
      <c r="V1699">
        <v>0</v>
      </c>
      <c r="W1699">
        <v>0</v>
      </c>
      <c r="X1699">
        <v>2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1</v>
      </c>
      <c r="AI1699" t="s">
        <v>682</v>
      </c>
      <c r="AJ1699">
        <v>43.443953999999998</v>
      </c>
      <c r="AK1699" t="s">
        <v>683</v>
      </c>
      <c r="AL1699">
        <v>-88.786461000000003</v>
      </c>
      <c r="AM1699">
        <v>25</v>
      </c>
      <c r="AN1699">
        <v>1825</v>
      </c>
      <c r="AO1699" t="s">
        <v>118</v>
      </c>
      <c r="AP1699">
        <v>-60</v>
      </c>
      <c r="AQ1699">
        <v>95</v>
      </c>
      <c r="AR1699">
        <v>128</v>
      </c>
      <c r="AZ1699">
        <v>1200</v>
      </c>
      <c r="BA1699">
        <v>1</v>
      </c>
      <c r="BB1699" t="str">
        <f t="shared" si="969"/>
        <v xml:space="preserve">N4400K  </v>
      </c>
      <c r="BC1699">
        <v>1</v>
      </c>
      <c r="BE1699">
        <v>0</v>
      </c>
      <c r="BF1699">
        <v>0</v>
      </c>
      <c r="BG1699">
        <v>0</v>
      </c>
      <c r="BH1699">
        <v>1750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 t="shared" si="1001"/>
        <v>21:42:36.945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168</v>
      </c>
      <c r="CR1699">
        <v>1</v>
      </c>
      <c r="CW1699">
        <v>13268494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"07/22/2022 21:42:37.220"</f>
        <v>07/22/2022 21:42:37.220</v>
      </c>
      <c r="C1700" t="str">
        <f t="shared" si="966"/>
        <v>FFDFD3C0</v>
      </c>
      <c r="D1700" t="s">
        <v>113</v>
      </c>
      <c r="E1700">
        <v>45</v>
      </c>
      <c r="H1700">
        <v>152</v>
      </c>
      <c r="I1700" t="s">
        <v>120</v>
      </c>
      <c r="J1700" t="s">
        <v>115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999"/>
        <v>21:42:36.938</v>
      </c>
      <c r="T1700" t="str">
        <f t="shared" si="1000"/>
        <v>21:42:36.538</v>
      </c>
      <c r="U1700" t="str">
        <f t="shared" si="982"/>
        <v>A54CFF</v>
      </c>
      <c r="V1700">
        <v>0</v>
      </c>
      <c r="W1700">
        <v>0</v>
      </c>
      <c r="X1700">
        <v>2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1</v>
      </c>
      <c r="AI1700" t="s">
        <v>682</v>
      </c>
      <c r="AJ1700">
        <v>43.443953999999998</v>
      </c>
      <c r="AK1700" t="s">
        <v>683</v>
      </c>
      <c r="AL1700">
        <v>-88.786461000000003</v>
      </c>
      <c r="AM1700">
        <v>25</v>
      </c>
      <c r="AN1700">
        <v>1825</v>
      </c>
      <c r="AO1700" t="s">
        <v>118</v>
      </c>
      <c r="AP1700">
        <v>-60</v>
      </c>
      <c r="AQ1700">
        <v>95</v>
      </c>
      <c r="AR1700">
        <v>128</v>
      </c>
      <c r="AZ1700">
        <v>1200</v>
      </c>
      <c r="BA1700">
        <v>1</v>
      </c>
      <c r="BB1700" t="str">
        <f t="shared" si="969"/>
        <v xml:space="preserve">N4400K  </v>
      </c>
      <c r="BC1700">
        <v>1</v>
      </c>
      <c r="BE1700">
        <v>0</v>
      </c>
      <c r="BF1700">
        <v>0</v>
      </c>
      <c r="BG1700">
        <v>0</v>
      </c>
      <c r="BH1700">
        <v>1750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 t="shared" si="1001"/>
        <v>21:42:36.945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168</v>
      </c>
      <c r="CR1700">
        <v>1</v>
      </c>
      <c r="CW1700">
        <v>13268494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"07/22/2022 21:42:37.220"</f>
        <v>07/22/2022 21:42:37.220</v>
      </c>
      <c r="C1701" t="str">
        <f t="shared" si="966"/>
        <v>FFDFD3C0</v>
      </c>
      <c r="D1701" t="s">
        <v>127</v>
      </c>
      <c r="E1701">
        <v>8</v>
      </c>
      <c r="F1701">
        <v>2008</v>
      </c>
      <c r="G1701" t="s">
        <v>128</v>
      </c>
      <c r="J1701" t="s">
        <v>129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999"/>
        <v>21:42:36.938</v>
      </c>
      <c r="T1701" t="str">
        <f t="shared" si="1000"/>
        <v>21:42:36.538</v>
      </c>
      <c r="U1701" t="str">
        <f t="shared" si="982"/>
        <v>A54CFF</v>
      </c>
      <c r="V1701">
        <v>0</v>
      </c>
      <c r="W1701">
        <v>0</v>
      </c>
      <c r="X1701">
        <v>2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1</v>
      </c>
      <c r="AI1701" t="s">
        <v>682</v>
      </c>
      <c r="AJ1701">
        <v>43.443953999999998</v>
      </c>
      <c r="AK1701" t="s">
        <v>683</v>
      </c>
      <c r="AL1701">
        <v>-88.786461000000003</v>
      </c>
      <c r="AM1701">
        <v>25</v>
      </c>
      <c r="AN1701">
        <v>1825</v>
      </c>
      <c r="AO1701" t="s">
        <v>118</v>
      </c>
      <c r="AP1701">
        <v>-60</v>
      </c>
      <c r="AQ1701">
        <v>95</v>
      </c>
      <c r="AR1701">
        <v>128</v>
      </c>
      <c r="AZ1701">
        <v>1200</v>
      </c>
      <c r="BA1701">
        <v>1</v>
      </c>
      <c r="BB1701" t="str">
        <f t="shared" si="969"/>
        <v xml:space="preserve">N4400K  </v>
      </c>
      <c r="BC1701">
        <v>1</v>
      </c>
      <c r="BE1701">
        <v>0</v>
      </c>
      <c r="BF1701">
        <v>0</v>
      </c>
      <c r="BG1701">
        <v>0</v>
      </c>
      <c r="BH1701">
        <v>1750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 t="shared" si="1001"/>
        <v>21:42:36.945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168</v>
      </c>
      <c r="CR1701">
        <v>1</v>
      </c>
      <c r="CW1701">
        <v>13268494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"07/22/2022 21:42:37.236"</f>
        <v>07/22/2022 21:42:37.236</v>
      </c>
      <c r="C1702" t="str">
        <f t="shared" si="966"/>
        <v>FFDFD3C0</v>
      </c>
      <c r="D1702" t="s">
        <v>124</v>
      </c>
      <c r="E1702">
        <v>2</v>
      </c>
      <c r="H1702">
        <v>156</v>
      </c>
      <c r="I1702" t="s">
        <v>125</v>
      </c>
      <c r="J1702" t="s">
        <v>126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999"/>
        <v>21:42:36.938</v>
      </c>
      <c r="T1702" t="str">
        <f t="shared" si="1000"/>
        <v>21:42:36.538</v>
      </c>
      <c r="U1702" t="str">
        <f t="shared" si="982"/>
        <v>A54CFF</v>
      </c>
      <c r="V1702">
        <v>0</v>
      </c>
      <c r="W1702">
        <v>0</v>
      </c>
      <c r="X1702">
        <v>2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1</v>
      </c>
      <c r="AI1702" t="s">
        <v>682</v>
      </c>
      <c r="AJ1702">
        <v>43.443953999999998</v>
      </c>
      <c r="AK1702" t="s">
        <v>683</v>
      </c>
      <c r="AL1702">
        <v>-88.786461000000003</v>
      </c>
      <c r="AM1702">
        <v>25</v>
      </c>
      <c r="AN1702">
        <v>1825</v>
      </c>
      <c r="AO1702" t="s">
        <v>118</v>
      </c>
      <c r="AP1702">
        <v>-60</v>
      </c>
      <c r="AQ1702">
        <v>95</v>
      </c>
      <c r="AR1702">
        <v>128</v>
      </c>
      <c r="AZ1702">
        <v>1200</v>
      </c>
      <c r="BA1702">
        <v>1</v>
      </c>
      <c r="BB1702" t="str">
        <f t="shared" si="969"/>
        <v xml:space="preserve">N4400K  </v>
      </c>
      <c r="BC1702">
        <v>1</v>
      </c>
      <c r="BE1702">
        <v>0</v>
      </c>
      <c r="BF1702">
        <v>0</v>
      </c>
      <c r="BG1702">
        <v>0</v>
      </c>
      <c r="BH1702">
        <v>1750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 t="shared" si="1001"/>
        <v>21:42:36.945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168</v>
      </c>
      <c r="CR1702">
        <v>1</v>
      </c>
      <c r="CW1702">
        <v>13268494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"07/22/2022 21:42:38.127"</f>
        <v>07/22/2022 21:42:38.127</v>
      </c>
      <c r="C1703" t="str">
        <f t="shared" si="966"/>
        <v>FFDFD3C0</v>
      </c>
      <c r="D1703" t="s">
        <v>121</v>
      </c>
      <c r="E1703">
        <v>11</v>
      </c>
      <c r="F1703">
        <v>1011</v>
      </c>
      <c r="G1703" t="s">
        <v>125</v>
      </c>
      <c r="J1703" t="s">
        <v>123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ref="S1703:S1708" si="1002">"21:42:37.922"</f>
        <v>21:42:37.922</v>
      </c>
      <c r="T1703" t="str">
        <f t="shared" ref="T1703:T1708" si="1003">"21:42:37.522"</f>
        <v>21:42:37.522</v>
      </c>
      <c r="U1703" t="str">
        <f t="shared" si="982"/>
        <v>A54CFF</v>
      </c>
      <c r="V1703">
        <v>0</v>
      </c>
      <c r="W1703">
        <v>0</v>
      </c>
      <c r="X1703">
        <v>2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1</v>
      </c>
      <c r="AI1703" t="s">
        <v>684</v>
      </c>
      <c r="AJ1703">
        <v>43.444339999999997</v>
      </c>
      <c r="AK1703" t="s">
        <v>685</v>
      </c>
      <c r="AL1703">
        <v>-88.786783</v>
      </c>
      <c r="AM1703">
        <v>25</v>
      </c>
      <c r="AN1703">
        <v>1850</v>
      </c>
      <c r="AO1703" t="s">
        <v>118</v>
      </c>
      <c r="AP1703">
        <v>-60</v>
      </c>
      <c r="AQ1703">
        <v>94</v>
      </c>
      <c r="AR1703">
        <v>256</v>
      </c>
      <c r="AZ1703">
        <v>1200</v>
      </c>
      <c r="BA1703">
        <v>1</v>
      </c>
      <c r="BB1703" t="str">
        <f t="shared" si="969"/>
        <v xml:space="preserve">N4400K  </v>
      </c>
      <c r="BC1703">
        <v>1</v>
      </c>
      <c r="BE1703">
        <v>0</v>
      </c>
      <c r="BF1703">
        <v>0</v>
      </c>
      <c r="BG1703">
        <v>0</v>
      </c>
      <c r="BH1703">
        <v>1775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 t="shared" ref="BW1703:BW1708" si="1004">"21:42:37.923"</f>
        <v>21:42:37.923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168</v>
      </c>
      <c r="CR1703">
        <v>1</v>
      </c>
      <c r="CW1703">
        <v>13270365</v>
      </c>
      <c r="CY1703">
        <v>1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"07/22/2022 21:42:38.127"</f>
        <v>07/22/2022 21:42:38.127</v>
      </c>
      <c r="C1704" t="str">
        <f t="shared" si="966"/>
        <v>FFDFD3C0</v>
      </c>
      <c r="D1704" t="s">
        <v>113</v>
      </c>
      <c r="E1704">
        <v>44</v>
      </c>
      <c r="H1704">
        <v>151</v>
      </c>
      <c r="I1704" t="s">
        <v>114</v>
      </c>
      <c r="J1704" t="s">
        <v>115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1002"/>
        <v>21:42:37.922</v>
      </c>
      <c r="T1704" t="str">
        <f t="shared" si="1003"/>
        <v>21:42:37.522</v>
      </c>
      <c r="U1704" t="str">
        <f t="shared" si="982"/>
        <v>A54CFF</v>
      </c>
      <c r="V1704">
        <v>0</v>
      </c>
      <c r="W1704">
        <v>0</v>
      </c>
      <c r="X1704">
        <v>2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1</v>
      </c>
      <c r="AI1704" t="s">
        <v>684</v>
      </c>
      <c r="AJ1704">
        <v>43.444339999999997</v>
      </c>
      <c r="AK1704" t="s">
        <v>685</v>
      </c>
      <c r="AL1704">
        <v>-88.786783</v>
      </c>
      <c r="AM1704">
        <v>25</v>
      </c>
      <c r="AN1704">
        <v>1850</v>
      </c>
      <c r="AO1704" t="s">
        <v>118</v>
      </c>
      <c r="AP1704">
        <v>-60</v>
      </c>
      <c r="AQ1704">
        <v>94</v>
      </c>
      <c r="AR1704">
        <v>256</v>
      </c>
      <c r="AZ1704">
        <v>1200</v>
      </c>
      <c r="BA1704">
        <v>1</v>
      </c>
      <c r="BB1704" t="str">
        <f t="shared" si="969"/>
        <v xml:space="preserve">N4400K  </v>
      </c>
      <c r="BC1704">
        <v>1</v>
      </c>
      <c r="BE1704">
        <v>0</v>
      </c>
      <c r="BF1704">
        <v>0</v>
      </c>
      <c r="BG1704">
        <v>0</v>
      </c>
      <c r="BH1704">
        <v>1775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 t="shared" si="1004"/>
        <v>21:42:37.923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119</v>
      </c>
      <c r="CQ1704">
        <v>168</v>
      </c>
      <c r="CR1704">
        <v>1</v>
      </c>
      <c r="CW1704">
        <v>13270365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"07/22/2022 21:42:38.127"</f>
        <v>07/22/2022 21:42:38.127</v>
      </c>
      <c r="C1705" t="str">
        <f t="shared" si="966"/>
        <v>FFDFD3C0</v>
      </c>
      <c r="D1705" t="s">
        <v>113</v>
      </c>
      <c r="E1705">
        <v>45</v>
      </c>
      <c r="H1705">
        <v>152</v>
      </c>
      <c r="I1705" t="s">
        <v>120</v>
      </c>
      <c r="J1705" t="s">
        <v>115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1002"/>
        <v>21:42:37.922</v>
      </c>
      <c r="T1705" t="str">
        <f t="shared" si="1003"/>
        <v>21:42:37.522</v>
      </c>
      <c r="U1705" t="str">
        <f t="shared" si="982"/>
        <v>A54CFF</v>
      </c>
      <c r="V1705">
        <v>0</v>
      </c>
      <c r="W1705">
        <v>0</v>
      </c>
      <c r="X1705">
        <v>2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1</v>
      </c>
      <c r="AI1705" t="s">
        <v>684</v>
      </c>
      <c r="AJ1705">
        <v>43.444339999999997</v>
      </c>
      <c r="AK1705" t="s">
        <v>685</v>
      </c>
      <c r="AL1705">
        <v>-88.786783</v>
      </c>
      <c r="AM1705">
        <v>25</v>
      </c>
      <c r="AN1705">
        <v>1850</v>
      </c>
      <c r="AO1705" t="s">
        <v>118</v>
      </c>
      <c r="AP1705">
        <v>-60</v>
      </c>
      <c r="AQ1705">
        <v>94</v>
      </c>
      <c r="AR1705">
        <v>256</v>
      </c>
      <c r="AZ1705">
        <v>1200</v>
      </c>
      <c r="BA1705">
        <v>1</v>
      </c>
      <c r="BB1705" t="str">
        <f t="shared" si="969"/>
        <v xml:space="preserve">N4400K  </v>
      </c>
      <c r="BC1705">
        <v>1</v>
      </c>
      <c r="BE1705">
        <v>0</v>
      </c>
      <c r="BF1705">
        <v>0</v>
      </c>
      <c r="BG1705">
        <v>0</v>
      </c>
      <c r="BH1705">
        <v>1775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 t="shared" si="1004"/>
        <v>21:42:37.923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168</v>
      </c>
      <c r="CR1705">
        <v>1</v>
      </c>
      <c r="CW1705">
        <v>13270365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"07/22/2022 21:42:38.127"</f>
        <v>07/22/2022 21:42:38.127</v>
      </c>
      <c r="C1706" t="str">
        <f t="shared" si="966"/>
        <v>FFDFD3C0</v>
      </c>
      <c r="D1706" t="s">
        <v>127</v>
      </c>
      <c r="E1706">
        <v>8</v>
      </c>
      <c r="F1706">
        <v>2008</v>
      </c>
      <c r="G1706" t="s">
        <v>128</v>
      </c>
      <c r="J1706" t="s">
        <v>129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1002"/>
        <v>21:42:37.922</v>
      </c>
      <c r="T1706" t="str">
        <f t="shared" si="1003"/>
        <v>21:42:37.522</v>
      </c>
      <c r="U1706" t="str">
        <f t="shared" si="982"/>
        <v>A54CFF</v>
      </c>
      <c r="V1706">
        <v>0</v>
      </c>
      <c r="W1706">
        <v>0</v>
      </c>
      <c r="X1706">
        <v>2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1</v>
      </c>
      <c r="AI1706" t="s">
        <v>684</v>
      </c>
      <c r="AJ1706">
        <v>43.444339999999997</v>
      </c>
      <c r="AK1706" t="s">
        <v>685</v>
      </c>
      <c r="AL1706">
        <v>-88.786783</v>
      </c>
      <c r="AM1706">
        <v>25</v>
      </c>
      <c r="AN1706">
        <v>1850</v>
      </c>
      <c r="AO1706" t="s">
        <v>118</v>
      </c>
      <c r="AP1706">
        <v>-60</v>
      </c>
      <c r="AQ1706">
        <v>94</v>
      </c>
      <c r="AR1706">
        <v>256</v>
      </c>
      <c r="AZ1706">
        <v>1200</v>
      </c>
      <c r="BA1706">
        <v>1</v>
      </c>
      <c r="BB1706" t="str">
        <f t="shared" si="969"/>
        <v xml:space="preserve">N4400K  </v>
      </c>
      <c r="BC1706">
        <v>1</v>
      </c>
      <c r="BE1706">
        <v>0</v>
      </c>
      <c r="BF1706">
        <v>0</v>
      </c>
      <c r="BG1706">
        <v>0</v>
      </c>
      <c r="BH1706">
        <v>1775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 t="shared" si="1004"/>
        <v>21:42:37.923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168</v>
      </c>
      <c r="CR1706">
        <v>1</v>
      </c>
      <c r="CW1706">
        <v>13270365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"07/22/2022 21:42:38.127"</f>
        <v>07/22/2022 21:42:38.127</v>
      </c>
      <c r="C1707" t="str">
        <f t="shared" ref="C1707:C1770" si="1005">"FFDFD3C0"</f>
        <v>FFDFD3C0</v>
      </c>
      <c r="D1707" t="s">
        <v>124</v>
      </c>
      <c r="E1707">
        <v>2</v>
      </c>
      <c r="H1707">
        <v>156</v>
      </c>
      <c r="I1707" t="s">
        <v>125</v>
      </c>
      <c r="J1707" t="s">
        <v>126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1002"/>
        <v>21:42:37.922</v>
      </c>
      <c r="T1707" t="str">
        <f t="shared" si="1003"/>
        <v>21:42:37.522</v>
      </c>
      <c r="U1707" t="str">
        <f t="shared" si="982"/>
        <v>A54CFF</v>
      </c>
      <c r="V1707">
        <v>0</v>
      </c>
      <c r="W1707">
        <v>0</v>
      </c>
      <c r="X1707">
        <v>2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1</v>
      </c>
      <c r="AI1707" t="s">
        <v>684</v>
      </c>
      <c r="AJ1707">
        <v>43.444339999999997</v>
      </c>
      <c r="AK1707" t="s">
        <v>685</v>
      </c>
      <c r="AL1707">
        <v>-88.786783</v>
      </c>
      <c r="AM1707">
        <v>25</v>
      </c>
      <c r="AN1707">
        <v>1850</v>
      </c>
      <c r="AO1707" t="s">
        <v>118</v>
      </c>
      <c r="AP1707">
        <v>-60</v>
      </c>
      <c r="AQ1707">
        <v>94</v>
      </c>
      <c r="AR1707">
        <v>256</v>
      </c>
      <c r="AZ1707">
        <v>1200</v>
      </c>
      <c r="BA1707">
        <v>1</v>
      </c>
      <c r="BB1707" t="str">
        <f t="shared" ref="BB1707:BB1770" si="1006">"N4400K  "</f>
        <v xml:space="preserve">N4400K  </v>
      </c>
      <c r="BC1707">
        <v>1</v>
      </c>
      <c r="BE1707">
        <v>0</v>
      </c>
      <c r="BF1707">
        <v>0</v>
      </c>
      <c r="BG1707">
        <v>0</v>
      </c>
      <c r="BH1707">
        <v>1775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 t="shared" si="1004"/>
        <v>21:42:37.923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168</v>
      </c>
      <c r="CR1707">
        <v>1</v>
      </c>
      <c r="CW1707">
        <v>13270365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"07/22/2022 21:42:38.236"</f>
        <v>07/22/2022 21:42:38.236</v>
      </c>
      <c r="C1708" t="str">
        <f t="shared" si="1005"/>
        <v>FFDFD3C0</v>
      </c>
      <c r="D1708" t="s">
        <v>121</v>
      </c>
      <c r="E1708">
        <v>12</v>
      </c>
      <c r="F1708">
        <v>1012</v>
      </c>
      <c r="G1708" t="s">
        <v>122</v>
      </c>
      <c r="J1708" t="s">
        <v>123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1002"/>
        <v>21:42:37.922</v>
      </c>
      <c r="T1708" t="str">
        <f t="shared" si="1003"/>
        <v>21:42:37.522</v>
      </c>
      <c r="U1708" t="str">
        <f t="shared" si="982"/>
        <v>A54CFF</v>
      </c>
      <c r="V1708">
        <v>0</v>
      </c>
      <c r="W1708">
        <v>0</v>
      </c>
      <c r="X1708">
        <v>2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1</v>
      </c>
      <c r="AI1708" t="s">
        <v>684</v>
      </c>
      <c r="AJ1708">
        <v>43.444339999999997</v>
      </c>
      <c r="AK1708" t="s">
        <v>685</v>
      </c>
      <c r="AL1708">
        <v>-88.786783</v>
      </c>
      <c r="AM1708">
        <v>25</v>
      </c>
      <c r="AN1708">
        <v>1850</v>
      </c>
      <c r="AO1708" t="s">
        <v>118</v>
      </c>
      <c r="AP1708">
        <v>-60</v>
      </c>
      <c r="AQ1708">
        <v>94</v>
      </c>
      <c r="AR1708">
        <v>256</v>
      </c>
      <c r="AZ1708">
        <v>1200</v>
      </c>
      <c r="BA1708">
        <v>1</v>
      </c>
      <c r="BB1708" t="str">
        <f t="shared" si="1006"/>
        <v xml:space="preserve">N4400K  </v>
      </c>
      <c r="BC1708">
        <v>1</v>
      </c>
      <c r="BE1708">
        <v>0</v>
      </c>
      <c r="BF1708">
        <v>0</v>
      </c>
      <c r="BG1708">
        <v>0</v>
      </c>
      <c r="BH1708">
        <v>1775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 t="shared" si="1004"/>
        <v>21:42:37.923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168</v>
      </c>
      <c r="CR1708">
        <v>1</v>
      </c>
      <c r="CW1708">
        <v>13270365</v>
      </c>
      <c r="CY1708">
        <v>1</v>
      </c>
      <c r="CZ1708">
        <v>0</v>
      </c>
      <c r="DA1708">
        <v>0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 t="shared" ref="A1709:A1714" si="1007">"07/22/2022 21:42:39.314"</f>
        <v>07/22/2022 21:42:39.314</v>
      </c>
      <c r="C1709" t="str">
        <f t="shared" si="1005"/>
        <v>FFDFD3C0</v>
      </c>
      <c r="D1709" t="s">
        <v>121</v>
      </c>
      <c r="E1709">
        <v>12</v>
      </c>
      <c r="F1709">
        <v>1012</v>
      </c>
      <c r="G1709" t="s">
        <v>122</v>
      </c>
      <c r="J1709" t="s">
        <v>123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ref="S1709:S1714" si="1008">"21:42:38.922"</f>
        <v>21:42:38.922</v>
      </c>
      <c r="T1709" t="str">
        <f t="shared" ref="T1709:T1714" si="1009">"21:42:38.422"</f>
        <v>21:42:38.422</v>
      </c>
      <c r="U1709" t="str">
        <f t="shared" si="982"/>
        <v>A54CFF</v>
      </c>
      <c r="V1709">
        <v>0</v>
      </c>
      <c r="W1709">
        <v>0</v>
      </c>
      <c r="X1709">
        <v>2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1</v>
      </c>
      <c r="AI1709" t="s">
        <v>686</v>
      </c>
      <c r="AJ1709">
        <v>43.444791000000002</v>
      </c>
      <c r="AK1709" t="s">
        <v>687</v>
      </c>
      <c r="AL1709">
        <v>-88.787169000000006</v>
      </c>
      <c r="AM1709">
        <v>25</v>
      </c>
      <c r="AN1709">
        <v>1850</v>
      </c>
      <c r="AO1709" t="s">
        <v>118</v>
      </c>
      <c r="AP1709">
        <v>-60</v>
      </c>
      <c r="AQ1709">
        <v>93</v>
      </c>
      <c r="AR1709">
        <v>256</v>
      </c>
      <c r="AZ1709">
        <v>1200</v>
      </c>
      <c r="BA1709">
        <v>1</v>
      </c>
      <c r="BB1709" t="str">
        <f t="shared" si="1006"/>
        <v xml:space="preserve">N4400K  </v>
      </c>
      <c r="BC1709">
        <v>1</v>
      </c>
      <c r="BE1709">
        <v>0</v>
      </c>
      <c r="BF1709">
        <v>0</v>
      </c>
      <c r="BG1709">
        <v>0</v>
      </c>
      <c r="BH1709">
        <v>1775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 t="shared" ref="BW1709:BW1714" si="1010">"21:42:38.924"</f>
        <v>21:42:38.924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7</v>
      </c>
      <c r="CP1709" t="s">
        <v>119</v>
      </c>
      <c r="CQ1709">
        <v>168</v>
      </c>
      <c r="CR1709">
        <v>1</v>
      </c>
      <c r="CW1709">
        <v>13272103</v>
      </c>
      <c r="CY1709">
        <v>1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 t="shared" si="1007"/>
        <v>07/22/2022 21:42:39.314</v>
      </c>
      <c r="C1710" t="str">
        <f t="shared" si="1005"/>
        <v>FFDFD3C0</v>
      </c>
      <c r="D1710" t="s">
        <v>121</v>
      </c>
      <c r="E1710">
        <v>11</v>
      </c>
      <c r="F1710">
        <v>1011</v>
      </c>
      <c r="G1710" t="s">
        <v>125</v>
      </c>
      <c r="J1710" t="s">
        <v>123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1008"/>
        <v>21:42:38.922</v>
      </c>
      <c r="T1710" t="str">
        <f t="shared" si="1009"/>
        <v>21:42:38.422</v>
      </c>
      <c r="U1710" t="str">
        <f t="shared" si="982"/>
        <v>A54CFF</v>
      </c>
      <c r="V1710">
        <v>0</v>
      </c>
      <c r="W1710">
        <v>0</v>
      </c>
      <c r="X1710">
        <v>2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1</v>
      </c>
      <c r="AI1710" t="s">
        <v>686</v>
      </c>
      <c r="AJ1710">
        <v>43.444791000000002</v>
      </c>
      <c r="AK1710" t="s">
        <v>687</v>
      </c>
      <c r="AL1710">
        <v>-88.787169000000006</v>
      </c>
      <c r="AM1710">
        <v>25</v>
      </c>
      <c r="AN1710">
        <v>1850</v>
      </c>
      <c r="AO1710" t="s">
        <v>118</v>
      </c>
      <c r="AP1710">
        <v>-60</v>
      </c>
      <c r="AQ1710">
        <v>93</v>
      </c>
      <c r="AR1710">
        <v>256</v>
      </c>
      <c r="AZ1710">
        <v>1200</v>
      </c>
      <c r="BA1710">
        <v>1</v>
      </c>
      <c r="BB1710" t="str">
        <f t="shared" si="1006"/>
        <v xml:space="preserve">N4400K  </v>
      </c>
      <c r="BC1710">
        <v>1</v>
      </c>
      <c r="BE1710">
        <v>0</v>
      </c>
      <c r="BF1710">
        <v>0</v>
      </c>
      <c r="BG1710">
        <v>0</v>
      </c>
      <c r="BH1710">
        <v>1775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 t="shared" si="1010"/>
        <v>21:42:38.924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168</v>
      </c>
      <c r="CR1710">
        <v>1</v>
      </c>
      <c r="CW1710">
        <v>13272103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 t="shared" si="1007"/>
        <v>07/22/2022 21:42:39.314</v>
      </c>
      <c r="C1711" t="str">
        <f t="shared" si="1005"/>
        <v>FFDFD3C0</v>
      </c>
      <c r="D1711" t="s">
        <v>113</v>
      </c>
      <c r="E1711">
        <v>45</v>
      </c>
      <c r="H1711">
        <v>152</v>
      </c>
      <c r="I1711" t="s">
        <v>120</v>
      </c>
      <c r="J1711" t="s">
        <v>115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1008"/>
        <v>21:42:38.922</v>
      </c>
      <c r="T1711" t="str">
        <f t="shared" si="1009"/>
        <v>21:42:38.422</v>
      </c>
      <c r="U1711" t="str">
        <f t="shared" si="982"/>
        <v>A54CFF</v>
      </c>
      <c r="V1711">
        <v>0</v>
      </c>
      <c r="W1711">
        <v>0</v>
      </c>
      <c r="X1711">
        <v>2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1</v>
      </c>
      <c r="AI1711" t="s">
        <v>686</v>
      </c>
      <c r="AJ1711">
        <v>43.444791000000002</v>
      </c>
      <c r="AK1711" t="s">
        <v>687</v>
      </c>
      <c r="AL1711">
        <v>-88.787169000000006</v>
      </c>
      <c r="AM1711">
        <v>25</v>
      </c>
      <c r="AN1711">
        <v>1850</v>
      </c>
      <c r="AO1711" t="s">
        <v>118</v>
      </c>
      <c r="AP1711">
        <v>-60</v>
      </c>
      <c r="AQ1711">
        <v>93</v>
      </c>
      <c r="AR1711">
        <v>256</v>
      </c>
      <c r="AZ1711">
        <v>1200</v>
      </c>
      <c r="BA1711">
        <v>1</v>
      </c>
      <c r="BB1711" t="str">
        <f t="shared" si="1006"/>
        <v xml:space="preserve">N4400K  </v>
      </c>
      <c r="BC1711">
        <v>1</v>
      </c>
      <c r="BE1711">
        <v>0</v>
      </c>
      <c r="BF1711">
        <v>0</v>
      </c>
      <c r="BG1711">
        <v>0</v>
      </c>
      <c r="BH1711">
        <v>1775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 t="shared" si="1010"/>
        <v>21:42:38.924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168</v>
      </c>
      <c r="CR1711">
        <v>1</v>
      </c>
      <c r="CW1711">
        <v>13272103</v>
      </c>
      <c r="CY1711">
        <v>1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 t="shared" si="1007"/>
        <v>07/22/2022 21:42:39.314</v>
      </c>
      <c r="C1712" t="str">
        <f t="shared" si="1005"/>
        <v>FFDFD3C0</v>
      </c>
      <c r="D1712" t="s">
        <v>113</v>
      </c>
      <c r="E1712">
        <v>44</v>
      </c>
      <c r="H1712">
        <v>151</v>
      </c>
      <c r="I1712" t="s">
        <v>114</v>
      </c>
      <c r="J1712" t="s">
        <v>115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1008"/>
        <v>21:42:38.922</v>
      </c>
      <c r="T1712" t="str">
        <f t="shared" si="1009"/>
        <v>21:42:38.422</v>
      </c>
      <c r="U1712" t="str">
        <f t="shared" si="982"/>
        <v>A54CFF</v>
      </c>
      <c r="V1712">
        <v>0</v>
      </c>
      <c r="W1712">
        <v>0</v>
      </c>
      <c r="X1712">
        <v>2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1</v>
      </c>
      <c r="AI1712" t="s">
        <v>686</v>
      </c>
      <c r="AJ1712">
        <v>43.444791000000002</v>
      </c>
      <c r="AK1712" t="s">
        <v>687</v>
      </c>
      <c r="AL1712">
        <v>-88.787169000000006</v>
      </c>
      <c r="AM1712">
        <v>25</v>
      </c>
      <c r="AN1712">
        <v>1850</v>
      </c>
      <c r="AO1712" t="s">
        <v>118</v>
      </c>
      <c r="AP1712">
        <v>-60</v>
      </c>
      <c r="AQ1712">
        <v>93</v>
      </c>
      <c r="AR1712">
        <v>256</v>
      </c>
      <c r="AZ1712">
        <v>1200</v>
      </c>
      <c r="BA1712">
        <v>1</v>
      </c>
      <c r="BB1712" t="str">
        <f t="shared" si="1006"/>
        <v xml:space="preserve">N4400K  </v>
      </c>
      <c r="BC1712">
        <v>1</v>
      </c>
      <c r="BE1712">
        <v>0</v>
      </c>
      <c r="BF1712">
        <v>0</v>
      </c>
      <c r="BG1712">
        <v>0</v>
      </c>
      <c r="BH1712">
        <v>1775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 t="shared" si="1010"/>
        <v>21:42:38.924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168</v>
      </c>
      <c r="CR1712">
        <v>1</v>
      </c>
      <c r="CW1712">
        <v>13272103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 t="shared" si="1007"/>
        <v>07/22/2022 21:42:39.314</v>
      </c>
      <c r="C1713" t="str">
        <f t="shared" si="1005"/>
        <v>FFDFD3C0</v>
      </c>
      <c r="D1713" t="s">
        <v>127</v>
      </c>
      <c r="E1713">
        <v>8</v>
      </c>
      <c r="F1713">
        <v>2008</v>
      </c>
      <c r="G1713" t="s">
        <v>128</v>
      </c>
      <c r="J1713" t="s">
        <v>129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1008"/>
        <v>21:42:38.922</v>
      </c>
      <c r="T1713" t="str">
        <f t="shared" si="1009"/>
        <v>21:42:38.422</v>
      </c>
      <c r="U1713" t="str">
        <f t="shared" si="982"/>
        <v>A54CFF</v>
      </c>
      <c r="V1713">
        <v>0</v>
      </c>
      <c r="W1713">
        <v>0</v>
      </c>
      <c r="X1713">
        <v>2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1</v>
      </c>
      <c r="AI1713" t="s">
        <v>686</v>
      </c>
      <c r="AJ1713">
        <v>43.444791000000002</v>
      </c>
      <c r="AK1713" t="s">
        <v>687</v>
      </c>
      <c r="AL1713">
        <v>-88.787169000000006</v>
      </c>
      <c r="AM1713">
        <v>25</v>
      </c>
      <c r="AN1713">
        <v>1850</v>
      </c>
      <c r="AO1713" t="s">
        <v>118</v>
      </c>
      <c r="AP1713">
        <v>-60</v>
      </c>
      <c r="AQ1713">
        <v>93</v>
      </c>
      <c r="AR1713">
        <v>256</v>
      </c>
      <c r="AZ1713">
        <v>1200</v>
      </c>
      <c r="BA1713">
        <v>1</v>
      </c>
      <c r="BB1713" t="str">
        <f t="shared" si="1006"/>
        <v xml:space="preserve">N4400K  </v>
      </c>
      <c r="BC1713">
        <v>1</v>
      </c>
      <c r="BE1713">
        <v>0</v>
      </c>
      <c r="BF1713">
        <v>0</v>
      </c>
      <c r="BG1713">
        <v>0</v>
      </c>
      <c r="BH1713">
        <v>1775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 t="shared" si="1010"/>
        <v>21:42:38.924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168</v>
      </c>
      <c r="CR1713">
        <v>1</v>
      </c>
      <c r="CW1713">
        <v>13272103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 t="shared" si="1007"/>
        <v>07/22/2022 21:42:39.314</v>
      </c>
      <c r="C1714" t="str">
        <f t="shared" si="1005"/>
        <v>FFDFD3C0</v>
      </c>
      <c r="D1714" t="s">
        <v>124</v>
      </c>
      <c r="E1714">
        <v>2</v>
      </c>
      <c r="H1714">
        <v>156</v>
      </c>
      <c r="I1714" t="s">
        <v>125</v>
      </c>
      <c r="J1714" t="s">
        <v>126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1008"/>
        <v>21:42:38.922</v>
      </c>
      <c r="T1714" t="str">
        <f t="shared" si="1009"/>
        <v>21:42:38.422</v>
      </c>
      <c r="U1714" t="str">
        <f t="shared" si="982"/>
        <v>A54CFF</v>
      </c>
      <c r="V1714">
        <v>0</v>
      </c>
      <c r="W1714">
        <v>0</v>
      </c>
      <c r="X1714">
        <v>2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1</v>
      </c>
      <c r="AI1714" t="s">
        <v>686</v>
      </c>
      <c r="AJ1714">
        <v>43.444791000000002</v>
      </c>
      <c r="AK1714" t="s">
        <v>687</v>
      </c>
      <c r="AL1714">
        <v>-88.787169000000006</v>
      </c>
      <c r="AM1714">
        <v>25</v>
      </c>
      <c r="AN1714">
        <v>1850</v>
      </c>
      <c r="AO1714" t="s">
        <v>118</v>
      </c>
      <c r="AP1714">
        <v>-60</v>
      </c>
      <c r="AQ1714">
        <v>93</v>
      </c>
      <c r="AR1714">
        <v>256</v>
      </c>
      <c r="AZ1714">
        <v>1200</v>
      </c>
      <c r="BA1714">
        <v>1</v>
      </c>
      <c r="BB1714" t="str">
        <f t="shared" si="1006"/>
        <v xml:space="preserve">N4400K  </v>
      </c>
      <c r="BC1714">
        <v>1</v>
      </c>
      <c r="BE1714">
        <v>0</v>
      </c>
      <c r="BF1714">
        <v>0</v>
      </c>
      <c r="BG1714">
        <v>0</v>
      </c>
      <c r="BH1714">
        <v>1775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 t="shared" si="1010"/>
        <v>21:42:38.924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168</v>
      </c>
      <c r="CR1714">
        <v>1</v>
      </c>
      <c r="CW1714">
        <v>13272103</v>
      </c>
      <c r="CY1714">
        <v>1</v>
      </c>
      <c r="CZ1714">
        <v>0</v>
      </c>
      <c r="DA1714">
        <v>1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"07/22/2022 21:42:40.283"</f>
        <v>07/22/2022 21:42:40.283</v>
      </c>
      <c r="C1715" t="str">
        <f t="shared" si="1005"/>
        <v>FFDFD3C0</v>
      </c>
      <c r="D1715" t="s">
        <v>121</v>
      </c>
      <c r="E1715">
        <v>12</v>
      </c>
      <c r="F1715">
        <v>1012</v>
      </c>
      <c r="G1715" t="s">
        <v>122</v>
      </c>
      <c r="J1715" t="s">
        <v>123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ref="S1715:S1720" si="1011">"21:42:40.078"</f>
        <v>21:42:40.078</v>
      </c>
      <c r="T1715" t="str">
        <f t="shared" ref="T1715:T1720" si="1012">"21:42:39.578"</f>
        <v>21:42:39.578</v>
      </c>
      <c r="U1715" t="str">
        <f t="shared" si="982"/>
        <v>A54CFF</v>
      </c>
      <c r="V1715">
        <v>0</v>
      </c>
      <c r="W1715">
        <v>0</v>
      </c>
      <c r="X1715">
        <v>2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1</v>
      </c>
      <c r="AI1715" t="s">
        <v>688</v>
      </c>
      <c r="AJ1715">
        <v>43.445306000000002</v>
      </c>
      <c r="AK1715" t="s">
        <v>689</v>
      </c>
      <c r="AL1715">
        <v>-88.787599</v>
      </c>
      <c r="AM1715">
        <v>25</v>
      </c>
      <c r="AN1715">
        <v>1850</v>
      </c>
      <c r="AO1715" t="s">
        <v>118</v>
      </c>
      <c r="AP1715">
        <v>-59</v>
      </c>
      <c r="AQ1715">
        <v>94</v>
      </c>
      <c r="AR1715">
        <v>192</v>
      </c>
      <c r="AZ1715">
        <v>1200</v>
      </c>
      <c r="BA1715">
        <v>1</v>
      </c>
      <c r="BB1715" t="str">
        <f t="shared" si="1006"/>
        <v xml:space="preserve">N4400K  </v>
      </c>
      <c r="BC1715">
        <v>1</v>
      </c>
      <c r="BE1715">
        <v>0</v>
      </c>
      <c r="BF1715">
        <v>0</v>
      </c>
      <c r="BG1715">
        <v>0</v>
      </c>
      <c r="BH1715">
        <v>1775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 t="shared" ref="BW1715:BW1720" si="1013">"21:42:40.082"</f>
        <v>21:42:40.082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7</v>
      </c>
      <c r="CP1715" t="s">
        <v>119</v>
      </c>
      <c r="CQ1715">
        <v>168</v>
      </c>
      <c r="CR1715">
        <v>1</v>
      </c>
      <c r="CW1715">
        <v>13274184</v>
      </c>
      <c r="CY1715">
        <v>1</v>
      </c>
      <c r="CZ1715">
        <v>0</v>
      </c>
      <c r="DA1715">
        <v>0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"07/22/2022 21:42:40.283"</f>
        <v>07/22/2022 21:42:40.283</v>
      </c>
      <c r="C1716" t="str">
        <f t="shared" si="1005"/>
        <v>FFDFD3C0</v>
      </c>
      <c r="D1716" t="s">
        <v>121</v>
      </c>
      <c r="E1716">
        <v>11</v>
      </c>
      <c r="F1716">
        <v>1011</v>
      </c>
      <c r="G1716" t="s">
        <v>125</v>
      </c>
      <c r="J1716" t="s">
        <v>123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1011"/>
        <v>21:42:40.078</v>
      </c>
      <c r="T1716" t="str">
        <f t="shared" si="1012"/>
        <v>21:42:39.578</v>
      </c>
      <c r="U1716" t="str">
        <f t="shared" si="982"/>
        <v>A54CFF</v>
      </c>
      <c r="V1716">
        <v>0</v>
      </c>
      <c r="W1716">
        <v>0</v>
      </c>
      <c r="X1716">
        <v>2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1</v>
      </c>
      <c r="AI1716" t="s">
        <v>688</v>
      </c>
      <c r="AJ1716">
        <v>43.445306000000002</v>
      </c>
      <c r="AK1716" t="s">
        <v>689</v>
      </c>
      <c r="AL1716">
        <v>-88.787599</v>
      </c>
      <c r="AM1716">
        <v>25</v>
      </c>
      <c r="AN1716">
        <v>1850</v>
      </c>
      <c r="AO1716" t="s">
        <v>118</v>
      </c>
      <c r="AP1716">
        <v>-59</v>
      </c>
      <c r="AQ1716">
        <v>94</v>
      </c>
      <c r="AR1716">
        <v>192</v>
      </c>
      <c r="AZ1716">
        <v>1200</v>
      </c>
      <c r="BA1716">
        <v>1</v>
      </c>
      <c r="BB1716" t="str">
        <f t="shared" si="1006"/>
        <v xml:space="preserve">N4400K  </v>
      </c>
      <c r="BC1716">
        <v>1</v>
      </c>
      <c r="BE1716">
        <v>0</v>
      </c>
      <c r="BF1716">
        <v>0</v>
      </c>
      <c r="BG1716">
        <v>0</v>
      </c>
      <c r="BH1716">
        <v>1775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 t="shared" si="1013"/>
        <v>21:42:40.082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168</v>
      </c>
      <c r="CR1716">
        <v>1</v>
      </c>
      <c r="CW1716">
        <v>13274184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"07/22/2022 21:42:40.299"</f>
        <v>07/22/2022 21:42:40.299</v>
      </c>
      <c r="C1717" t="str">
        <f t="shared" si="1005"/>
        <v>FFDFD3C0</v>
      </c>
      <c r="D1717" t="s">
        <v>113</v>
      </c>
      <c r="E1717">
        <v>45</v>
      </c>
      <c r="H1717">
        <v>152</v>
      </c>
      <c r="I1717" t="s">
        <v>120</v>
      </c>
      <c r="J1717" t="s">
        <v>115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1011"/>
        <v>21:42:40.078</v>
      </c>
      <c r="T1717" t="str">
        <f t="shared" si="1012"/>
        <v>21:42:39.578</v>
      </c>
      <c r="U1717" t="str">
        <f t="shared" si="982"/>
        <v>A54CFF</v>
      </c>
      <c r="V1717">
        <v>0</v>
      </c>
      <c r="W1717">
        <v>0</v>
      </c>
      <c r="X1717">
        <v>2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1</v>
      </c>
      <c r="AI1717" t="s">
        <v>688</v>
      </c>
      <c r="AJ1717">
        <v>43.445306000000002</v>
      </c>
      <c r="AK1717" t="s">
        <v>689</v>
      </c>
      <c r="AL1717">
        <v>-88.787599</v>
      </c>
      <c r="AM1717">
        <v>25</v>
      </c>
      <c r="AN1717">
        <v>1850</v>
      </c>
      <c r="AO1717" t="s">
        <v>118</v>
      </c>
      <c r="AP1717">
        <v>-59</v>
      </c>
      <c r="AQ1717">
        <v>94</v>
      </c>
      <c r="AR1717">
        <v>192</v>
      </c>
      <c r="AZ1717">
        <v>1200</v>
      </c>
      <c r="BA1717">
        <v>1</v>
      </c>
      <c r="BB1717" t="str">
        <f t="shared" si="1006"/>
        <v xml:space="preserve">N4400K  </v>
      </c>
      <c r="BC1717">
        <v>1</v>
      </c>
      <c r="BE1717">
        <v>0</v>
      </c>
      <c r="BF1717">
        <v>0</v>
      </c>
      <c r="BG1717">
        <v>0</v>
      </c>
      <c r="BH1717">
        <v>1775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 t="shared" si="1013"/>
        <v>21:42:40.082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168</v>
      </c>
      <c r="CR1717">
        <v>1</v>
      </c>
      <c r="CW1717">
        <v>13274184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"07/22/2022 21:42:40.299"</f>
        <v>07/22/2022 21:42:40.299</v>
      </c>
      <c r="C1718" t="str">
        <f t="shared" si="1005"/>
        <v>FFDFD3C0</v>
      </c>
      <c r="D1718" t="s">
        <v>113</v>
      </c>
      <c r="E1718">
        <v>44</v>
      </c>
      <c r="H1718">
        <v>151</v>
      </c>
      <c r="I1718" t="s">
        <v>114</v>
      </c>
      <c r="J1718" t="s">
        <v>115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1011"/>
        <v>21:42:40.078</v>
      </c>
      <c r="T1718" t="str">
        <f t="shared" si="1012"/>
        <v>21:42:39.578</v>
      </c>
      <c r="U1718" t="str">
        <f t="shared" si="982"/>
        <v>A54CFF</v>
      </c>
      <c r="V1718">
        <v>0</v>
      </c>
      <c r="W1718">
        <v>0</v>
      </c>
      <c r="X1718">
        <v>2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1</v>
      </c>
      <c r="AI1718" t="s">
        <v>688</v>
      </c>
      <c r="AJ1718">
        <v>43.445306000000002</v>
      </c>
      <c r="AK1718" t="s">
        <v>689</v>
      </c>
      <c r="AL1718">
        <v>-88.787599</v>
      </c>
      <c r="AM1718">
        <v>25</v>
      </c>
      <c r="AN1718">
        <v>1850</v>
      </c>
      <c r="AO1718" t="s">
        <v>118</v>
      </c>
      <c r="AP1718">
        <v>-59</v>
      </c>
      <c r="AQ1718">
        <v>94</v>
      </c>
      <c r="AR1718">
        <v>192</v>
      </c>
      <c r="AZ1718">
        <v>1200</v>
      </c>
      <c r="BA1718">
        <v>1</v>
      </c>
      <c r="BB1718" t="str">
        <f t="shared" si="1006"/>
        <v xml:space="preserve">N4400K  </v>
      </c>
      <c r="BC1718">
        <v>1</v>
      </c>
      <c r="BE1718">
        <v>0</v>
      </c>
      <c r="BF1718">
        <v>0</v>
      </c>
      <c r="BG1718">
        <v>0</v>
      </c>
      <c r="BH1718">
        <v>1775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 t="shared" si="1013"/>
        <v>21:42:40.082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168</v>
      </c>
      <c r="CR1718">
        <v>1</v>
      </c>
      <c r="CW1718">
        <v>13274184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"07/22/2022 21:42:40.330"</f>
        <v>07/22/2022 21:42:40.330</v>
      </c>
      <c r="C1719" t="str">
        <f t="shared" si="1005"/>
        <v>FFDFD3C0</v>
      </c>
      <c r="D1719" t="s">
        <v>127</v>
      </c>
      <c r="E1719">
        <v>8</v>
      </c>
      <c r="F1719">
        <v>2008</v>
      </c>
      <c r="G1719" t="s">
        <v>128</v>
      </c>
      <c r="J1719" t="s">
        <v>129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1011"/>
        <v>21:42:40.078</v>
      </c>
      <c r="T1719" t="str">
        <f t="shared" si="1012"/>
        <v>21:42:39.578</v>
      </c>
      <c r="U1719" t="str">
        <f t="shared" si="982"/>
        <v>A54CFF</v>
      </c>
      <c r="V1719">
        <v>0</v>
      </c>
      <c r="W1719">
        <v>0</v>
      </c>
      <c r="X1719">
        <v>2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1</v>
      </c>
      <c r="AI1719" t="s">
        <v>688</v>
      </c>
      <c r="AJ1719">
        <v>43.445306000000002</v>
      </c>
      <c r="AK1719" t="s">
        <v>689</v>
      </c>
      <c r="AL1719">
        <v>-88.787599</v>
      </c>
      <c r="AM1719">
        <v>25</v>
      </c>
      <c r="AN1719">
        <v>1850</v>
      </c>
      <c r="AO1719" t="s">
        <v>118</v>
      </c>
      <c r="AP1719">
        <v>-59</v>
      </c>
      <c r="AQ1719">
        <v>94</v>
      </c>
      <c r="AR1719">
        <v>192</v>
      </c>
      <c r="AZ1719">
        <v>1200</v>
      </c>
      <c r="BA1719">
        <v>1</v>
      </c>
      <c r="BB1719" t="str">
        <f t="shared" si="1006"/>
        <v xml:space="preserve">N4400K  </v>
      </c>
      <c r="BC1719">
        <v>1</v>
      </c>
      <c r="BE1719">
        <v>0</v>
      </c>
      <c r="BF1719">
        <v>0</v>
      </c>
      <c r="BG1719">
        <v>0</v>
      </c>
      <c r="BH1719">
        <v>1775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 t="shared" si="1013"/>
        <v>21:42:40.082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168</v>
      </c>
      <c r="CR1719">
        <v>1</v>
      </c>
      <c r="CW1719">
        <v>13274184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"07/22/2022 21:42:40.330"</f>
        <v>07/22/2022 21:42:40.330</v>
      </c>
      <c r="C1720" t="str">
        <f t="shared" si="1005"/>
        <v>FFDFD3C0</v>
      </c>
      <c r="D1720" t="s">
        <v>124</v>
      </c>
      <c r="E1720">
        <v>2</v>
      </c>
      <c r="H1720">
        <v>156</v>
      </c>
      <c r="I1720" t="s">
        <v>125</v>
      </c>
      <c r="J1720" t="s">
        <v>126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1011"/>
        <v>21:42:40.078</v>
      </c>
      <c r="T1720" t="str">
        <f t="shared" si="1012"/>
        <v>21:42:39.578</v>
      </c>
      <c r="U1720" t="str">
        <f t="shared" si="982"/>
        <v>A54CFF</v>
      </c>
      <c r="V1720">
        <v>0</v>
      </c>
      <c r="W1720">
        <v>0</v>
      </c>
      <c r="X1720">
        <v>2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1</v>
      </c>
      <c r="AI1720" t="s">
        <v>688</v>
      </c>
      <c r="AJ1720">
        <v>43.445306000000002</v>
      </c>
      <c r="AK1720" t="s">
        <v>689</v>
      </c>
      <c r="AL1720">
        <v>-88.787599</v>
      </c>
      <c r="AM1720">
        <v>25</v>
      </c>
      <c r="AN1720">
        <v>1850</v>
      </c>
      <c r="AO1720" t="s">
        <v>118</v>
      </c>
      <c r="AP1720">
        <v>-59</v>
      </c>
      <c r="AQ1720">
        <v>94</v>
      </c>
      <c r="AR1720">
        <v>192</v>
      </c>
      <c r="AZ1720">
        <v>1200</v>
      </c>
      <c r="BA1720">
        <v>1</v>
      </c>
      <c r="BB1720" t="str">
        <f t="shared" si="1006"/>
        <v xml:space="preserve">N4400K  </v>
      </c>
      <c r="BC1720">
        <v>1</v>
      </c>
      <c r="BE1720">
        <v>0</v>
      </c>
      <c r="BF1720">
        <v>0</v>
      </c>
      <c r="BG1720">
        <v>0</v>
      </c>
      <c r="BH1720">
        <v>1775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 t="shared" si="1013"/>
        <v>21:42:40.082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168</v>
      </c>
      <c r="CR1720">
        <v>1</v>
      </c>
      <c r="CW1720">
        <v>13274184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 t="shared" ref="A1721:A1726" si="1014">"07/22/2022 21:42:41.356"</f>
        <v>07/22/2022 21:42:41.356</v>
      </c>
      <c r="C1721" t="str">
        <f t="shared" si="1005"/>
        <v>FFDFD3C0</v>
      </c>
      <c r="D1721" t="s">
        <v>121</v>
      </c>
      <c r="E1721">
        <v>11</v>
      </c>
      <c r="F1721">
        <v>1011</v>
      </c>
      <c r="G1721" t="s">
        <v>125</v>
      </c>
      <c r="J1721" t="s">
        <v>123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ref="S1721:S1726" si="1015">"21:42:41.047"</f>
        <v>21:42:41.047</v>
      </c>
      <c r="T1721" t="str">
        <f t="shared" ref="T1721:T1726" si="1016">"21:42:40.547"</f>
        <v>21:42:40.547</v>
      </c>
      <c r="U1721" t="str">
        <f t="shared" si="982"/>
        <v>A54CFF</v>
      </c>
      <c r="V1721">
        <v>0</v>
      </c>
      <c r="W1721">
        <v>0</v>
      </c>
      <c r="X1721">
        <v>2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1</v>
      </c>
      <c r="AI1721" t="s">
        <v>690</v>
      </c>
      <c r="AJ1721">
        <v>43.445756000000003</v>
      </c>
      <c r="AK1721" t="s">
        <v>691</v>
      </c>
      <c r="AL1721">
        <v>-88.787985000000006</v>
      </c>
      <c r="AM1721">
        <v>25</v>
      </c>
      <c r="AN1721">
        <v>1850</v>
      </c>
      <c r="AO1721" t="s">
        <v>118</v>
      </c>
      <c r="AP1721">
        <v>-58</v>
      </c>
      <c r="AQ1721">
        <v>94</v>
      </c>
      <c r="AR1721">
        <v>256</v>
      </c>
      <c r="AZ1721">
        <v>1200</v>
      </c>
      <c r="BA1721">
        <v>1</v>
      </c>
      <c r="BB1721" t="str">
        <f t="shared" si="1006"/>
        <v xml:space="preserve">N4400K  </v>
      </c>
      <c r="BC1721">
        <v>1</v>
      </c>
      <c r="BE1721">
        <v>0</v>
      </c>
      <c r="BF1721">
        <v>0</v>
      </c>
      <c r="BG1721">
        <v>0</v>
      </c>
      <c r="BH1721">
        <v>1775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 t="shared" ref="BW1721:BW1726" si="1017">"21:42:41.050"</f>
        <v>21:42:41.050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168</v>
      </c>
      <c r="CR1721">
        <v>0</v>
      </c>
      <c r="CW1721">
        <v>4172185</v>
      </c>
      <c r="CY1721">
        <v>1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 t="shared" si="1014"/>
        <v>07/22/2022 21:42:41.356</v>
      </c>
      <c r="C1722" t="str">
        <f t="shared" si="1005"/>
        <v>FFDFD3C0</v>
      </c>
      <c r="D1722" t="s">
        <v>121</v>
      </c>
      <c r="E1722">
        <v>12</v>
      </c>
      <c r="F1722">
        <v>1012</v>
      </c>
      <c r="G1722" t="s">
        <v>122</v>
      </c>
      <c r="J1722" t="s">
        <v>123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1015"/>
        <v>21:42:41.047</v>
      </c>
      <c r="T1722" t="str">
        <f t="shared" si="1016"/>
        <v>21:42:40.547</v>
      </c>
      <c r="U1722" t="str">
        <f t="shared" si="982"/>
        <v>A54CFF</v>
      </c>
      <c r="V1722">
        <v>0</v>
      </c>
      <c r="W1722">
        <v>0</v>
      </c>
      <c r="X1722">
        <v>2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1</v>
      </c>
      <c r="AI1722" t="s">
        <v>690</v>
      </c>
      <c r="AJ1722">
        <v>43.445756000000003</v>
      </c>
      <c r="AK1722" t="s">
        <v>691</v>
      </c>
      <c r="AL1722">
        <v>-88.787985000000006</v>
      </c>
      <c r="AM1722">
        <v>25</v>
      </c>
      <c r="AN1722">
        <v>1850</v>
      </c>
      <c r="AO1722" t="s">
        <v>118</v>
      </c>
      <c r="AP1722">
        <v>-58</v>
      </c>
      <c r="AQ1722">
        <v>94</v>
      </c>
      <c r="AR1722">
        <v>256</v>
      </c>
      <c r="AZ1722">
        <v>1200</v>
      </c>
      <c r="BA1722">
        <v>1</v>
      </c>
      <c r="BB1722" t="str">
        <f t="shared" si="1006"/>
        <v xml:space="preserve">N4400K  </v>
      </c>
      <c r="BC1722">
        <v>1</v>
      </c>
      <c r="BE1722">
        <v>0</v>
      </c>
      <c r="BF1722">
        <v>0</v>
      </c>
      <c r="BG1722">
        <v>0</v>
      </c>
      <c r="BH1722">
        <v>1775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 t="shared" si="1017"/>
        <v>21:42:41.050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168</v>
      </c>
      <c r="CR1722">
        <v>0</v>
      </c>
      <c r="CW1722">
        <v>4172185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 t="shared" si="1014"/>
        <v>07/22/2022 21:42:41.356</v>
      </c>
      <c r="C1723" t="str">
        <f t="shared" si="1005"/>
        <v>FFDFD3C0</v>
      </c>
      <c r="D1723" t="s">
        <v>124</v>
      </c>
      <c r="E1723">
        <v>2</v>
      </c>
      <c r="H1723">
        <v>156</v>
      </c>
      <c r="I1723" t="s">
        <v>125</v>
      </c>
      <c r="J1723" t="s">
        <v>126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1015"/>
        <v>21:42:41.047</v>
      </c>
      <c r="T1723" t="str">
        <f t="shared" si="1016"/>
        <v>21:42:40.547</v>
      </c>
      <c r="U1723" t="str">
        <f t="shared" si="982"/>
        <v>A54CFF</v>
      </c>
      <c r="V1723">
        <v>0</v>
      </c>
      <c r="W1723">
        <v>0</v>
      </c>
      <c r="X1723">
        <v>2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1</v>
      </c>
      <c r="AI1723" t="s">
        <v>690</v>
      </c>
      <c r="AJ1723">
        <v>43.445756000000003</v>
      </c>
      <c r="AK1723" t="s">
        <v>691</v>
      </c>
      <c r="AL1723">
        <v>-88.787985000000006</v>
      </c>
      <c r="AM1723">
        <v>25</v>
      </c>
      <c r="AN1723">
        <v>1850</v>
      </c>
      <c r="AO1723" t="s">
        <v>118</v>
      </c>
      <c r="AP1723">
        <v>-58</v>
      </c>
      <c r="AQ1723">
        <v>94</v>
      </c>
      <c r="AR1723">
        <v>256</v>
      </c>
      <c r="AZ1723">
        <v>1200</v>
      </c>
      <c r="BA1723">
        <v>1</v>
      </c>
      <c r="BB1723" t="str">
        <f t="shared" si="1006"/>
        <v xml:space="preserve">N4400K  </v>
      </c>
      <c r="BC1723">
        <v>1</v>
      </c>
      <c r="BE1723">
        <v>0</v>
      </c>
      <c r="BF1723">
        <v>0</v>
      </c>
      <c r="BG1723">
        <v>0</v>
      </c>
      <c r="BH1723">
        <v>1775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 t="shared" si="1017"/>
        <v>21:42:41.050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168</v>
      </c>
      <c r="CR1723">
        <v>0</v>
      </c>
      <c r="CW1723">
        <v>4172185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 t="shared" si="1014"/>
        <v>07/22/2022 21:42:41.356</v>
      </c>
      <c r="C1724" t="str">
        <f t="shared" si="1005"/>
        <v>FFDFD3C0</v>
      </c>
      <c r="D1724" t="s">
        <v>113</v>
      </c>
      <c r="E1724">
        <v>44</v>
      </c>
      <c r="H1724">
        <v>151</v>
      </c>
      <c r="I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1015"/>
        <v>21:42:41.047</v>
      </c>
      <c r="T1724" t="str">
        <f t="shared" si="1016"/>
        <v>21:42:40.547</v>
      </c>
      <c r="U1724" t="str">
        <f t="shared" si="982"/>
        <v>A54CFF</v>
      </c>
      <c r="V1724">
        <v>0</v>
      </c>
      <c r="W1724">
        <v>0</v>
      </c>
      <c r="X1724">
        <v>2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1</v>
      </c>
      <c r="AI1724" t="s">
        <v>690</v>
      </c>
      <c r="AJ1724">
        <v>43.445756000000003</v>
      </c>
      <c r="AK1724" t="s">
        <v>691</v>
      </c>
      <c r="AL1724">
        <v>-88.787985000000006</v>
      </c>
      <c r="AM1724">
        <v>25</v>
      </c>
      <c r="AN1724">
        <v>1850</v>
      </c>
      <c r="AO1724" t="s">
        <v>118</v>
      </c>
      <c r="AP1724">
        <v>-58</v>
      </c>
      <c r="AQ1724">
        <v>94</v>
      </c>
      <c r="AR1724">
        <v>256</v>
      </c>
      <c r="AZ1724">
        <v>1200</v>
      </c>
      <c r="BA1724">
        <v>1</v>
      </c>
      <c r="BB1724" t="str">
        <f t="shared" si="1006"/>
        <v xml:space="preserve">N4400K  </v>
      </c>
      <c r="BC1724">
        <v>1</v>
      </c>
      <c r="BE1724">
        <v>0</v>
      </c>
      <c r="BF1724">
        <v>0</v>
      </c>
      <c r="BG1724">
        <v>0</v>
      </c>
      <c r="BH1724">
        <v>1775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 t="shared" si="1017"/>
        <v>21:42:41.050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168</v>
      </c>
      <c r="CR1724">
        <v>0</v>
      </c>
      <c r="CW1724">
        <v>4172185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 t="shared" si="1014"/>
        <v>07/22/2022 21:42:41.356</v>
      </c>
      <c r="C1725" t="str">
        <f t="shared" si="1005"/>
        <v>FFDFD3C0</v>
      </c>
      <c r="D1725" t="s">
        <v>113</v>
      </c>
      <c r="E1725">
        <v>45</v>
      </c>
      <c r="H1725">
        <v>152</v>
      </c>
      <c r="I1725" t="s">
        <v>120</v>
      </c>
      <c r="J1725" t="s">
        <v>115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si="1015"/>
        <v>21:42:41.047</v>
      </c>
      <c r="T1725" t="str">
        <f t="shared" si="1016"/>
        <v>21:42:40.547</v>
      </c>
      <c r="U1725" t="str">
        <f t="shared" si="982"/>
        <v>A54CFF</v>
      </c>
      <c r="V1725">
        <v>0</v>
      </c>
      <c r="W1725">
        <v>0</v>
      </c>
      <c r="X1725">
        <v>2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1</v>
      </c>
      <c r="AI1725" t="s">
        <v>690</v>
      </c>
      <c r="AJ1725">
        <v>43.445756000000003</v>
      </c>
      <c r="AK1725" t="s">
        <v>691</v>
      </c>
      <c r="AL1725">
        <v>-88.787985000000006</v>
      </c>
      <c r="AM1725">
        <v>25</v>
      </c>
      <c r="AN1725">
        <v>1850</v>
      </c>
      <c r="AO1725" t="s">
        <v>118</v>
      </c>
      <c r="AP1725">
        <v>-58</v>
      </c>
      <c r="AQ1725">
        <v>94</v>
      </c>
      <c r="AR1725">
        <v>256</v>
      </c>
      <c r="AZ1725">
        <v>1200</v>
      </c>
      <c r="BA1725">
        <v>1</v>
      </c>
      <c r="BB1725" t="str">
        <f t="shared" si="1006"/>
        <v xml:space="preserve">N4400K  </v>
      </c>
      <c r="BC1725">
        <v>1</v>
      </c>
      <c r="BE1725">
        <v>0</v>
      </c>
      <c r="BF1725">
        <v>0</v>
      </c>
      <c r="BG1725">
        <v>0</v>
      </c>
      <c r="BH1725">
        <v>1775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 t="shared" si="1017"/>
        <v>21:42:41.050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168</v>
      </c>
      <c r="CR1725">
        <v>0</v>
      </c>
      <c r="CW1725">
        <v>4172185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 t="shared" si="1014"/>
        <v>07/22/2022 21:42:41.356</v>
      </c>
      <c r="C1726" t="str">
        <f t="shared" si="1005"/>
        <v>FFDFD3C0</v>
      </c>
      <c r="D1726" t="s">
        <v>127</v>
      </c>
      <c r="E1726">
        <v>8</v>
      </c>
      <c r="F1726">
        <v>2008</v>
      </c>
      <c r="G1726" t="s">
        <v>128</v>
      </c>
      <c r="J1726" t="s">
        <v>129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1015"/>
        <v>21:42:41.047</v>
      </c>
      <c r="T1726" t="str">
        <f t="shared" si="1016"/>
        <v>21:42:40.547</v>
      </c>
      <c r="U1726" t="str">
        <f t="shared" si="982"/>
        <v>A54CFF</v>
      </c>
      <c r="V1726">
        <v>0</v>
      </c>
      <c r="W1726">
        <v>0</v>
      </c>
      <c r="X1726">
        <v>2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1</v>
      </c>
      <c r="AI1726" t="s">
        <v>690</v>
      </c>
      <c r="AJ1726">
        <v>43.445756000000003</v>
      </c>
      <c r="AK1726" t="s">
        <v>691</v>
      </c>
      <c r="AL1726">
        <v>-88.787985000000006</v>
      </c>
      <c r="AM1726">
        <v>25</v>
      </c>
      <c r="AN1726">
        <v>1850</v>
      </c>
      <c r="AO1726" t="s">
        <v>118</v>
      </c>
      <c r="AP1726">
        <v>-58</v>
      </c>
      <c r="AQ1726">
        <v>94</v>
      </c>
      <c r="AR1726">
        <v>256</v>
      </c>
      <c r="AZ1726">
        <v>1200</v>
      </c>
      <c r="BA1726">
        <v>1</v>
      </c>
      <c r="BB1726" t="str">
        <f t="shared" si="1006"/>
        <v xml:space="preserve">N4400K  </v>
      </c>
      <c r="BC1726">
        <v>1</v>
      </c>
      <c r="BE1726">
        <v>0</v>
      </c>
      <c r="BF1726">
        <v>0</v>
      </c>
      <c r="BG1726">
        <v>0</v>
      </c>
      <c r="BH1726">
        <v>1775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 t="shared" si="1017"/>
        <v>21:42:41.050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168</v>
      </c>
      <c r="CR1726">
        <v>0</v>
      </c>
      <c r="CW1726">
        <v>4172185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"07/22/2022 21:42:42.174"</f>
        <v>07/22/2022 21:42:42.174</v>
      </c>
      <c r="C1727" t="str">
        <f t="shared" si="1005"/>
        <v>FFDFD3C0</v>
      </c>
      <c r="D1727" t="s">
        <v>113</v>
      </c>
      <c r="E1727">
        <v>44</v>
      </c>
      <c r="H1727">
        <v>151</v>
      </c>
      <c r="I1727" t="s">
        <v>114</v>
      </c>
      <c r="J1727" t="s">
        <v>115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ref="S1727:S1732" si="1018">"21:42:41.992"</f>
        <v>21:42:41.992</v>
      </c>
      <c r="T1727" t="str">
        <f t="shared" ref="T1727:T1732" si="1019">"21:42:41.592"</f>
        <v>21:42:41.592</v>
      </c>
      <c r="U1727" t="str">
        <f t="shared" si="982"/>
        <v>A54CFF</v>
      </c>
      <c r="V1727">
        <v>0</v>
      </c>
      <c r="W1727">
        <v>0</v>
      </c>
      <c r="X1727">
        <v>2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1</v>
      </c>
      <c r="AI1727" t="s">
        <v>692</v>
      </c>
      <c r="AJ1727">
        <v>43.446142999999999</v>
      </c>
      <c r="AK1727" t="s">
        <v>693</v>
      </c>
      <c r="AL1727">
        <v>-88.788307000000003</v>
      </c>
      <c r="AM1727">
        <v>25</v>
      </c>
      <c r="AN1727">
        <v>1850</v>
      </c>
      <c r="AO1727" t="s">
        <v>118</v>
      </c>
      <c r="AP1727">
        <v>-57</v>
      </c>
      <c r="AQ1727">
        <v>94</v>
      </c>
      <c r="AR1727">
        <v>192</v>
      </c>
      <c r="AZ1727">
        <v>1200</v>
      </c>
      <c r="BA1727">
        <v>1</v>
      </c>
      <c r="BB1727" t="str">
        <f t="shared" si="1006"/>
        <v xml:space="preserve">N4400K  </v>
      </c>
      <c r="BC1727">
        <v>1</v>
      </c>
      <c r="BE1727">
        <v>0</v>
      </c>
      <c r="BF1727">
        <v>0</v>
      </c>
      <c r="BG1727">
        <v>0</v>
      </c>
      <c r="BH1727">
        <v>1775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 t="shared" ref="BW1727:BW1732" si="1020">"21:42:41.997"</f>
        <v>21:42:41.997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119</v>
      </c>
      <c r="CQ1727">
        <v>168</v>
      </c>
      <c r="CR1727">
        <v>1</v>
      </c>
      <c r="CW1727">
        <v>13277722</v>
      </c>
      <c r="CY1727">
        <v>1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"07/22/2022 21:42:42.174"</f>
        <v>07/22/2022 21:42:42.174</v>
      </c>
      <c r="C1728" t="str">
        <f t="shared" si="1005"/>
        <v>FFDFD3C0</v>
      </c>
      <c r="D1728" t="s">
        <v>124</v>
      </c>
      <c r="E1728">
        <v>2</v>
      </c>
      <c r="H1728">
        <v>156</v>
      </c>
      <c r="I1728" t="s">
        <v>125</v>
      </c>
      <c r="J1728" t="s">
        <v>126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1018"/>
        <v>21:42:41.992</v>
      </c>
      <c r="T1728" t="str">
        <f t="shared" si="1019"/>
        <v>21:42:41.592</v>
      </c>
      <c r="U1728" t="str">
        <f t="shared" si="982"/>
        <v>A54CFF</v>
      </c>
      <c r="V1728">
        <v>0</v>
      </c>
      <c r="W1728">
        <v>0</v>
      </c>
      <c r="X1728">
        <v>2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1</v>
      </c>
      <c r="AI1728" t="s">
        <v>692</v>
      </c>
      <c r="AJ1728">
        <v>43.446142999999999</v>
      </c>
      <c r="AK1728" t="s">
        <v>693</v>
      </c>
      <c r="AL1728">
        <v>-88.788307000000003</v>
      </c>
      <c r="AM1728">
        <v>25</v>
      </c>
      <c r="AN1728">
        <v>1850</v>
      </c>
      <c r="AO1728" t="s">
        <v>118</v>
      </c>
      <c r="AP1728">
        <v>-57</v>
      </c>
      <c r="AQ1728">
        <v>94</v>
      </c>
      <c r="AR1728">
        <v>192</v>
      </c>
      <c r="AZ1728">
        <v>1200</v>
      </c>
      <c r="BA1728">
        <v>1</v>
      </c>
      <c r="BB1728" t="str">
        <f t="shared" si="1006"/>
        <v xml:space="preserve">N4400K  </v>
      </c>
      <c r="BC1728">
        <v>1</v>
      </c>
      <c r="BE1728">
        <v>0</v>
      </c>
      <c r="BF1728">
        <v>0</v>
      </c>
      <c r="BG1728">
        <v>0</v>
      </c>
      <c r="BH1728">
        <v>1775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 t="shared" si="1020"/>
        <v>21:42:41.997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168</v>
      </c>
      <c r="CR1728">
        <v>1</v>
      </c>
      <c r="CW1728">
        <v>13277722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"07/22/2022 21:42:42.174"</f>
        <v>07/22/2022 21:42:42.174</v>
      </c>
      <c r="C1729" t="str">
        <f t="shared" si="1005"/>
        <v>FFDFD3C0</v>
      </c>
      <c r="D1729" t="s">
        <v>113</v>
      </c>
      <c r="E1729">
        <v>45</v>
      </c>
      <c r="H1729">
        <v>152</v>
      </c>
      <c r="I1729" t="s">
        <v>120</v>
      </c>
      <c r="J1729" t="s">
        <v>115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1018"/>
        <v>21:42:41.992</v>
      </c>
      <c r="T1729" t="str">
        <f t="shared" si="1019"/>
        <v>21:42:41.592</v>
      </c>
      <c r="U1729" t="str">
        <f t="shared" si="982"/>
        <v>A54CFF</v>
      </c>
      <c r="V1729">
        <v>0</v>
      </c>
      <c r="W1729">
        <v>0</v>
      </c>
      <c r="X1729">
        <v>2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1</v>
      </c>
      <c r="AI1729" t="s">
        <v>692</v>
      </c>
      <c r="AJ1729">
        <v>43.446142999999999</v>
      </c>
      <c r="AK1729" t="s">
        <v>693</v>
      </c>
      <c r="AL1729">
        <v>-88.788307000000003</v>
      </c>
      <c r="AM1729">
        <v>25</v>
      </c>
      <c r="AN1729">
        <v>1850</v>
      </c>
      <c r="AO1729" t="s">
        <v>118</v>
      </c>
      <c r="AP1729">
        <v>-57</v>
      </c>
      <c r="AQ1729">
        <v>94</v>
      </c>
      <c r="AR1729">
        <v>192</v>
      </c>
      <c r="AZ1729">
        <v>1200</v>
      </c>
      <c r="BA1729">
        <v>1</v>
      </c>
      <c r="BB1729" t="str">
        <f t="shared" si="1006"/>
        <v xml:space="preserve">N4400K  </v>
      </c>
      <c r="BC1729">
        <v>1</v>
      </c>
      <c r="BE1729">
        <v>0</v>
      </c>
      <c r="BF1729">
        <v>0</v>
      </c>
      <c r="BG1729">
        <v>0</v>
      </c>
      <c r="BH1729">
        <v>1775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 t="shared" si="1020"/>
        <v>21:42:41.997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168</v>
      </c>
      <c r="CR1729">
        <v>1</v>
      </c>
      <c r="CW1729">
        <v>13277722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"07/22/2022 21:42:42.189"</f>
        <v>07/22/2022 21:42:42.189</v>
      </c>
      <c r="C1730" t="str">
        <f t="shared" si="1005"/>
        <v>FFDFD3C0</v>
      </c>
      <c r="D1730" t="s">
        <v>127</v>
      </c>
      <c r="E1730">
        <v>8</v>
      </c>
      <c r="F1730">
        <v>2008</v>
      </c>
      <c r="G1730" t="s">
        <v>128</v>
      </c>
      <c r="J1730" t="s">
        <v>129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1018"/>
        <v>21:42:41.992</v>
      </c>
      <c r="T1730" t="str">
        <f t="shared" si="1019"/>
        <v>21:42:41.592</v>
      </c>
      <c r="U1730" t="str">
        <f t="shared" ref="U1730:U1793" si="1021">"A54CFF"</f>
        <v>A54CFF</v>
      </c>
      <c r="V1730">
        <v>0</v>
      </c>
      <c r="W1730">
        <v>0</v>
      </c>
      <c r="X1730">
        <v>2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1</v>
      </c>
      <c r="AI1730" t="s">
        <v>692</v>
      </c>
      <c r="AJ1730">
        <v>43.446142999999999</v>
      </c>
      <c r="AK1730" t="s">
        <v>693</v>
      </c>
      <c r="AL1730">
        <v>-88.788307000000003</v>
      </c>
      <c r="AM1730">
        <v>25</v>
      </c>
      <c r="AN1730">
        <v>1850</v>
      </c>
      <c r="AO1730" t="s">
        <v>118</v>
      </c>
      <c r="AP1730">
        <v>-57</v>
      </c>
      <c r="AQ1730">
        <v>94</v>
      </c>
      <c r="AR1730">
        <v>192</v>
      </c>
      <c r="AZ1730">
        <v>1200</v>
      </c>
      <c r="BA1730">
        <v>1</v>
      </c>
      <c r="BB1730" t="str">
        <f t="shared" si="1006"/>
        <v xml:space="preserve">N4400K  </v>
      </c>
      <c r="BC1730">
        <v>1</v>
      </c>
      <c r="BE1730">
        <v>0</v>
      </c>
      <c r="BF1730">
        <v>0</v>
      </c>
      <c r="BG1730">
        <v>0</v>
      </c>
      <c r="BH1730">
        <v>1775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 t="shared" si="1020"/>
        <v>21:42:41.997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119</v>
      </c>
      <c r="CQ1730">
        <v>168</v>
      </c>
      <c r="CR1730">
        <v>1</v>
      </c>
      <c r="CW1730">
        <v>13277722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"07/22/2022 21:42:42.205"</f>
        <v>07/22/2022 21:42:42.205</v>
      </c>
      <c r="C1731" t="str">
        <f t="shared" si="1005"/>
        <v>FFDFD3C0</v>
      </c>
      <c r="D1731" t="s">
        <v>121</v>
      </c>
      <c r="E1731">
        <v>11</v>
      </c>
      <c r="F1731">
        <v>1011</v>
      </c>
      <c r="G1731" t="s">
        <v>125</v>
      </c>
      <c r="J1731" t="s">
        <v>123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1018"/>
        <v>21:42:41.992</v>
      </c>
      <c r="T1731" t="str">
        <f t="shared" si="1019"/>
        <v>21:42:41.592</v>
      </c>
      <c r="U1731" t="str">
        <f t="shared" si="1021"/>
        <v>A54CFF</v>
      </c>
      <c r="V1731">
        <v>0</v>
      </c>
      <c r="W1731">
        <v>0</v>
      </c>
      <c r="X1731">
        <v>2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1</v>
      </c>
      <c r="AI1731" t="s">
        <v>692</v>
      </c>
      <c r="AJ1731">
        <v>43.446142999999999</v>
      </c>
      <c r="AK1731" t="s">
        <v>693</v>
      </c>
      <c r="AL1731">
        <v>-88.788307000000003</v>
      </c>
      <c r="AM1731">
        <v>25</v>
      </c>
      <c r="AN1731">
        <v>1850</v>
      </c>
      <c r="AO1731" t="s">
        <v>118</v>
      </c>
      <c r="AP1731">
        <v>-57</v>
      </c>
      <c r="AQ1731">
        <v>94</v>
      </c>
      <c r="AR1731">
        <v>192</v>
      </c>
      <c r="AZ1731">
        <v>1200</v>
      </c>
      <c r="BA1731">
        <v>1</v>
      </c>
      <c r="BB1731" t="str">
        <f t="shared" si="1006"/>
        <v xml:space="preserve">N4400K  </v>
      </c>
      <c r="BC1731">
        <v>1</v>
      </c>
      <c r="BE1731">
        <v>0</v>
      </c>
      <c r="BF1731">
        <v>0</v>
      </c>
      <c r="BG1731">
        <v>0</v>
      </c>
      <c r="BH1731">
        <v>1775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 t="shared" si="1020"/>
        <v>21:42:41.997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119</v>
      </c>
      <c r="CQ1731">
        <v>168</v>
      </c>
      <c r="CR1731">
        <v>1</v>
      </c>
      <c r="CW1731">
        <v>13277722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"07/22/2022 21:42:42.205"</f>
        <v>07/22/2022 21:42:42.205</v>
      </c>
      <c r="C1732" t="str">
        <f t="shared" si="1005"/>
        <v>FFDFD3C0</v>
      </c>
      <c r="D1732" t="s">
        <v>121</v>
      </c>
      <c r="E1732">
        <v>12</v>
      </c>
      <c r="F1732">
        <v>1012</v>
      </c>
      <c r="G1732" t="s">
        <v>122</v>
      </c>
      <c r="J1732" t="s">
        <v>123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si="1018"/>
        <v>21:42:41.992</v>
      </c>
      <c r="T1732" t="str">
        <f t="shared" si="1019"/>
        <v>21:42:41.592</v>
      </c>
      <c r="U1732" t="str">
        <f t="shared" si="1021"/>
        <v>A54CFF</v>
      </c>
      <c r="V1732">
        <v>0</v>
      </c>
      <c r="W1732">
        <v>0</v>
      </c>
      <c r="X1732">
        <v>2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1</v>
      </c>
      <c r="AI1732" t="s">
        <v>692</v>
      </c>
      <c r="AJ1732">
        <v>43.446142999999999</v>
      </c>
      <c r="AK1732" t="s">
        <v>693</v>
      </c>
      <c r="AL1732">
        <v>-88.788307000000003</v>
      </c>
      <c r="AM1732">
        <v>25</v>
      </c>
      <c r="AN1732">
        <v>1850</v>
      </c>
      <c r="AO1732" t="s">
        <v>118</v>
      </c>
      <c r="AP1732">
        <v>-57</v>
      </c>
      <c r="AQ1732">
        <v>94</v>
      </c>
      <c r="AR1732">
        <v>192</v>
      </c>
      <c r="AZ1732">
        <v>1200</v>
      </c>
      <c r="BA1732">
        <v>1</v>
      </c>
      <c r="BB1732" t="str">
        <f t="shared" si="1006"/>
        <v xml:space="preserve">N4400K  </v>
      </c>
      <c r="BC1732">
        <v>1</v>
      </c>
      <c r="BE1732">
        <v>0</v>
      </c>
      <c r="BF1732">
        <v>0</v>
      </c>
      <c r="BG1732">
        <v>0</v>
      </c>
      <c r="BH1732">
        <v>1775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 t="shared" si="1020"/>
        <v>21:42:41.997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168</v>
      </c>
      <c r="CR1732">
        <v>1</v>
      </c>
      <c r="CW1732">
        <v>13277722</v>
      </c>
      <c r="CY1732">
        <v>1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"07/22/2022 21:42:43.236"</f>
        <v>07/22/2022 21:42:43.236</v>
      </c>
      <c r="C1733" t="str">
        <f t="shared" si="1005"/>
        <v>FFDFD3C0</v>
      </c>
      <c r="D1733" t="s">
        <v>121</v>
      </c>
      <c r="E1733">
        <v>11</v>
      </c>
      <c r="F1733">
        <v>1011</v>
      </c>
      <c r="G1733" t="s">
        <v>125</v>
      </c>
      <c r="J1733" t="s">
        <v>123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ref="S1733:S1738" si="1022">"21:42:43.031"</f>
        <v>21:42:43.031</v>
      </c>
      <c r="T1733" t="str">
        <f t="shared" ref="T1733:T1738" si="1023">"21:42:42.631"</f>
        <v>21:42:42.631</v>
      </c>
      <c r="U1733" t="str">
        <f t="shared" si="1021"/>
        <v>A54CFF</v>
      </c>
      <c r="V1733">
        <v>0</v>
      </c>
      <c r="W1733">
        <v>0</v>
      </c>
      <c r="X1733">
        <v>2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1</v>
      </c>
      <c r="AI1733" t="s">
        <v>694</v>
      </c>
      <c r="AJ1733">
        <v>43.446550000000002</v>
      </c>
      <c r="AK1733" t="s">
        <v>695</v>
      </c>
      <c r="AL1733">
        <v>-88.788692999999995</v>
      </c>
      <c r="AM1733">
        <v>25</v>
      </c>
      <c r="AN1733">
        <v>1850</v>
      </c>
      <c r="AO1733" t="s">
        <v>118</v>
      </c>
      <c r="AP1733">
        <v>-56</v>
      </c>
      <c r="AQ1733">
        <v>94</v>
      </c>
      <c r="AR1733">
        <v>256</v>
      </c>
      <c r="AZ1733">
        <v>1200</v>
      </c>
      <c r="BA1733">
        <v>1</v>
      </c>
      <c r="BB1733" t="str">
        <f t="shared" si="1006"/>
        <v xml:space="preserve">N4400K  </v>
      </c>
      <c r="BC1733">
        <v>1</v>
      </c>
      <c r="BE1733">
        <v>0</v>
      </c>
      <c r="BF1733">
        <v>0</v>
      </c>
      <c r="BG1733">
        <v>0</v>
      </c>
      <c r="BH1733">
        <v>1775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 t="shared" ref="BW1733:BW1738" si="1024">"21:42:43.035"</f>
        <v>21:42:43.035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168</v>
      </c>
      <c r="CR1733">
        <v>1</v>
      </c>
      <c r="CW1733">
        <v>13279673</v>
      </c>
      <c r="CY1733">
        <v>1</v>
      </c>
      <c r="CZ1733">
        <v>0</v>
      </c>
      <c r="DA1733">
        <v>0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"07/22/2022 21:42:43.252"</f>
        <v>07/22/2022 21:42:43.252</v>
      </c>
      <c r="C1734" t="str">
        <f t="shared" si="1005"/>
        <v>FFDFD3C0</v>
      </c>
      <c r="D1734" t="s">
        <v>121</v>
      </c>
      <c r="E1734">
        <v>12</v>
      </c>
      <c r="F1734">
        <v>1012</v>
      </c>
      <c r="G1734" t="s">
        <v>122</v>
      </c>
      <c r="J1734" t="s">
        <v>123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1022"/>
        <v>21:42:43.031</v>
      </c>
      <c r="T1734" t="str">
        <f t="shared" si="1023"/>
        <v>21:42:42.631</v>
      </c>
      <c r="U1734" t="str">
        <f t="shared" si="1021"/>
        <v>A54CFF</v>
      </c>
      <c r="V1734">
        <v>0</v>
      </c>
      <c r="W1734">
        <v>0</v>
      </c>
      <c r="X1734">
        <v>2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1</v>
      </c>
      <c r="AI1734" t="s">
        <v>694</v>
      </c>
      <c r="AJ1734">
        <v>43.446550000000002</v>
      </c>
      <c r="AK1734" t="s">
        <v>695</v>
      </c>
      <c r="AL1734">
        <v>-88.788692999999995</v>
      </c>
      <c r="AM1734">
        <v>25</v>
      </c>
      <c r="AN1734">
        <v>1850</v>
      </c>
      <c r="AO1734" t="s">
        <v>118</v>
      </c>
      <c r="AP1734">
        <v>-56</v>
      </c>
      <c r="AQ1734">
        <v>94</v>
      </c>
      <c r="AR1734">
        <v>256</v>
      </c>
      <c r="AZ1734">
        <v>1200</v>
      </c>
      <c r="BA1734">
        <v>1</v>
      </c>
      <c r="BB1734" t="str">
        <f t="shared" si="1006"/>
        <v xml:space="preserve">N4400K  </v>
      </c>
      <c r="BC1734">
        <v>1</v>
      </c>
      <c r="BE1734">
        <v>0</v>
      </c>
      <c r="BF1734">
        <v>0</v>
      </c>
      <c r="BG1734">
        <v>0</v>
      </c>
      <c r="BH1734">
        <v>1775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 t="shared" si="1024"/>
        <v>21:42:43.035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119</v>
      </c>
      <c r="CQ1734">
        <v>168</v>
      </c>
      <c r="CR1734">
        <v>1</v>
      </c>
      <c r="CW1734">
        <v>13279673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"07/22/2022 21:42:43.283"</f>
        <v>07/22/2022 21:42:43.283</v>
      </c>
      <c r="C1735" t="str">
        <f t="shared" si="1005"/>
        <v>FFDFD3C0</v>
      </c>
      <c r="D1735" t="s">
        <v>124</v>
      </c>
      <c r="E1735">
        <v>2</v>
      </c>
      <c r="H1735">
        <v>156</v>
      </c>
      <c r="I1735" t="s">
        <v>125</v>
      </c>
      <c r="J1735" t="s">
        <v>126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1022"/>
        <v>21:42:43.031</v>
      </c>
      <c r="T1735" t="str">
        <f t="shared" si="1023"/>
        <v>21:42:42.631</v>
      </c>
      <c r="U1735" t="str">
        <f t="shared" si="1021"/>
        <v>A54CFF</v>
      </c>
      <c r="V1735">
        <v>0</v>
      </c>
      <c r="W1735">
        <v>0</v>
      </c>
      <c r="X1735">
        <v>2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1</v>
      </c>
      <c r="AI1735" t="s">
        <v>694</v>
      </c>
      <c r="AJ1735">
        <v>43.446550000000002</v>
      </c>
      <c r="AK1735" t="s">
        <v>695</v>
      </c>
      <c r="AL1735">
        <v>-88.788692999999995</v>
      </c>
      <c r="AM1735">
        <v>25</v>
      </c>
      <c r="AN1735">
        <v>1850</v>
      </c>
      <c r="AO1735" t="s">
        <v>118</v>
      </c>
      <c r="AP1735">
        <v>-56</v>
      </c>
      <c r="AQ1735">
        <v>94</v>
      </c>
      <c r="AR1735">
        <v>256</v>
      </c>
      <c r="AZ1735">
        <v>1200</v>
      </c>
      <c r="BA1735">
        <v>1</v>
      </c>
      <c r="BB1735" t="str">
        <f t="shared" si="1006"/>
        <v xml:space="preserve">N4400K  </v>
      </c>
      <c r="BC1735">
        <v>1</v>
      </c>
      <c r="BE1735">
        <v>0</v>
      </c>
      <c r="BF1735">
        <v>0</v>
      </c>
      <c r="BG1735">
        <v>0</v>
      </c>
      <c r="BH1735">
        <v>1775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 t="shared" si="1024"/>
        <v>21:42:43.035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7</v>
      </c>
      <c r="CP1735" t="s">
        <v>119</v>
      </c>
      <c r="CQ1735">
        <v>168</v>
      </c>
      <c r="CR1735">
        <v>1</v>
      </c>
      <c r="CW1735">
        <v>13279673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"07/22/2022 21:42:43.315"</f>
        <v>07/22/2022 21:42:43.315</v>
      </c>
      <c r="C1736" t="str">
        <f t="shared" si="1005"/>
        <v>FFDFD3C0</v>
      </c>
      <c r="D1736" t="s">
        <v>113</v>
      </c>
      <c r="E1736">
        <v>45</v>
      </c>
      <c r="H1736">
        <v>152</v>
      </c>
      <c r="I1736" t="s">
        <v>120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1022"/>
        <v>21:42:43.031</v>
      </c>
      <c r="T1736" t="str">
        <f t="shared" si="1023"/>
        <v>21:42:42.631</v>
      </c>
      <c r="U1736" t="str">
        <f t="shared" si="1021"/>
        <v>A54CFF</v>
      </c>
      <c r="V1736">
        <v>0</v>
      </c>
      <c r="W1736">
        <v>0</v>
      </c>
      <c r="X1736">
        <v>2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1</v>
      </c>
      <c r="AI1736" t="s">
        <v>694</v>
      </c>
      <c r="AJ1736">
        <v>43.446550000000002</v>
      </c>
      <c r="AK1736" t="s">
        <v>695</v>
      </c>
      <c r="AL1736">
        <v>-88.788692999999995</v>
      </c>
      <c r="AM1736">
        <v>25</v>
      </c>
      <c r="AN1736">
        <v>1850</v>
      </c>
      <c r="AO1736" t="s">
        <v>118</v>
      </c>
      <c r="AP1736">
        <v>-56</v>
      </c>
      <c r="AQ1736">
        <v>94</v>
      </c>
      <c r="AR1736">
        <v>256</v>
      </c>
      <c r="AZ1736">
        <v>1200</v>
      </c>
      <c r="BA1736">
        <v>1</v>
      </c>
      <c r="BB1736" t="str">
        <f t="shared" si="1006"/>
        <v xml:space="preserve">N4400K  </v>
      </c>
      <c r="BC1736">
        <v>1</v>
      </c>
      <c r="BE1736">
        <v>0</v>
      </c>
      <c r="BF1736">
        <v>0</v>
      </c>
      <c r="BG1736">
        <v>0</v>
      </c>
      <c r="BH1736">
        <v>1775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 t="shared" si="1024"/>
        <v>21:42:43.035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119</v>
      </c>
      <c r="CQ1736">
        <v>168</v>
      </c>
      <c r="CR1736">
        <v>1</v>
      </c>
      <c r="CW1736">
        <v>13279673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"07/22/2022 21:42:43.315"</f>
        <v>07/22/2022 21:42:43.315</v>
      </c>
      <c r="C1737" t="str">
        <f t="shared" si="1005"/>
        <v>FFDFD3C0</v>
      </c>
      <c r="D1737" t="s">
        <v>113</v>
      </c>
      <c r="E1737">
        <v>44</v>
      </c>
      <c r="H1737">
        <v>151</v>
      </c>
      <c r="I1737" t="s">
        <v>114</v>
      </c>
      <c r="J1737" t="s">
        <v>115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1022"/>
        <v>21:42:43.031</v>
      </c>
      <c r="T1737" t="str">
        <f t="shared" si="1023"/>
        <v>21:42:42.631</v>
      </c>
      <c r="U1737" t="str">
        <f t="shared" si="1021"/>
        <v>A54CFF</v>
      </c>
      <c r="V1737">
        <v>0</v>
      </c>
      <c r="W1737">
        <v>0</v>
      </c>
      <c r="X1737">
        <v>2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1</v>
      </c>
      <c r="AI1737" t="s">
        <v>694</v>
      </c>
      <c r="AJ1737">
        <v>43.446550000000002</v>
      </c>
      <c r="AK1737" t="s">
        <v>695</v>
      </c>
      <c r="AL1737">
        <v>-88.788692999999995</v>
      </c>
      <c r="AM1737">
        <v>25</v>
      </c>
      <c r="AN1737">
        <v>1850</v>
      </c>
      <c r="AO1737" t="s">
        <v>118</v>
      </c>
      <c r="AP1737">
        <v>-56</v>
      </c>
      <c r="AQ1737">
        <v>94</v>
      </c>
      <c r="AR1737">
        <v>256</v>
      </c>
      <c r="AZ1737">
        <v>1200</v>
      </c>
      <c r="BA1737">
        <v>1</v>
      </c>
      <c r="BB1737" t="str">
        <f t="shared" si="1006"/>
        <v xml:space="preserve">N4400K  </v>
      </c>
      <c r="BC1737">
        <v>1</v>
      </c>
      <c r="BE1737">
        <v>0</v>
      </c>
      <c r="BF1737">
        <v>0</v>
      </c>
      <c r="BG1737">
        <v>0</v>
      </c>
      <c r="BH1737">
        <v>1775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 t="shared" si="1024"/>
        <v>21:42:43.035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7</v>
      </c>
      <c r="CP1737" t="s">
        <v>119</v>
      </c>
      <c r="CQ1737">
        <v>168</v>
      </c>
      <c r="CR1737">
        <v>1</v>
      </c>
      <c r="CW1737">
        <v>13279673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"07/22/2022 21:42:43.330"</f>
        <v>07/22/2022 21:42:43.330</v>
      </c>
      <c r="C1738" t="str">
        <f t="shared" si="1005"/>
        <v>FFDFD3C0</v>
      </c>
      <c r="D1738" t="s">
        <v>127</v>
      </c>
      <c r="E1738">
        <v>8</v>
      </c>
      <c r="F1738">
        <v>2008</v>
      </c>
      <c r="G1738" t="s">
        <v>128</v>
      </c>
      <c r="J1738" t="s">
        <v>129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1022"/>
        <v>21:42:43.031</v>
      </c>
      <c r="T1738" t="str">
        <f t="shared" si="1023"/>
        <v>21:42:42.631</v>
      </c>
      <c r="U1738" t="str">
        <f t="shared" si="1021"/>
        <v>A54CFF</v>
      </c>
      <c r="V1738">
        <v>0</v>
      </c>
      <c r="W1738">
        <v>0</v>
      </c>
      <c r="X1738">
        <v>2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1</v>
      </c>
      <c r="AI1738" t="s">
        <v>694</v>
      </c>
      <c r="AJ1738">
        <v>43.446550000000002</v>
      </c>
      <c r="AK1738" t="s">
        <v>695</v>
      </c>
      <c r="AL1738">
        <v>-88.788692999999995</v>
      </c>
      <c r="AM1738">
        <v>25</v>
      </c>
      <c r="AN1738">
        <v>1850</v>
      </c>
      <c r="AO1738" t="s">
        <v>118</v>
      </c>
      <c r="AP1738">
        <v>-56</v>
      </c>
      <c r="AQ1738">
        <v>94</v>
      </c>
      <c r="AR1738">
        <v>256</v>
      </c>
      <c r="AZ1738">
        <v>1200</v>
      </c>
      <c r="BA1738">
        <v>1</v>
      </c>
      <c r="BB1738" t="str">
        <f t="shared" si="1006"/>
        <v xml:space="preserve">N4400K  </v>
      </c>
      <c r="BC1738">
        <v>1</v>
      </c>
      <c r="BE1738">
        <v>0</v>
      </c>
      <c r="BF1738">
        <v>0</v>
      </c>
      <c r="BG1738">
        <v>0</v>
      </c>
      <c r="BH1738">
        <v>1775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 t="shared" si="1024"/>
        <v>21:42:43.035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168</v>
      </c>
      <c r="CR1738">
        <v>1</v>
      </c>
      <c r="CW1738">
        <v>13279673</v>
      </c>
      <c r="CY1738">
        <v>1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"07/22/2022 21:42:44.065"</f>
        <v>07/22/2022 21:42:44.065</v>
      </c>
      <c r="C1739" t="str">
        <f t="shared" si="1005"/>
        <v>FFDFD3C0</v>
      </c>
      <c r="D1739" t="s">
        <v>121</v>
      </c>
      <c r="E1739">
        <v>11</v>
      </c>
      <c r="F1739">
        <v>1011</v>
      </c>
      <c r="G1739" t="s">
        <v>125</v>
      </c>
      <c r="J1739" t="s">
        <v>123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ref="S1739:S1744" si="1025">"21:42:43.883"</f>
        <v>21:42:43.883</v>
      </c>
      <c r="T1739" t="str">
        <f t="shared" ref="T1739:T1744" si="1026">"21:42:43.483"</f>
        <v>21:42:43.483</v>
      </c>
      <c r="U1739" t="str">
        <f t="shared" si="1021"/>
        <v>A54CFF</v>
      </c>
      <c r="V1739">
        <v>0</v>
      </c>
      <c r="W1739">
        <v>0</v>
      </c>
      <c r="X1739">
        <v>2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1</v>
      </c>
      <c r="AI1739" t="s">
        <v>696</v>
      </c>
      <c r="AJ1739">
        <v>43.446936999999998</v>
      </c>
      <c r="AK1739" t="s">
        <v>697</v>
      </c>
      <c r="AL1739">
        <v>-88.78895</v>
      </c>
      <c r="AM1739">
        <v>25</v>
      </c>
      <c r="AN1739">
        <v>1875</v>
      </c>
      <c r="AO1739" t="s">
        <v>118</v>
      </c>
      <c r="AP1739">
        <v>-55</v>
      </c>
      <c r="AQ1739">
        <v>94</v>
      </c>
      <c r="AR1739">
        <v>256</v>
      </c>
      <c r="AZ1739">
        <v>1200</v>
      </c>
      <c r="BA1739">
        <v>1</v>
      </c>
      <c r="BB1739" t="str">
        <f t="shared" si="1006"/>
        <v xml:space="preserve">N4400K  </v>
      </c>
      <c r="BC1739">
        <v>1</v>
      </c>
      <c r="BE1739">
        <v>0</v>
      </c>
      <c r="BF1739">
        <v>0</v>
      </c>
      <c r="BG1739">
        <v>0</v>
      </c>
      <c r="BH1739">
        <v>1800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 t="shared" ref="BW1739:BW1744" si="1027">"21:42:43.890"</f>
        <v>21:42:43.890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119</v>
      </c>
      <c r="CQ1739">
        <v>168</v>
      </c>
      <c r="CR1739">
        <v>1</v>
      </c>
      <c r="CW1739">
        <v>13281183</v>
      </c>
      <c r="CY1739">
        <v>1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"07/22/2022 21:42:44.143"</f>
        <v>07/22/2022 21:42:44.143</v>
      </c>
      <c r="C1740" t="str">
        <f t="shared" si="1005"/>
        <v>FFDFD3C0</v>
      </c>
      <c r="D1740" t="s">
        <v>121</v>
      </c>
      <c r="E1740">
        <v>12</v>
      </c>
      <c r="F1740">
        <v>1012</v>
      </c>
      <c r="G1740" t="s">
        <v>122</v>
      </c>
      <c r="J1740" t="s">
        <v>123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1025"/>
        <v>21:42:43.883</v>
      </c>
      <c r="T1740" t="str">
        <f t="shared" si="1026"/>
        <v>21:42:43.483</v>
      </c>
      <c r="U1740" t="str">
        <f t="shared" si="1021"/>
        <v>A54CFF</v>
      </c>
      <c r="V1740">
        <v>0</v>
      </c>
      <c r="W1740">
        <v>0</v>
      </c>
      <c r="X1740">
        <v>2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1</v>
      </c>
      <c r="AI1740" t="s">
        <v>696</v>
      </c>
      <c r="AJ1740">
        <v>43.446936999999998</v>
      </c>
      <c r="AK1740" t="s">
        <v>697</v>
      </c>
      <c r="AL1740">
        <v>-88.78895</v>
      </c>
      <c r="AM1740">
        <v>25</v>
      </c>
      <c r="AN1740">
        <v>1875</v>
      </c>
      <c r="AO1740" t="s">
        <v>118</v>
      </c>
      <c r="AP1740">
        <v>-55</v>
      </c>
      <c r="AQ1740">
        <v>94</v>
      </c>
      <c r="AR1740">
        <v>256</v>
      </c>
      <c r="AZ1740">
        <v>1200</v>
      </c>
      <c r="BA1740">
        <v>1</v>
      </c>
      <c r="BB1740" t="str">
        <f t="shared" si="1006"/>
        <v xml:space="preserve">N4400K  </v>
      </c>
      <c r="BC1740">
        <v>1</v>
      </c>
      <c r="BE1740">
        <v>0</v>
      </c>
      <c r="BF1740">
        <v>0</v>
      </c>
      <c r="BG1740">
        <v>0</v>
      </c>
      <c r="BH1740">
        <v>1800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 t="shared" si="1027"/>
        <v>21:42:43.890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168</v>
      </c>
      <c r="CR1740">
        <v>1</v>
      </c>
      <c r="CW1740">
        <v>13281183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"07/22/2022 21:42:44.143"</f>
        <v>07/22/2022 21:42:44.143</v>
      </c>
      <c r="C1741" t="str">
        <f t="shared" si="1005"/>
        <v>FFDFD3C0</v>
      </c>
      <c r="D1741" t="s">
        <v>124</v>
      </c>
      <c r="E1741">
        <v>2</v>
      </c>
      <c r="H1741">
        <v>156</v>
      </c>
      <c r="I1741" t="s">
        <v>125</v>
      </c>
      <c r="J1741" t="s">
        <v>126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1025"/>
        <v>21:42:43.883</v>
      </c>
      <c r="T1741" t="str">
        <f t="shared" si="1026"/>
        <v>21:42:43.483</v>
      </c>
      <c r="U1741" t="str">
        <f t="shared" si="1021"/>
        <v>A54CFF</v>
      </c>
      <c r="V1741">
        <v>0</v>
      </c>
      <c r="W1741">
        <v>0</v>
      </c>
      <c r="X1741">
        <v>2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1</v>
      </c>
      <c r="AI1741" t="s">
        <v>696</v>
      </c>
      <c r="AJ1741">
        <v>43.446936999999998</v>
      </c>
      <c r="AK1741" t="s">
        <v>697</v>
      </c>
      <c r="AL1741">
        <v>-88.78895</v>
      </c>
      <c r="AM1741">
        <v>25</v>
      </c>
      <c r="AN1741">
        <v>1875</v>
      </c>
      <c r="AO1741" t="s">
        <v>118</v>
      </c>
      <c r="AP1741">
        <v>-55</v>
      </c>
      <c r="AQ1741">
        <v>94</v>
      </c>
      <c r="AR1741">
        <v>256</v>
      </c>
      <c r="AZ1741">
        <v>1200</v>
      </c>
      <c r="BA1741">
        <v>1</v>
      </c>
      <c r="BB1741" t="str">
        <f t="shared" si="1006"/>
        <v xml:space="preserve">N4400K  </v>
      </c>
      <c r="BC1741">
        <v>1</v>
      </c>
      <c r="BE1741">
        <v>0</v>
      </c>
      <c r="BF1741">
        <v>0</v>
      </c>
      <c r="BG1741">
        <v>0</v>
      </c>
      <c r="BH1741">
        <v>1800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 t="shared" si="1027"/>
        <v>21:42:43.890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168</v>
      </c>
      <c r="CR1741">
        <v>1</v>
      </c>
      <c r="CW1741">
        <v>13281183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"07/22/2022 21:42:44.143"</f>
        <v>07/22/2022 21:42:44.143</v>
      </c>
      <c r="C1742" t="str">
        <f t="shared" si="1005"/>
        <v>FFDFD3C0</v>
      </c>
      <c r="D1742" t="s">
        <v>113</v>
      </c>
      <c r="E1742">
        <v>45</v>
      </c>
      <c r="H1742">
        <v>152</v>
      </c>
      <c r="I1742" t="s">
        <v>120</v>
      </c>
      <c r="J1742" t="s">
        <v>115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1025"/>
        <v>21:42:43.883</v>
      </c>
      <c r="T1742" t="str">
        <f t="shared" si="1026"/>
        <v>21:42:43.483</v>
      </c>
      <c r="U1742" t="str">
        <f t="shared" si="1021"/>
        <v>A54CFF</v>
      </c>
      <c r="V1742">
        <v>0</v>
      </c>
      <c r="W1742">
        <v>0</v>
      </c>
      <c r="X1742">
        <v>2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1</v>
      </c>
      <c r="AI1742" t="s">
        <v>696</v>
      </c>
      <c r="AJ1742">
        <v>43.446936999999998</v>
      </c>
      <c r="AK1742" t="s">
        <v>697</v>
      </c>
      <c r="AL1742">
        <v>-88.78895</v>
      </c>
      <c r="AM1742">
        <v>25</v>
      </c>
      <c r="AN1742">
        <v>1875</v>
      </c>
      <c r="AO1742" t="s">
        <v>118</v>
      </c>
      <c r="AP1742">
        <v>-55</v>
      </c>
      <c r="AQ1742">
        <v>94</v>
      </c>
      <c r="AR1742">
        <v>256</v>
      </c>
      <c r="AZ1742">
        <v>1200</v>
      </c>
      <c r="BA1742">
        <v>1</v>
      </c>
      <c r="BB1742" t="str">
        <f t="shared" si="1006"/>
        <v xml:space="preserve">N4400K  </v>
      </c>
      <c r="BC1742">
        <v>1</v>
      </c>
      <c r="BE1742">
        <v>0</v>
      </c>
      <c r="BF1742">
        <v>0</v>
      </c>
      <c r="BG1742">
        <v>0</v>
      </c>
      <c r="BH1742">
        <v>1800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 t="shared" si="1027"/>
        <v>21:42:43.890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168</v>
      </c>
      <c r="CR1742">
        <v>1</v>
      </c>
      <c r="CW1742">
        <v>13281183</v>
      </c>
      <c r="CY1742">
        <v>1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"07/22/2022 21:42:44.143"</f>
        <v>07/22/2022 21:42:44.143</v>
      </c>
      <c r="C1743" t="str">
        <f t="shared" si="1005"/>
        <v>FFDFD3C0</v>
      </c>
      <c r="D1743" t="s">
        <v>113</v>
      </c>
      <c r="E1743">
        <v>44</v>
      </c>
      <c r="H1743">
        <v>151</v>
      </c>
      <c r="I1743" t="s">
        <v>114</v>
      </c>
      <c r="J1743" t="s">
        <v>115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1025"/>
        <v>21:42:43.883</v>
      </c>
      <c r="T1743" t="str">
        <f t="shared" si="1026"/>
        <v>21:42:43.483</v>
      </c>
      <c r="U1743" t="str">
        <f t="shared" si="1021"/>
        <v>A54CFF</v>
      </c>
      <c r="V1743">
        <v>0</v>
      </c>
      <c r="W1743">
        <v>0</v>
      </c>
      <c r="X1743">
        <v>2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1</v>
      </c>
      <c r="AI1743" t="s">
        <v>696</v>
      </c>
      <c r="AJ1743">
        <v>43.446936999999998</v>
      </c>
      <c r="AK1743" t="s">
        <v>697</v>
      </c>
      <c r="AL1743">
        <v>-88.78895</v>
      </c>
      <c r="AM1743">
        <v>25</v>
      </c>
      <c r="AN1743">
        <v>1875</v>
      </c>
      <c r="AO1743" t="s">
        <v>118</v>
      </c>
      <c r="AP1743">
        <v>-55</v>
      </c>
      <c r="AQ1743">
        <v>94</v>
      </c>
      <c r="AR1743">
        <v>256</v>
      </c>
      <c r="AZ1743">
        <v>1200</v>
      </c>
      <c r="BA1743">
        <v>1</v>
      </c>
      <c r="BB1743" t="str">
        <f t="shared" si="1006"/>
        <v xml:space="preserve">N4400K  </v>
      </c>
      <c r="BC1743">
        <v>1</v>
      </c>
      <c r="BE1743">
        <v>0</v>
      </c>
      <c r="BF1743">
        <v>0</v>
      </c>
      <c r="BG1743">
        <v>0</v>
      </c>
      <c r="BH1743">
        <v>1800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 t="shared" si="1027"/>
        <v>21:42:43.890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168</v>
      </c>
      <c r="CR1743">
        <v>1</v>
      </c>
      <c r="CW1743">
        <v>13281183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"07/22/2022 21:42:44.143"</f>
        <v>07/22/2022 21:42:44.143</v>
      </c>
      <c r="C1744" t="str">
        <f t="shared" si="1005"/>
        <v>FFDFD3C0</v>
      </c>
      <c r="D1744" t="s">
        <v>127</v>
      </c>
      <c r="E1744">
        <v>8</v>
      </c>
      <c r="F1744">
        <v>2008</v>
      </c>
      <c r="G1744" t="s">
        <v>128</v>
      </c>
      <c r="J1744" t="s">
        <v>129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1025"/>
        <v>21:42:43.883</v>
      </c>
      <c r="T1744" t="str">
        <f t="shared" si="1026"/>
        <v>21:42:43.483</v>
      </c>
      <c r="U1744" t="str">
        <f t="shared" si="1021"/>
        <v>A54CFF</v>
      </c>
      <c r="V1744">
        <v>0</v>
      </c>
      <c r="W1744">
        <v>0</v>
      </c>
      <c r="X1744">
        <v>2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1</v>
      </c>
      <c r="AI1744" t="s">
        <v>696</v>
      </c>
      <c r="AJ1744">
        <v>43.446936999999998</v>
      </c>
      <c r="AK1744" t="s">
        <v>697</v>
      </c>
      <c r="AL1744">
        <v>-88.78895</v>
      </c>
      <c r="AM1744">
        <v>25</v>
      </c>
      <c r="AN1744">
        <v>1875</v>
      </c>
      <c r="AO1744" t="s">
        <v>118</v>
      </c>
      <c r="AP1744">
        <v>-55</v>
      </c>
      <c r="AQ1744">
        <v>94</v>
      </c>
      <c r="AR1744">
        <v>256</v>
      </c>
      <c r="AZ1744">
        <v>1200</v>
      </c>
      <c r="BA1744">
        <v>1</v>
      </c>
      <c r="BB1744" t="str">
        <f t="shared" si="1006"/>
        <v xml:space="preserve">N4400K  </v>
      </c>
      <c r="BC1744">
        <v>1</v>
      </c>
      <c r="BE1744">
        <v>0</v>
      </c>
      <c r="BF1744">
        <v>0</v>
      </c>
      <c r="BG1744">
        <v>0</v>
      </c>
      <c r="BH1744">
        <v>1800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 t="shared" si="1027"/>
        <v>21:42:43.890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168</v>
      </c>
      <c r="CR1744">
        <v>1</v>
      </c>
      <c r="CW1744">
        <v>13281183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 t="shared" ref="A1745:A1750" si="1028">"07/22/2022 21:42:45.205"</f>
        <v>07/22/2022 21:42:45.205</v>
      </c>
      <c r="C1745" t="str">
        <f t="shared" si="1005"/>
        <v>FFDFD3C0</v>
      </c>
      <c r="D1745" t="s">
        <v>121</v>
      </c>
      <c r="E1745">
        <v>12</v>
      </c>
      <c r="F1745">
        <v>1012</v>
      </c>
      <c r="G1745" t="s">
        <v>122</v>
      </c>
      <c r="J1745" t="s">
        <v>123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ref="S1745:S1750" si="1029">"21:42:44.930"</f>
        <v>21:42:44.930</v>
      </c>
      <c r="T1745" t="str">
        <f t="shared" ref="T1745:T1750" si="1030">"21:42:44.430"</f>
        <v>21:42:44.430</v>
      </c>
      <c r="U1745" t="str">
        <f t="shared" si="1021"/>
        <v>A54CFF</v>
      </c>
      <c r="V1745">
        <v>0</v>
      </c>
      <c r="W1745">
        <v>0</v>
      </c>
      <c r="X1745">
        <v>2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1</v>
      </c>
      <c r="AI1745" t="s">
        <v>698</v>
      </c>
      <c r="AJ1745">
        <v>43.447409</v>
      </c>
      <c r="AK1745" t="s">
        <v>699</v>
      </c>
      <c r="AL1745">
        <v>-88.789337000000003</v>
      </c>
      <c r="AM1745">
        <v>25</v>
      </c>
      <c r="AN1745">
        <v>1875</v>
      </c>
      <c r="AO1745" t="s">
        <v>118</v>
      </c>
      <c r="AP1745">
        <v>-54</v>
      </c>
      <c r="AQ1745">
        <v>94</v>
      </c>
      <c r="AR1745">
        <v>256</v>
      </c>
      <c r="AZ1745">
        <v>1200</v>
      </c>
      <c r="BA1745">
        <v>1</v>
      </c>
      <c r="BB1745" t="str">
        <f t="shared" si="1006"/>
        <v xml:space="preserve">N4400K  </v>
      </c>
      <c r="BC1745">
        <v>1</v>
      </c>
      <c r="BE1745">
        <v>0</v>
      </c>
      <c r="BF1745">
        <v>0</v>
      </c>
      <c r="BG1745">
        <v>0</v>
      </c>
      <c r="BH1745">
        <v>1800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 t="shared" ref="BW1745:BW1750" si="1031">"21:42:44.930"</f>
        <v>21:42:44.930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168</v>
      </c>
      <c r="CR1745">
        <v>0</v>
      </c>
      <c r="CW1745">
        <v>4177047</v>
      </c>
      <c r="CY1745">
        <v>1</v>
      </c>
      <c r="CZ1745">
        <v>0</v>
      </c>
      <c r="DA1745">
        <v>0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 t="shared" si="1028"/>
        <v>07/22/2022 21:42:45.205</v>
      </c>
      <c r="C1746" t="str">
        <f t="shared" si="1005"/>
        <v>FFDFD3C0</v>
      </c>
      <c r="D1746" t="s">
        <v>124</v>
      </c>
      <c r="E1746">
        <v>2</v>
      </c>
      <c r="H1746">
        <v>156</v>
      </c>
      <c r="I1746" t="s">
        <v>125</v>
      </c>
      <c r="J1746" t="s">
        <v>126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1029"/>
        <v>21:42:44.930</v>
      </c>
      <c r="T1746" t="str">
        <f t="shared" si="1030"/>
        <v>21:42:44.430</v>
      </c>
      <c r="U1746" t="str">
        <f t="shared" si="1021"/>
        <v>A54CFF</v>
      </c>
      <c r="V1746">
        <v>0</v>
      </c>
      <c r="W1746">
        <v>0</v>
      </c>
      <c r="X1746">
        <v>2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1</v>
      </c>
      <c r="AI1746" t="s">
        <v>698</v>
      </c>
      <c r="AJ1746">
        <v>43.447409</v>
      </c>
      <c r="AK1746" t="s">
        <v>699</v>
      </c>
      <c r="AL1746">
        <v>-88.789337000000003</v>
      </c>
      <c r="AM1746">
        <v>25</v>
      </c>
      <c r="AN1746">
        <v>1875</v>
      </c>
      <c r="AO1746" t="s">
        <v>118</v>
      </c>
      <c r="AP1746">
        <v>-54</v>
      </c>
      <c r="AQ1746">
        <v>94</v>
      </c>
      <c r="AR1746">
        <v>256</v>
      </c>
      <c r="AZ1746">
        <v>1200</v>
      </c>
      <c r="BA1746">
        <v>1</v>
      </c>
      <c r="BB1746" t="str">
        <f t="shared" si="1006"/>
        <v xml:space="preserve">N4400K  </v>
      </c>
      <c r="BC1746">
        <v>1</v>
      </c>
      <c r="BE1746">
        <v>0</v>
      </c>
      <c r="BF1746">
        <v>0</v>
      </c>
      <c r="BG1746">
        <v>0</v>
      </c>
      <c r="BH1746">
        <v>1800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 t="shared" si="1031"/>
        <v>21:42:44.930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168</v>
      </c>
      <c r="CR1746">
        <v>0</v>
      </c>
      <c r="CW1746">
        <v>4177047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 t="shared" si="1028"/>
        <v>07/22/2022 21:42:45.205</v>
      </c>
      <c r="C1747" t="str">
        <f t="shared" si="1005"/>
        <v>FFDFD3C0</v>
      </c>
      <c r="D1747" t="s">
        <v>113</v>
      </c>
      <c r="E1747">
        <v>44</v>
      </c>
      <c r="H1747">
        <v>151</v>
      </c>
      <c r="I1747" t="s">
        <v>114</v>
      </c>
      <c r="J1747" t="s">
        <v>115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1029"/>
        <v>21:42:44.930</v>
      </c>
      <c r="T1747" t="str">
        <f t="shared" si="1030"/>
        <v>21:42:44.430</v>
      </c>
      <c r="U1747" t="str">
        <f t="shared" si="1021"/>
        <v>A54CFF</v>
      </c>
      <c r="V1747">
        <v>0</v>
      </c>
      <c r="W1747">
        <v>0</v>
      </c>
      <c r="X1747">
        <v>2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1</v>
      </c>
      <c r="AI1747" t="s">
        <v>698</v>
      </c>
      <c r="AJ1747">
        <v>43.447409</v>
      </c>
      <c r="AK1747" t="s">
        <v>699</v>
      </c>
      <c r="AL1747">
        <v>-88.789337000000003</v>
      </c>
      <c r="AM1747">
        <v>25</v>
      </c>
      <c r="AN1747">
        <v>1875</v>
      </c>
      <c r="AO1747" t="s">
        <v>118</v>
      </c>
      <c r="AP1747">
        <v>-54</v>
      </c>
      <c r="AQ1747">
        <v>94</v>
      </c>
      <c r="AR1747">
        <v>256</v>
      </c>
      <c r="AZ1747">
        <v>1200</v>
      </c>
      <c r="BA1747">
        <v>1</v>
      </c>
      <c r="BB1747" t="str">
        <f t="shared" si="1006"/>
        <v xml:space="preserve">N4400K  </v>
      </c>
      <c r="BC1747">
        <v>1</v>
      </c>
      <c r="BE1747">
        <v>0</v>
      </c>
      <c r="BF1747">
        <v>0</v>
      </c>
      <c r="BG1747">
        <v>0</v>
      </c>
      <c r="BH1747">
        <v>1800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 t="shared" si="1031"/>
        <v>21:42:44.930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168</v>
      </c>
      <c r="CR1747">
        <v>0</v>
      </c>
      <c r="CW1747">
        <v>4177047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 t="shared" si="1028"/>
        <v>07/22/2022 21:42:45.205</v>
      </c>
      <c r="C1748" t="str">
        <f t="shared" si="1005"/>
        <v>FFDFD3C0</v>
      </c>
      <c r="D1748" t="s">
        <v>113</v>
      </c>
      <c r="E1748">
        <v>45</v>
      </c>
      <c r="H1748">
        <v>152</v>
      </c>
      <c r="I1748" t="s">
        <v>120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1029"/>
        <v>21:42:44.930</v>
      </c>
      <c r="T1748" t="str">
        <f t="shared" si="1030"/>
        <v>21:42:44.430</v>
      </c>
      <c r="U1748" t="str">
        <f t="shared" si="1021"/>
        <v>A54CFF</v>
      </c>
      <c r="V1748">
        <v>0</v>
      </c>
      <c r="W1748">
        <v>0</v>
      </c>
      <c r="X1748">
        <v>2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1</v>
      </c>
      <c r="AI1748" t="s">
        <v>698</v>
      </c>
      <c r="AJ1748">
        <v>43.447409</v>
      </c>
      <c r="AK1748" t="s">
        <v>699</v>
      </c>
      <c r="AL1748">
        <v>-88.789337000000003</v>
      </c>
      <c r="AM1748">
        <v>25</v>
      </c>
      <c r="AN1748">
        <v>1875</v>
      </c>
      <c r="AO1748" t="s">
        <v>118</v>
      </c>
      <c r="AP1748">
        <v>-54</v>
      </c>
      <c r="AQ1748">
        <v>94</v>
      </c>
      <c r="AR1748">
        <v>256</v>
      </c>
      <c r="AZ1748">
        <v>1200</v>
      </c>
      <c r="BA1748">
        <v>1</v>
      </c>
      <c r="BB1748" t="str">
        <f t="shared" si="1006"/>
        <v xml:space="preserve">N4400K  </v>
      </c>
      <c r="BC1748">
        <v>1</v>
      </c>
      <c r="BE1748">
        <v>0</v>
      </c>
      <c r="BF1748">
        <v>0</v>
      </c>
      <c r="BG1748">
        <v>0</v>
      </c>
      <c r="BH1748">
        <v>1800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 t="shared" si="1031"/>
        <v>21:42:44.930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168</v>
      </c>
      <c r="CR1748">
        <v>0</v>
      </c>
      <c r="CW1748">
        <v>4177047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 t="shared" si="1028"/>
        <v>07/22/2022 21:42:45.205</v>
      </c>
      <c r="C1749" t="str">
        <f t="shared" si="1005"/>
        <v>FFDFD3C0</v>
      </c>
      <c r="D1749" t="s">
        <v>127</v>
      </c>
      <c r="E1749">
        <v>8</v>
      </c>
      <c r="F1749">
        <v>2008</v>
      </c>
      <c r="G1749" t="s">
        <v>128</v>
      </c>
      <c r="J1749" t="s">
        <v>129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1029"/>
        <v>21:42:44.930</v>
      </c>
      <c r="T1749" t="str">
        <f t="shared" si="1030"/>
        <v>21:42:44.430</v>
      </c>
      <c r="U1749" t="str">
        <f t="shared" si="1021"/>
        <v>A54CFF</v>
      </c>
      <c r="V1749">
        <v>0</v>
      </c>
      <c r="W1749">
        <v>0</v>
      </c>
      <c r="X1749">
        <v>2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1</v>
      </c>
      <c r="AI1749" t="s">
        <v>698</v>
      </c>
      <c r="AJ1749">
        <v>43.447409</v>
      </c>
      <c r="AK1749" t="s">
        <v>699</v>
      </c>
      <c r="AL1749">
        <v>-88.789337000000003</v>
      </c>
      <c r="AM1749">
        <v>25</v>
      </c>
      <c r="AN1749">
        <v>1875</v>
      </c>
      <c r="AO1749" t="s">
        <v>118</v>
      </c>
      <c r="AP1749">
        <v>-54</v>
      </c>
      <c r="AQ1749">
        <v>94</v>
      </c>
      <c r="AR1749">
        <v>256</v>
      </c>
      <c r="AZ1749">
        <v>1200</v>
      </c>
      <c r="BA1749">
        <v>1</v>
      </c>
      <c r="BB1749" t="str">
        <f t="shared" si="1006"/>
        <v xml:space="preserve">N4400K  </v>
      </c>
      <c r="BC1749">
        <v>1</v>
      </c>
      <c r="BE1749">
        <v>0</v>
      </c>
      <c r="BF1749">
        <v>0</v>
      </c>
      <c r="BG1749">
        <v>0</v>
      </c>
      <c r="BH1749">
        <v>1800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 t="shared" si="1031"/>
        <v>21:42:44.930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168</v>
      </c>
      <c r="CR1749">
        <v>0</v>
      </c>
      <c r="CW1749">
        <v>4177047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 t="shared" si="1028"/>
        <v>07/22/2022 21:42:45.205</v>
      </c>
      <c r="C1750" t="str">
        <f t="shared" si="1005"/>
        <v>FFDFD3C0</v>
      </c>
      <c r="D1750" t="s">
        <v>121</v>
      </c>
      <c r="E1750">
        <v>11</v>
      </c>
      <c r="F1750">
        <v>1011</v>
      </c>
      <c r="G1750" t="s">
        <v>125</v>
      </c>
      <c r="J1750" t="s">
        <v>123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1029"/>
        <v>21:42:44.930</v>
      </c>
      <c r="T1750" t="str">
        <f t="shared" si="1030"/>
        <v>21:42:44.430</v>
      </c>
      <c r="U1750" t="str">
        <f t="shared" si="1021"/>
        <v>A54CFF</v>
      </c>
      <c r="V1750">
        <v>0</v>
      </c>
      <c r="W1750">
        <v>0</v>
      </c>
      <c r="X1750">
        <v>2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1</v>
      </c>
      <c r="AI1750" t="s">
        <v>698</v>
      </c>
      <c r="AJ1750">
        <v>43.447409</v>
      </c>
      <c r="AK1750" t="s">
        <v>699</v>
      </c>
      <c r="AL1750">
        <v>-88.789337000000003</v>
      </c>
      <c r="AM1750">
        <v>25</v>
      </c>
      <c r="AN1750">
        <v>1875</v>
      </c>
      <c r="AO1750" t="s">
        <v>118</v>
      </c>
      <c r="AP1750">
        <v>-54</v>
      </c>
      <c r="AQ1750">
        <v>94</v>
      </c>
      <c r="AR1750">
        <v>256</v>
      </c>
      <c r="AZ1750">
        <v>1200</v>
      </c>
      <c r="BA1750">
        <v>1</v>
      </c>
      <c r="BB1750" t="str">
        <f t="shared" si="1006"/>
        <v xml:space="preserve">N4400K  </v>
      </c>
      <c r="BC1750">
        <v>1</v>
      </c>
      <c r="BE1750">
        <v>0</v>
      </c>
      <c r="BF1750">
        <v>0</v>
      </c>
      <c r="BG1750">
        <v>0</v>
      </c>
      <c r="BH1750">
        <v>1800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 t="shared" si="1031"/>
        <v>21:42:44.930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168</v>
      </c>
      <c r="CR1750">
        <v>0</v>
      </c>
      <c r="CW1750">
        <v>4177047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"07/22/2022 21:42:46.174"</f>
        <v>07/22/2022 21:42:46.174</v>
      </c>
      <c r="C1751" t="str">
        <f t="shared" si="1005"/>
        <v>FFDFD3C0</v>
      </c>
      <c r="D1751" t="s">
        <v>121</v>
      </c>
      <c r="E1751">
        <v>12</v>
      </c>
      <c r="F1751">
        <v>1012</v>
      </c>
      <c r="G1751" t="s">
        <v>122</v>
      </c>
      <c r="J1751" t="s">
        <v>123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ref="S1751:S1756" si="1032">"21:42:45.906"</f>
        <v>21:42:45.906</v>
      </c>
      <c r="T1751" t="str">
        <f t="shared" ref="T1751:T1756" si="1033">"21:42:45.506"</f>
        <v>21:42:45.506</v>
      </c>
      <c r="U1751" t="str">
        <f t="shared" si="1021"/>
        <v>A54CFF</v>
      </c>
      <c r="V1751">
        <v>0</v>
      </c>
      <c r="W1751">
        <v>0</v>
      </c>
      <c r="X1751">
        <v>2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1</v>
      </c>
      <c r="AI1751" t="s">
        <v>700</v>
      </c>
      <c r="AJ1751">
        <v>43.447816000000003</v>
      </c>
      <c r="AK1751" t="s">
        <v>701</v>
      </c>
      <c r="AL1751">
        <v>-88.789659</v>
      </c>
      <c r="AM1751">
        <v>25</v>
      </c>
      <c r="AN1751">
        <v>1875</v>
      </c>
      <c r="AO1751" t="s">
        <v>118</v>
      </c>
      <c r="AP1751">
        <v>-53</v>
      </c>
      <c r="AQ1751">
        <v>94</v>
      </c>
      <c r="AR1751">
        <v>192</v>
      </c>
      <c r="AZ1751">
        <v>1200</v>
      </c>
      <c r="BA1751">
        <v>1</v>
      </c>
      <c r="BB1751" t="str">
        <f t="shared" si="1006"/>
        <v xml:space="preserve">N4400K  </v>
      </c>
      <c r="BC1751">
        <v>1</v>
      </c>
      <c r="BE1751">
        <v>0</v>
      </c>
      <c r="BF1751">
        <v>0</v>
      </c>
      <c r="BG1751">
        <v>0</v>
      </c>
      <c r="BH1751">
        <v>1800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 t="shared" ref="BW1751:BW1756" si="1034">"21:42:45.913"</f>
        <v>21:42:45.913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168</v>
      </c>
      <c r="CR1751">
        <v>1</v>
      </c>
      <c r="CW1751">
        <v>13284853</v>
      </c>
      <c r="CY1751">
        <v>1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"07/22/2022 21:42:46.174"</f>
        <v>07/22/2022 21:42:46.174</v>
      </c>
      <c r="C1752" t="str">
        <f t="shared" si="1005"/>
        <v>FFDFD3C0</v>
      </c>
      <c r="D1752" t="s">
        <v>124</v>
      </c>
      <c r="E1752">
        <v>2</v>
      </c>
      <c r="H1752">
        <v>156</v>
      </c>
      <c r="I1752" t="s">
        <v>125</v>
      </c>
      <c r="J1752" t="s">
        <v>126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1032"/>
        <v>21:42:45.906</v>
      </c>
      <c r="T1752" t="str">
        <f t="shared" si="1033"/>
        <v>21:42:45.506</v>
      </c>
      <c r="U1752" t="str">
        <f t="shared" si="1021"/>
        <v>A54CFF</v>
      </c>
      <c r="V1752">
        <v>0</v>
      </c>
      <c r="W1752">
        <v>0</v>
      </c>
      <c r="X1752">
        <v>2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1</v>
      </c>
      <c r="AI1752" t="s">
        <v>700</v>
      </c>
      <c r="AJ1752">
        <v>43.447816000000003</v>
      </c>
      <c r="AK1752" t="s">
        <v>701</v>
      </c>
      <c r="AL1752">
        <v>-88.789659</v>
      </c>
      <c r="AM1752">
        <v>25</v>
      </c>
      <c r="AN1752">
        <v>1875</v>
      </c>
      <c r="AO1752" t="s">
        <v>118</v>
      </c>
      <c r="AP1752">
        <v>-53</v>
      </c>
      <c r="AQ1752">
        <v>94</v>
      </c>
      <c r="AR1752">
        <v>192</v>
      </c>
      <c r="AZ1752">
        <v>1200</v>
      </c>
      <c r="BA1752">
        <v>1</v>
      </c>
      <c r="BB1752" t="str">
        <f t="shared" si="1006"/>
        <v xml:space="preserve">N4400K  </v>
      </c>
      <c r="BC1752">
        <v>1</v>
      </c>
      <c r="BE1752">
        <v>0</v>
      </c>
      <c r="BF1752">
        <v>0</v>
      </c>
      <c r="BG1752">
        <v>0</v>
      </c>
      <c r="BH1752">
        <v>1800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 t="shared" si="1034"/>
        <v>21:42:45.913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168</v>
      </c>
      <c r="CR1752">
        <v>1</v>
      </c>
      <c r="CW1752">
        <v>13284853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"07/22/2022 21:42:46.174"</f>
        <v>07/22/2022 21:42:46.174</v>
      </c>
      <c r="C1753" t="str">
        <f t="shared" si="1005"/>
        <v>FFDFD3C0</v>
      </c>
      <c r="D1753" t="s">
        <v>113</v>
      </c>
      <c r="E1753">
        <v>45</v>
      </c>
      <c r="H1753">
        <v>152</v>
      </c>
      <c r="I1753" t="s">
        <v>120</v>
      </c>
      <c r="J1753" t="s">
        <v>115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1032"/>
        <v>21:42:45.906</v>
      </c>
      <c r="T1753" t="str">
        <f t="shared" si="1033"/>
        <v>21:42:45.506</v>
      </c>
      <c r="U1753" t="str">
        <f t="shared" si="1021"/>
        <v>A54CFF</v>
      </c>
      <c r="V1753">
        <v>0</v>
      </c>
      <c r="W1753">
        <v>0</v>
      </c>
      <c r="X1753">
        <v>2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1</v>
      </c>
      <c r="AI1753" t="s">
        <v>700</v>
      </c>
      <c r="AJ1753">
        <v>43.447816000000003</v>
      </c>
      <c r="AK1753" t="s">
        <v>701</v>
      </c>
      <c r="AL1753">
        <v>-88.789659</v>
      </c>
      <c r="AM1753">
        <v>25</v>
      </c>
      <c r="AN1753">
        <v>1875</v>
      </c>
      <c r="AO1753" t="s">
        <v>118</v>
      </c>
      <c r="AP1753">
        <v>-53</v>
      </c>
      <c r="AQ1753">
        <v>94</v>
      </c>
      <c r="AR1753">
        <v>192</v>
      </c>
      <c r="AZ1753">
        <v>1200</v>
      </c>
      <c r="BA1753">
        <v>1</v>
      </c>
      <c r="BB1753" t="str">
        <f t="shared" si="1006"/>
        <v xml:space="preserve">N4400K  </v>
      </c>
      <c r="BC1753">
        <v>1</v>
      </c>
      <c r="BE1753">
        <v>0</v>
      </c>
      <c r="BF1753">
        <v>0</v>
      </c>
      <c r="BG1753">
        <v>0</v>
      </c>
      <c r="BH1753">
        <v>1800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 t="shared" si="1034"/>
        <v>21:42:45.913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119</v>
      </c>
      <c r="CQ1753">
        <v>168</v>
      </c>
      <c r="CR1753">
        <v>1</v>
      </c>
      <c r="CW1753">
        <v>13284853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"07/22/2022 21:42:46.174"</f>
        <v>07/22/2022 21:42:46.174</v>
      </c>
      <c r="C1754" t="str">
        <f t="shared" si="1005"/>
        <v>FFDFD3C0</v>
      </c>
      <c r="D1754" t="s">
        <v>113</v>
      </c>
      <c r="E1754">
        <v>44</v>
      </c>
      <c r="H1754">
        <v>151</v>
      </c>
      <c r="I1754" t="s">
        <v>114</v>
      </c>
      <c r="J1754" t="s">
        <v>115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1032"/>
        <v>21:42:45.906</v>
      </c>
      <c r="T1754" t="str">
        <f t="shared" si="1033"/>
        <v>21:42:45.506</v>
      </c>
      <c r="U1754" t="str">
        <f t="shared" si="1021"/>
        <v>A54CFF</v>
      </c>
      <c r="V1754">
        <v>0</v>
      </c>
      <c r="W1754">
        <v>0</v>
      </c>
      <c r="X1754">
        <v>2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1</v>
      </c>
      <c r="AI1754" t="s">
        <v>700</v>
      </c>
      <c r="AJ1754">
        <v>43.447816000000003</v>
      </c>
      <c r="AK1754" t="s">
        <v>701</v>
      </c>
      <c r="AL1754">
        <v>-88.789659</v>
      </c>
      <c r="AM1754">
        <v>25</v>
      </c>
      <c r="AN1754">
        <v>1875</v>
      </c>
      <c r="AO1754" t="s">
        <v>118</v>
      </c>
      <c r="AP1754">
        <v>-53</v>
      </c>
      <c r="AQ1754">
        <v>94</v>
      </c>
      <c r="AR1754">
        <v>192</v>
      </c>
      <c r="AZ1754">
        <v>1200</v>
      </c>
      <c r="BA1754">
        <v>1</v>
      </c>
      <c r="BB1754" t="str">
        <f t="shared" si="1006"/>
        <v xml:space="preserve">N4400K  </v>
      </c>
      <c r="BC1754">
        <v>1</v>
      </c>
      <c r="BE1754">
        <v>0</v>
      </c>
      <c r="BF1754">
        <v>0</v>
      </c>
      <c r="BG1754">
        <v>0</v>
      </c>
      <c r="BH1754">
        <v>1800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 t="shared" si="1034"/>
        <v>21:42:45.913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168</v>
      </c>
      <c r="CR1754">
        <v>1</v>
      </c>
      <c r="CW1754">
        <v>13284853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"07/22/2022 21:42:46.221"</f>
        <v>07/22/2022 21:42:46.221</v>
      </c>
      <c r="C1755" t="str">
        <f t="shared" si="1005"/>
        <v>FFDFD3C0</v>
      </c>
      <c r="D1755" t="s">
        <v>121</v>
      </c>
      <c r="E1755">
        <v>11</v>
      </c>
      <c r="F1755">
        <v>1011</v>
      </c>
      <c r="G1755" t="s">
        <v>125</v>
      </c>
      <c r="J1755" t="s">
        <v>123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1032"/>
        <v>21:42:45.906</v>
      </c>
      <c r="T1755" t="str">
        <f t="shared" si="1033"/>
        <v>21:42:45.506</v>
      </c>
      <c r="U1755" t="str">
        <f t="shared" si="1021"/>
        <v>A54CFF</v>
      </c>
      <c r="V1755">
        <v>0</v>
      </c>
      <c r="W1755">
        <v>0</v>
      </c>
      <c r="X1755">
        <v>2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1</v>
      </c>
      <c r="AI1755" t="s">
        <v>700</v>
      </c>
      <c r="AJ1755">
        <v>43.447816000000003</v>
      </c>
      <c r="AK1755" t="s">
        <v>701</v>
      </c>
      <c r="AL1755">
        <v>-88.789659</v>
      </c>
      <c r="AM1755">
        <v>25</v>
      </c>
      <c r="AN1755">
        <v>1875</v>
      </c>
      <c r="AO1755" t="s">
        <v>118</v>
      </c>
      <c r="AP1755">
        <v>-53</v>
      </c>
      <c r="AQ1755">
        <v>94</v>
      </c>
      <c r="AR1755">
        <v>192</v>
      </c>
      <c r="AZ1755">
        <v>1200</v>
      </c>
      <c r="BA1755">
        <v>1</v>
      </c>
      <c r="BB1755" t="str">
        <f t="shared" si="1006"/>
        <v xml:space="preserve">N4400K  </v>
      </c>
      <c r="BC1755">
        <v>1</v>
      </c>
      <c r="BE1755">
        <v>0</v>
      </c>
      <c r="BF1755">
        <v>0</v>
      </c>
      <c r="BG1755">
        <v>0</v>
      </c>
      <c r="BH1755">
        <v>1800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 t="shared" si="1034"/>
        <v>21:42:45.913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168</v>
      </c>
      <c r="CR1755">
        <v>1</v>
      </c>
      <c r="CW1755">
        <v>13284853</v>
      </c>
      <c r="CY1755">
        <v>1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"07/22/2022 21:42:46.221"</f>
        <v>07/22/2022 21:42:46.221</v>
      </c>
      <c r="C1756" t="str">
        <f t="shared" si="1005"/>
        <v>FFDFD3C0</v>
      </c>
      <c r="D1756" t="s">
        <v>127</v>
      </c>
      <c r="E1756">
        <v>8</v>
      </c>
      <c r="F1756">
        <v>2008</v>
      </c>
      <c r="G1756" t="s">
        <v>128</v>
      </c>
      <c r="J1756" t="s">
        <v>129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1032"/>
        <v>21:42:45.906</v>
      </c>
      <c r="T1756" t="str">
        <f t="shared" si="1033"/>
        <v>21:42:45.506</v>
      </c>
      <c r="U1756" t="str">
        <f t="shared" si="1021"/>
        <v>A54CFF</v>
      </c>
      <c r="V1756">
        <v>0</v>
      </c>
      <c r="W1756">
        <v>0</v>
      </c>
      <c r="X1756">
        <v>2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1</v>
      </c>
      <c r="AI1756" t="s">
        <v>700</v>
      </c>
      <c r="AJ1756">
        <v>43.447816000000003</v>
      </c>
      <c r="AK1756" t="s">
        <v>701</v>
      </c>
      <c r="AL1756">
        <v>-88.789659</v>
      </c>
      <c r="AM1756">
        <v>25</v>
      </c>
      <c r="AN1756">
        <v>1875</v>
      </c>
      <c r="AO1756" t="s">
        <v>118</v>
      </c>
      <c r="AP1756">
        <v>-53</v>
      </c>
      <c r="AQ1756">
        <v>94</v>
      </c>
      <c r="AR1756">
        <v>192</v>
      </c>
      <c r="AZ1756">
        <v>1200</v>
      </c>
      <c r="BA1756">
        <v>1</v>
      </c>
      <c r="BB1756" t="str">
        <f t="shared" si="1006"/>
        <v xml:space="preserve">N4400K  </v>
      </c>
      <c r="BC1756">
        <v>1</v>
      </c>
      <c r="BE1756">
        <v>0</v>
      </c>
      <c r="BF1756">
        <v>0</v>
      </c>
      <c r="BG1756">
        <v>0</v>
      </c>
      <c r="BH1756">
        <v>1800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 t="shared" si="1034"/>
        <v>21:42:45.913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168</v>
      </c>
      <c r="CR1756">
        <v>1</v>
      </c>
      <c r="CW1756">
        <v>13284853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"07/22/2022 21:42:47.283"</f>
        <v>07/22/2022 21:42:47.283</v>
      </c>
      <c r="C1757" t="str">
        <f t="shared" si="1005"/>
        <v>FFDFD3C0</v>
      </c>
      <c r="D1757" t="s">
        <v>124</v>
      </c>
      <c r="E1757">
        <v>2</v>
      </c>
      <c r="H1757">
        <v>156</v>
      </c>
      <c r="I1757" t="s">
        <v>125</v>
      </c>
      <c r="J1757" t="s">
        <v>126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ref="S1757:S1762" si="1035">"21:42:47.055"</f>
        <v>21:42:47.055</v>
      </c>
      <c r="T1757" t="str">
        <f t="shared" ref="T1757:T1762" si="1036">"21:42:46.555"</f>
        <v>21:42:46.555</v>
      </c>
      <c r="U1757" t="str">
        <f t="shared" si="1021"/>
        <v>A54CFF</v>
      </c>
      <c r="V1757">
        <v>0</v>
      </c>
      <c r="W1757">
        <v>0</v>
      </c>
      <c r="X1757">
        <v>2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1</v>
      </c>
      <c r="AI1757" t="s">
        <v>702</v>
      </c>
      <c r="AJ1757">
        <v>43.448374000000001</v>
      </c>
      <c r="AK1757" t="s">
        <v>703</v>
      </c>
      <c r="AL1757">
        <v>-88.790045000000006</v>
      </c>
      <c r="AM1757">
        <v>25</v>
      </c>
      <c r="AN1757">
        <v>1875</v>
      </c>
      <c r="AO1757" t="s">
        <v>118</v>
      </c>
      <c r="AP1757">
        <v>-52</v>
      </c>
      <c r="AQ1757">
        <v>94</v>
      </c>
      <c r="AR1757">
        <v>192</v>
      </c>
      <c r="AZ1757">
        <v>1200</v>
      </c>
      <c r="BA1757">
        <v>1</v>
      </c>
      <c r="BB1757" t="str">
        <f t="shared" si="1006"/>
        <v xml:space="preserve">N4400K  </v>
      </c>
      <c r="BC1757">
        <v>1</v>
      </c>
      <c r="BE1757">
        <v>0</v>
      </c>
      <c r="BF1757">
        <v>0</v>
      </c>
      <c r="BG1757">
        <v>0</v>
      </c>
      <c r="BH1757">
        <v>1800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 t="shared" ref="BW1757:BW1762" si="1037">"21:42:47.062"</f>
        <v>21:42:47.062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168</v>
      </c>
      <c r="CR1757">
        <v>0</v>
      </c>
      <c r="CW1757">
        <v>4179803</v>
      </c>
      <c r="CY1757">
        <v>1</v>
      </c>
      <c r="CZ1757">
        <v>0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"07/22/2022 21:42:47.315"</f>
        <v>07/22/2022 21:42:47.315</v>
      </c>
      <c r="C1758" t="str">
        <f t="shared" si="1005"/>
        <v>FFDFD3C0</v>
      </c>
      <c r="D1758" t="s">
        <v>121</v>
      </c>
      <c r="E1758">
        <v>11</v>
      </c>
      <c r="F1758">
        <v>1011</v>
      </c>
      <c r="G1758" t="s">
        <v>125</v>
      </c>
      <c r="J1758" t="s">
        <v>123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1035"/>
        <v>21:42:47.055</v>
      </c>
      <c r="T1758" t="str">
        <f t="shared" si="1036"/>
        <v>21:42:46.555</v>
      </c>
      <c r="U1758" t="str">
        <f t="shared" si="1021"/>
        <v>A54CFF</v>
      </c>
      <c r="V1758">
        <v>0</v>
      </c>
      <c r="W1758">
        <v>0</v>
      </c>
      <c r="X1758">
        <v>2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1</v>
      </c>
      <c r="AI1758" t="s">
        <v>702</v>
      </c>
      <c r="AJ1758">
        <v>43.448374000000001</v>
      </c>
      <c r="AK1758" t="s">
        <v>703</v>
      </c>
      <c r="AL1758">
        <v>-88.790045000000006</v>
      </c>
      <c r="AM1758">
        <v>25</v>
      </c>
      <c r="AN1758">
        <v>1875</v>
      </c>
      <c r="AO1758" t="s">
        <v>118</v>
      </c>
      <c r="AP1758">
        <v>-52</v>
      </c>
      <c r="AQ1758">
        <v>94</v>
      </c>
      <c r="AR1758">
        <v>192</v>
      </c>
      <c r="AZ1758">
        <v>1200</v>
      </c>
      <c r="BA1758">
        <v>1</v>
      </c>
      <c r="BB1758" t="str">
        <f t="shared" si="1006"/>
        <v xml:space="preserve">N4400K  </v>
      </c>
      <c r="BC1758">
        <v>1</v>
      </c>
      <c r="BE1758">
        <v>0</v>
      </c>
      <c r="BF1758">
        <v>0</v>
      </c>
      <c r="BG1758">
        <v>0</v>
      </c>
      <c r="BH1758">
        <v>1800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 t="shared" si="1037"/>
        <v>21:42:47.062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168</v>
      </c>
      <c r="CR1758">
        <v>0</v>
      </c>
      <c r="CW1758">
        <v>4179803</v>
      </c>
      <c r="CY1758">
        <v>1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"07/22/2022 21:42:47.330"</f>
        <v>07/22/2022 21:42:47.330</v>
      </c>
      <c r="C1759" t="str">
        <f t="shared" si="1005"/>
        <v>FFDFD3C0</v>
      </c>
      <c r="D1759" t="s">
        <v>127</v>
      </c>
      <c r="E1759">
        <v>8</v>
      </c>
      <c r="F1759">
        <v>2008</v>
      </c>
      <c r="G1759" t="s">
        <v>128</v>
      </c>
      <c r="J1759" t="s">
        <v>129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1035"/>
        <v>21:42:47.055</v>
      </c>
      <c r="T1759" t="str">
        <f t="shared" si="1036"/>
        <v>21:42:46.555</v>
      </c>
      <c r="U1759" t="str">
        <f t="shared" si="1021"/>
        <v>A54CFF</v>
      </c>
      <c r="V1759">
        <v>0</v>
      </c>
      <c r="W1759">
        <v>0</v>
      </c>
      <c r="X1759">
        <v>2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1</v>
      </c>
      <c r="AI1759" t="s">
        <v>702</v>
      </c>
      <c r="AJ1759">
        <v>43.448374000000001</v>
      </c>
      <c r="AK1759" t="s">
        <v>703</v>
      </c>
      <c r="AL1759">
        <v>-88.790045000000006</v>
      </c>
      <c r="AM1759">
        <v>25</v>
      </c>
      <c r="AN1759">
        <v>1875</v>
      </c>
      <c r="AO1759" t="s">
        <v>118</v>
      </c>
      <c r="AP1759">
        <v>-52</v>
      </c>
      <c r="AQ1759">
        <v>94</v>
      </c>
      <c r="AR1759">
        <v>192</v>
      </c>
      <c r="AZ1759">
        <v>1200</v>
      </c>
      <c r="BA1759">
        <v>1</v>
      </c>
      <c r="BB1759" t="str">
        <f t="shared" si="1006"/>
        <v xml:space="preserve">N4400K  </v>
      </c>
      <c r="BC1759">
        <v>1</v>
      </c>
      <c r="BE1759">
        <v>0</v>
      </c>
      <c r="BF1759">
        <v>0</v>
      </c>
      <c r="BG1759">
        <v>0</v>
      </c>
      <c r="BH1759">
        <v>1800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 t="shared" si="1037"/>
        <v>21:42:47.062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168</v>
      </c>
      <c r="CR1759">
        <v>0</v>
      </c>
      <c r="CW1759">
        <v>4179803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"07/22/2022 21:42:47.440"</f>
        <v>07/22/2022 21:42:47.440</v>
      </c>
      <c r="C1760" t="str">
        <f t="shared" si="1005"/>
        <v>FFDFD3C0</v>
      </c>
      <c r="D1760" t="s">
        <v>121</v>
      </c>
      <c r="E1760">
        <v>12</v>
      </c>
      <c r="F1760">
        <v>1012</v>
      </c>
      <c r="G1760" t="s">
        <v>122</v>
      </c>
      <c r="J1760" t="s">
        <v>123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1035"/>
        <v>21:42:47.055</v>
      </c>
      <c r="T1760" t="str">
        <f t="shared" si="1036"/>
        <v>21:42:46.555</v>
      </c>
      <c r="U1760" t="str">
        <f t="shared" si="1021"/>
        <v>A54CFF</v>
      </c>
      <c r="V1760">
        <v>0</v>
      </c>
      <c r="W1760">
        <v>0</v>
      </c>
      <c r="X1760">
        <v>2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1</v>
      </c>
      <c r="AI1760" t="s">
        <v>702</v>
      </c>
      <c r="AJ1760">
        <v>43.448374000000001</v>
      </c>
      <c r="AK1760" t="s">
        <v>703</v>
      </c>
      <c r="AL1760">
        <v>-88.790045000000006</v>
      </c>
      <c r="AM1760">
        <v>25</v>
      </c>
      <c r="AN1760">
        <v>1875</v>
      </c>
      <c r="AO1760" t="s">
        <v>118</v>
      </c>
      <c r="AP1760">
        <v>-52</v>
      </c>
      <c r="AQ1760">
        <v>94</v>
      </c>
      <c r="AR1760">
        <v>192</v>
      </c>
      <c r="AZ1760">
        <v>1200</v>
      </c>
      <c r="BA1760">
        <v>1</v>
      </c>
      <c r="BB1760" t="str">
        <f t="shared" si="1006"/>
        <v xml:space="preserve">N4400K  </v>
      </c>
      <c r="BC1760">
        <v>1</v>
      </c>
      <c r="BE1760">
        <v>0</v>
      </c>
      <c r="BF1760">
        <v>0</v>
      </c>
      <c r="BG1760">
        <v>0</v>
      </c>
      <c r="BH1760">
        <v>1800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 t="shared" si="1037"/>
        <v>21:42:47.062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168</v>
      </c>
      <c r="CR1760">
        <v>0</v>
      </c>
      <c r="CW1760">
        <v>4179803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"07/22/2022 21:42:47.440"</f>
        <v>07/22/2022 21:42:47.440</v>
      </c>
      <c r="C1761" t="str">
        <f t="shared" si="1005"/>
        <v>FFDFD3C0</v>
      </c>
      <c r="D1761" t="s">
        <v>113</v>
      </c>
      <c r="E1761">
        <v>45</v>
      </c>
      <c r="H1761">
        <v>152</v>
      </c>
      <c r="I1761" t="s">
        <v>120</v>
      </c>
      <c r="J1761" t="s">
        <v>115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1035"/>
        <v>21:42:47.055</v>
      </c>
      <c r="T1761" t="str">
        <f t="shared" si="1036"/>
        <v>21:42:46.555</v>
      </c>
      <c r="U1761" t="str">
        <f t="shared" si="1021"/>
        <v>A54CFF</v>
      </c>
      <c r="V1761">
        <v>0</v>
      </c>
      <c r="W1761">
        <v>0</v>
      </c>
      <c r="X1761">
        <v>2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1</v>
      </c>
      <c r="AI1761" t="s">
        <v>702</v>
      </c>
      <c r="AJ1761">
        <v>43.448374000000001</v>
      </c>
      <c r="AK1761" t="s">
        <v>703</v>
      </c>
      <c r="AL1761">
        <v>-88.790045000000006</v>
      </c>
      <c r="AM1761">
        <v>25</v>
      </c>
      <c r="AN1761">
        <v>1875</v>
      </c>
      <c r="AO1761" t="s">
        <v>118</v>
      </c>
      <c r="AP1761">
        <v>-52</v>
      </c>
      <c r="AQ1761">
        <v>94</v>
      </c>
      <c r="AR1761">
        <v>192</v>
      </c>
      <c r="AZ1761">
        <v>1200</v>
      </c>
      <c r="BA1761">
        <v>1</v>
      </c>
      <c r="BB1761" t="str">
        <f t="shared" si="1006"/>
        <v xml:space="preserve">N4400K  </v>
      </c>
      <c r="BC1761">
        <v>1</v>
      </c>
      <c r="BE1761">
        <v>0</v>
      </c>
      <c r="BF1761">
        <v>0</v>
      </c>
      <c r="BG1761">
        <v>0</v>
      </c>
      <c r="BH1761">
        <v>1800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 t="shared" si="1037"/>
        <v>21:42:47.062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168</v>
      </c>
      <c r="CR1761">
        <v>0</v>
      </c>
      <c r="CW1761">
        <v>4179803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"07/22/2022 21:42:47.440"</f>
        <v>07/22/2022 21:42:47.440</v>
      </c>
      <c r="C1762" t="str">
        <f t="shared" si="1005"/>
        <v>FFDFD3C0</v>
      </c>
      <c r="D1762" t="s">
        <v>113</v>
      </c>
      <c r="E1762">
        <v>44</v>
      </c>
      <c r="H1762">
        <v>151</v>
      </c>
      <c r="I1762" t="s">
        <v>114</v>
      </c>
      <c r="J1762" t="s">
        <v>115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1035"/>
        <v>21:42:47.055</v>
      </c>
      <c r="T1762" t="str">
        <f t="shared" si="1036"/>
        <v>21:42:46.555</v>
      </c>
      <c r="U1762" t="str">
        <f t="shared" si="1021"/>
        <v>A54CFF</v>
      </c>
      <c r="V1762">
        <v>0</v>
      </c>
      <c r="W1762">
        <v>0</v>
      </c>
      <c r="X1762">
        <v>2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1</v>
      </c>
      <c r="AI1762" t="s">
        <v>702</v>
      </c>
      <c r="AJ1762">
        <v>43.448374000000001</v>
      </c>
      <c r="AK1762" t="s">
        <v>703</v>
      </c>
      <c r="AL1762">
        <v>-88.790045000000006</v>
      </c>
      <c r="AM1762">
        <v>25</v>
      </c>
      <c r="AN1762">
        <v>1875</v>
      </c>
      <c r="AO1762" t="s">
        <v>118</v>
      </c>
      <c r="AP1762">
        <v>-52</v>
      </c>
      <c r="AQ1762">
        <v>94</v>
      </c>
      <c r="AR1762">
        <v>192</v>
      </c>
      <c r="AZ1762">
        <v>1200</v>
      </c>
      <c r="BA1762">
        <v>1</v>
      </c>
      <c r="BB1762" t="str">
        <f t="shared" si="1006"/>
        <v xml:space="preserve">N4400K  </v>
      </c>
      <c r="BC1762">
        <v>1</v>
      </c>
      <c r="BE1762">
        <v>0</v>
      </c>
      <c r="BF1762">
        <v>0</v>
      </c>
      <c r="BG1762">
        <v>0</v>
      </c>
      <c r="BH1762">
        <v>1800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 t="shared" si="1037"/>
        <v>21:42:47.062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168</v>
      </c>
      <c r="CR1762">
        <v>0</v>
      </c>
      <c r="CW1762">
        <v>4179803</v>
      </c>
      <c r="CY1762">
        <v>1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 t="shared" ref="A1763:A1768" si="1038">"07/22/2022 21:42:48.330"</f>
        <v>07/22/2022 21:42:48.330</v>
      </c>
      <c r="C1763" t="str">
        <f t="shared" si="1005"/>
        <v>FFDFD3C0</v>
      </c>
      <c r="D1763" t="s">
        <v>127</v>
      </c>
      <c r="E1763">
        <v>8</v>
      </c>
      <c r="F1763">
        <v>2008</v>
      </c>
      <c r="G1763" t="s">
        <v>128</v>
      </c>
      <c r="J1763" t="s">
        <v>129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ref="S1763:S1768" si="1039">"21:42:48.078"</f>
        <v>21:42:48.078</v>
      </c>
      <c r="T1763" t="str">
        <f t="shared" ref="T1763:T1768" si="1040">"21:42:47.578"</f>
        <v>21:42:47.578</v>
      </c>
      <c r="U1763" t="str">
        <f t="shared" si="1021"/>
        <v>A54CFF</v>
      </c>
      <c r="V1763">
        <v>0</v>
      </c>
      <c r="W1763">
        <v>0</v>
      </c>
      <c r="X1763">
        <v>2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1</v>
      </c>
      <c r="AI1763" t="s">
        <v>704</v>
      </c>
      <c r="AJ1763">
        <v>43.448782000000001</v>
      </c>
      <c r="AK1763" t="s">
        <v>705</v>
      </c>
      <c r="AL1763">
        <v>-88.790345000000002</v>
      </c>
      <c r="AM1763">
        <v>25</v>
      </c>
      <c r="AN1763">
        <v>1875</v>
      </c>
      <c r="AO1763" t="s">
        <v>118</v>
      </c>
      <c r="AP1763">
        <v>-51</v>
      </c>
      <c r="AQ1763">
        <v>94</v>
      </c>
      <c r="AR1763">
        <v>256</v>
      </c>
      <c r="AZ1763">
        <v>1200</v>
      </c>
      <c r="BA1763">
        <v>1</v>
      </c>
      <c r="BB1763" t="str">
        <f t="shared" si="1006"/>
        <v xml:space="preserve">N4400K  </v>
      </c>
      <c r="BC1763">
        <v>1</v>
      </c>
      <c r="BE1763">
        <v>0</v>
      </c>
      <c r="BF1763">
        <v>0</v>
      </c>
      <c r="BG1763">
        <v>0</v>
      </c>
      <c r="BH1763">
        <v>1800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 t="shared" ref="BW1763:BW1768" si="1041">"21:42:48.080"</f>
        <v>21:42:48.080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168</v>
      </c>
      <c r="CR1763">
        <v>1</v>
      </c>
      <c r="CW1763">
        <v>13288854</v>
      </c>
      <c r="CY1763">
        <v>1</v>
      </c>
      <c r="CZ1763">
        <v>0</v>
      </c>
      <c r="DA1763">
        <v>0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 t="shared" si="1038"/>
        <v>07/22/2022 21:42:48.330</v>
      </c>
      <c r="C1764" t="str">
        <f t="shared" si="1005"/>
        <v>FFDFD3C0</v>
      </c>
      <c r="D1764" t="s">
        <v>113</v>
      </c>
      <c r="E1764">
        <v>45</v>
      </c>
      <c r="H1764">
        <v>152</v>
      </c>
      <c r="I1764" t="s">
        <v>120</v>
      </c>
      <c r="J1764" t="s">
        <v>115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1039"/>
        <v>21:42:48.078</v>
      </c>
      <c r="T1764" t="str">
        <f t="shared" si="1040"/>
        <v>21:42:47.578</v>
      </c>
      <c r="U1764" t="str">
        <f t="shared" si="1021"/>
        <v>A54CFF</v>
      </c>
      <c r="V1764">
        <v>0</v>
      </c>
      <c r="W1764">
        <v>0</v>
      </c>
      <c r="X1764">
        <v>2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1</v>
      </c>
      <c r="AI1764" t="s">
        <v>704</v>
      </c>
      <c r="AJ1764">
        <v>43.448782000000001</v>
      </c>
      <c r="AK1764" t="s">
        <v>705</v>
      </c>
      <c r="AL1764">
        <v>-88.790345000000002</v>
      </c>
      <c r="AM1764">
        <v>25</v>
      </c>
      <c r="AN1764">
        <v>1875</v>
      </c>
      <c r="AO1764" t="s">
        <v>118</v>
      </c>
      <c r="AP1764">
        <v>-51</v>
      </c>
      <c r="AQ1764">
        <v>94</v>
      </c>
      <c r="AR1764">
        <v>256</v>
      </c>
      <c r="AZ1764">
        <v>1200</v>
      </c>
      <c r="BA1764">
        <v>1</v>
      </c>
      <c r="BB1764" t="str">
        <f t="shared" si="1006"/>
        <v xml:space="preserve">N4400K  </v>
      </c>
      <c r="BC1764">
        <v>1</v>
      </c>
      <c r="BE1764">
        <v>0</v>
      </c>
      <c r="BF1764">
        <v>0</v>
      </c>
      <c r="BG1764">
        <v>0</v>
      </c>
      <c r="BH1764">
        <v>1800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 t="shared" si="1041"/>
        <v>21:42:48.080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168</v>
      </c>
      <c r="CR1764">
        <v>1</v>
      </c>
      <c r="CW1764">
        <v>13288854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 t="shared" si="1038"/>
        <v>07/22/2022 21:42:48.330</v>
      </c>
      <c r="C1765" t="str">
        <f t="shared" si="1005"/>
        <v>FFDFD3C0</v>
      </c>
      <c r="D1765" t="s">
        <v>113</v>
      </c>
      <c r="E1765">
        <v>44</v>
      </c>
      <c r="H1765">
        <v>151</v>
      </c>
      <c r="I1765" t="s">
        <v>114</v>
      </c>
      <c r="J1765" t="s">
        <v>115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1039"/>
        <v>21:42:48.078</v>
      </c>
      <c r="T1765" t="str">
        <f t="shared" si="1040"/>
        <v>21:42:47.578</v>
      </c>
      <c r="U1765" t="str">
        <f t="shared" si="1021"/>
        <v>A54CFF</v>
      </c>
      <c r="V1765">
        <v>0</v>
      </c>
      <c r="W1765">
        <v>0</v>
      </c>
      <c r="X1765">
        <v>2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1</v>
      </c>
      <c r="AI1765" t="s">
        <v>704</v>
      </c>
      <c r="AJ1765">
        <v>43.448782000000001</v>
      </c>
      <c r="AK1765" t="s">
        <v>705</v>
      </c>
      <c r="AL1765">
        <v>-88.790345000000002</v>
      </c>
      <c r="AM1765">
        <v>25</v>
      </c>
      <c r="AN1765">
        <v>1875</v>
      </c>
      <c r="AO1765" t="s">
        <v>118</v>
      </c>
      <c r="AP1765">
        <v>-51</v>
      </c>
      <c r="AQ1765">
        <v>94</v>
      </c>
      <c r="AR1765">
        <v>256</v>
      </c>
      <c r="AZ1765">
        <v>1200</v>
      </c>
      <c r="BA1765">
        <v>1</v>
      </c>
      <c r="BB1765" t="str">
        <f t="shared" si="1006"/>
        <v xml:space="preserve">N4400K  </v>
      </c>
      <c r="BC1765">
        <v>1</v>
      </c>
      <c r="BE1765">
        <v>0</v>
      </c>
      <c r="BF1765">
        <v>0</v>
      </c>
      <c r="BG1765">
        <v>0</v>
      </c>
      <c r="BH1765">
        <v>1800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 t="shared" si="1041"/>
        <v>21:42:48.080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168</v>
      </c>
      <c r="CR1765">
        <v>1</v>
      </c>
      <c r="CW1765">
        <v>13288854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 t="shared" si="1038"/>
        <v>07/22/2022 21:42:48.330</v>
      </c>
      <c r="C1766" t="str">
        <f t="shared" si="1005"/>
        <v>FFDFD3C0</v>
      </c>
      <c r="D1766" t="s">
        <v>124</v>
      </c>
      <c r="E1766">
        <v>2</v>
      </c>
      <c r="H1766">
        <v>156</v>
      </c>
      <c r="I1766" t="s">
        <v>125</v>
      </c>
      <c r="J1766" t="s">
        <v>126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1039"/>
        <v>21:42:48.078</v>
      </c>
      <c r="T1766" t="str">
        <f t="shared" si="1040"/>
        <v>21:42:47.578</v>
      </c>
      <c r="U1766" t="str">
        <f t="shared" si="1021"/>
        <v>A54CFF</v>
      </c>
      <c r="V1766">
        <v>0</v>
      </c>
      <c r="W1766">
        <v>0</v>
      </c>
      <c r="X1766">
        <v>2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1</v>
      </c>
      <c r="AI1766" t="s">
        <v>704</v>
      </c>
      <c r="AJ1766">
        <v>43.448782000000001</v>
      </c>
      <c r="AK1766" t="s">
        <v>705</v>
      </c>
      <c r="AL1766">
        <v>-88.790345000000002</v>
      </c>
      <c r="AM1766">
        <v>25</v>
      </c>
      <c r="AN1766">
        <v>1875</v>
      </c>
      <c r="AO1766" t="s">
        <v>118</v>
      </c>
      <c r="AP1766">
        <v>-51</v>
      </c>
      <c r="AQ1766">
        <v>94</v>
      </c>
      <c r="AR1766">
        <v>256</v>
      </c>
      <c r="AZ1766">
        <v>1200</v>
      </c>
      <c r="BA1766">
        <v>1</v>
      </c>
      <c r="BB1766" t="str">
        <f t="shared" si="1006"/>
        <v xml:space="preserve">N4400K  </v>
      </c>
      <c r="BC1766">
        <v>1</v>
      </c>
      <c r="BE1766">
        <v>0</v>
      </c>
      <c r="BF1766">
        <v>0</v>
      </c>
      <c r="BG1766">
        <v>0</v>
      </c>
      <c r="BH1766">
        <v>1800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 t="shared" si="1041"/>
        <v>21:42:48.080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168</v>
      </c>
      <c r="CR1766">
        <v>1</v>
      </c>
      <c r="CW1766">
        <v>13288854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 t="shared" si="1038"/>
        <v>07/22/2022 21:42:48.330</v>
      </c>
      <c r="C1767" t="str">
        <f t="shared" si="1005"/>
        <v>FFDFD3C0</v>
      </c>
      <c r="D1767" t="s">
        <v>121</v>
      </c>
      <c r="E1767">
        <v>12</v>
      </c>
      <c r="F1767">
        <v>1012</v>
      </c>
      <c r="G1767" t="s">
        <v>122</v>
      </c>
      <c r="J1767" t="s">
        <v>123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1039"/>
        <v>21:42:48.078</v>
      </c>
      <c r="T1767" t="str">
        <f t="shared" si="1040"/>
        <v>21:42:47.578</v>
      </c>
      <c r="U1767" t="str">
        <f t="shared" si="1021"/>
        <v>A54CFF</v>
      </c>
      <c r="V1767">
        <v>0</v>
      </c>
      <c r="W1767">
        <v>0</v>
      </c>
      <c r="X1767">
        <v>2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1</v>
      </c>
      <c r="AI1767" t="s">
        <v>704</v>
      </c>
      <c r="AJ1767">
        <v>43.448782000000001</v>
      </c>
      <c r="AK1767" t="s">
        <v>705</v>
      </c>
      <c r="AL1767">
        <v>-88.790345000000002</v>
      </c>
      <c r="AM1767">
        <v>25</v>
      </c>
      <c r="AN1767">
        <v>1875</v>
      </c>
      <c r="AO1767" t="s">
        <v>118</v>
      </c>
      <c r="AP1767">
        <v>-51</v>
      </c>
      <c r="AQ1767">
        <v>94</v>
      </c>
      <c r="AR1767">
        <v>256</v>
      </c>
      <c r="AZ1767">
        <v>1200</v>
      </c>
      <c r="BA1767">
        <v>1</v>
      </c>
      <c r="BB1767" t="str">
        <f t="shared" si="1006"/>
        <v xml:space="preserve">N4400K  </v>
      </c>
      <c r="BC1767">
        <v>1</v>
      </c>
      <c r="BE1767">
        <v>0</v>
      </c>
      <c r="BF1767">
        <v>0</v>
      </c>
      <c r="BG1767">
        <v>0</v>
      </c>
      <c r="BH1767">
        <v>1800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 t="shared" si="1041"/>
        <v>21:42:48.080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168</v>
      </c>
      <c r="CR1767">
        <v>1</v>
      </c>
      <c r="CW1767">
        <v>13288854</v>
      </c>
      <c r="CY1767">
        <v>1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 t="shared" si="1038"/>
        <v>07/22/2022 21:42:48.330</v>
      </c>
      <c r="C1768" t="str">
        <f t="shared" si="1005"/>
        <v>FFDFD3C0</v>
      </c>
      <c r="D1768" t="s">
        <v>121</v>
      </c>
      <c r="E1768">
        <v>11</v>
      </c>
      <c r="F1768">
        <v>1011</v>
      </c>
      <c r="G1768" t="s">
        <v>125</v>
      </c>
      <c r="J1768" t="s">
        <v>123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1039"/>
        <v>21:42:48.078</v>
      </c>
      <c r="T1768" t="str">
        <f t="shared" si="1040"/>
        <v>21:42:47.578</v>
      </c>
      <c r="U1768" t="str">
        <f t="shared" si="1021"/>
        <v>A54CFF</v>
      </c>
      <c r="V1768">
        <v>0</v>
      </c>
      <c r="W1768">
        <v>0</v>
      </c>
      <c r="X1768">
        <v>2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1</v>
      </c>
      <c r="AI1768" t="s">
        <v>704</v>
      </c>
      <c r="AJ1768">
        <v>43.448782000000001</v>
      </c>
      <c r="AK1768" t="s">
        <v>705</v>
      </c>
      <c r="AL1768">
        <v>-88.790345000000002</v>
      </c>
      <c r="AM1768">
        <v>25</v>
      </c>
      <c r="AN1768">
        <v>1875</v>
      </c>
      <c r="AO1768" t="s">
        <v>118</v>
      </c>
      <c r="AP1768">
        <v>-51</v>
      </c>
      <c r="AQ1768">
        <v>94</v>
      </c>
      <c r="AR1768">
        <v>256</v>
      </c>
      <c r="AZ1768">
        <v>1200</v>
      </c>
      <c r="BA1768">
        <v>1</v>
      </c>
      <c r="BB1768" t="str">
        <f t="shared" si="1006"/>
        <v xml:space="preserve">N4400K  </v>
      </c>
      <c r="BC1768">
        <v>1</v>
      </c>
      <c r="BE1768">
        <v>0</v>
      </c>
      <c r="BF1768">
        <v>0</v>
      </c>
      <c r="BG1768">
        <v>0</v>
      </c>
      <c r="BH1768">
        <v>1800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 t="shared" si="1041"/>
        <v>21:42:48.080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168</v>
      </c>
      <c r="CR1768">
        <v>1</v>
      </c>
      <c r="CW1768">
        <v>13288854</v>
      </c>
      <c r="CY1768">
        <v>1</v>
      </c>
      <c r="CZ1768">
        <v>0</v>
      </c>
      <c r="DA1768">
        <v>0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 t="shared" ref="A1769:A1774" si="1042">"07/22/2022 21:42:49.174"</f>
        <v>07/22/2022 21:42:49.174</v>
      </c>
      <c r="C1769" t="str">
        <f t="shared" si="1005"/>
        <v>FFDFD3C0</v>
      </c>
      <c r="D1769" t="s">
        <v>127</v>
      </c>
      <c r="E1769">
        <v>8</v>
      </c>
      <c r="F1769">
        <v>2008</v>
      </c>
      <c r="G1769" t="s">
        <v>128</v>
      </c>
      <c r="J1769" t="s">
        <v>129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ref="S1769:S1774" si="1043">"21:42:48.938"</f>
        <v>21:42:48.938</v>
      </c>
      <c r="T1769" t="str">
        <f t="shared" ref="T1769:T1774" si="1044">"21:42:48.538"</f>
        <v>21:42:48.538</v>
      </c>
      <c r="U1769" t="str">
        <f t="shared" si="1021"/>
        <v>A54CFF</v>
      </c>
      <c r="V1769">
        <v>0</v>
      </c>
      <c r="W1769">
        <v>0</v>
      </c>
      <c r="X1769">
        <v>2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1</v>
      </c>
      <c r="AI1769" t="s">
        <v>706</v>
      </c>
      <c r="AJ1769">
        <v>43.449168</v>
      </c>
      <c r="AK1769" t="s">
        <v>707</v>
      </c>
      <c r="AL1769">
        <v>-88.790645999999995</v>
      </c>
      <c r="AM1769">
        <v>25</v>
      </c>
      <c r="AN1769">
        <v>1875</v>
      </c>
      <c r="AO1769" t="s">
        <v>118</v>
      </c>
      <c r="AP1769">
        <v>-51</v>
      </c>
      <c r="AQ1769">
        <v>94</v>
      </c>
      <c r="AR1769">
        <v>256</v>
      </c>
      <c r="AZ1769">
        <v>1200</v>
      </c>
      <c r="BA1769">
        <v>1</v>
      </c>
      <c r="BB1769" t="str">
        <f t="shared" si="1006"/>
        <v xml:space="preserve">N4400K  </v>
      </c>
      <c r="BC1769">
        <v>1</v>
      </c>
      <c r="BE1769">
        <v>0</v>
      </c>
      <c r="BF1769">
        <v>0</v>
      </c>
      <c r="BG1769">
        <v>0</v>
      </c>
      <c r="BH1769">
        <v>1800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 t="shared" ref="BW1769:BW1774" si="1045">"21:42:48.944"</f>
        <v>21:42:48.944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168</v>
      </c>
      <c r="CR1769">
        <v>1</v>
      </c>
      <c r="CW1769">
        <v>13290380</v>
      </c>
      <c r="CY1769">
        <v>1</v>
      </c>
      <c r="CZ1769">
        <v>0</v>
      </c>
      <c r="DA1769">
        <v>0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 t="shared" si="1042"/>
        <v>07/22/2022 21:42:49.174</v>
      </c>
      <c r="C1770" t="str">
        <f t="shared" si="1005"/>
        <v>FFDFD3C0</v>
      </c>
      <c r="D1770" t="s">
        <v>121</v>
      </c>
      <c r="E1770">
        <v>12</v>
      </c>
      <c r="F1770">
        <v>1012</v>
      </c>
      <c r="G1770" t="s">
        <v>122</v>
      </c>
      <c r="J1770" t="s">
        <v>123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1043"/>
        <v>21:42:48.938</v>
      </c>
      <c r="T1770" t="str">
        <f t="shared" si="1044"/>
        <v>21:42:48.538</v>
      </c>
      <c r="U1770" t="str">
        <f t="shared" si="1021"/>
        <v>A54CFF</v>
      </c>
      <c r="V1770">
        <v>0</v>
      </c>
      <c r="W1770">
        <v>0</v>
      </c>
      <c r="X1770">
        <v>2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1</v>
      </c>
      <c r="AI1770" t="s">
        <v>706</v>
      </c>
      <c r="AJ1770">
        <v>43.449168</v>
      </c>
      <c r="AK1770" t="s">
        <v>707</v>
      </c>
      <c r="AL1770">
        <v>-88.790645999999995</v>
      </c>
      <c r="AM1770">
        <v>25</v>
      </c>
      <c r="AN1770">
        <v>1875</v>
      </c>
      <c r="AO1770" t="s">
        <v>118</v>
      </c>
      <c r="AP1770">
        <v>-51</v>
      </c>
      <c r="AQ1770">
        <v>94</v>
      </c>
      <c r="AR1770">
        <v>256</v>
      </c>
      <c r="AZ1770">
        <v>1200</v>
      </c>
      <c r="BA1770">
        <v>1</v>
      </c>
      <c r="BB1770" t="str">
        <f t="shared" si="1006"/>
        <v xml:space="preserve">N4400K  </v>
      </c>
      <c r="BC1770">
        <v>1</v>
      </c>
      <c r="BE1770">
        <v>0</v>
      </c>
      <c r="BF1770">
        <v>0</v>
      </c>
      <c r="BG1770">
        <v>0</v>
      </c>
      <c r="BH1770">
        <v>1800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 t="shared" si="1045"/>
        <v>21:42:48.944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119</v>
      </c>
      <c r="CQ1770">
        <v>168</v>
      </c>
      <c r="CR1770">
        <v>1</v>
      </c>
      <c r="CW1770">
        <v>13290380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 t="shared" si="1042"/>
        <v>07/22/2022 21:42:49.174</v>
      </c>
      <c r="C1771" t="str">
        <f t="shared" ref="C1771:C1834" si="1046">"FFDFD3C0"</f>
        <v>FFDFD3C0</v>
      </c>
      <c r="D1771" t="s">
        <v>113</v>
      </c>
      <c r="E1771">
        <v>44</v>
      </c>
      <c r="H1771">
        <v>151</v>
      </c>
      <c r="I1771" t="s">
        <v>114</v>
      </c>
      <c r="J1771" t="s">
        <v>115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1043"/>
        <v>21:42:48.938</v>
      </c>
      <c r="T1771" t="str">
        <f t="shared" si="1044"/>
        <v>21:42:48.538</v>
      </c>
      <c r="U1771" t="str">
        <f t="shared" si="1021"/>
        <v>A54CFF</v>
      </c>
      <c r="V1771">
        <v>0</v>
      </c>
      <c r="W1771">
        <v>0</v>
      </c>
      <c r="X1771">
        <v>2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1</v>
      </c>
      <c r="AI1771" t="s">
        <v>706</v>
      </c>
      <c r="AJ1771">
        <v>43.449168</v>
      </c>
      <c r="AK1771" t="s">
        <v>707</v>
      </c>
      <c r="AL1771">
        <v>-88.790645999999995</v>
      </c>
      <c r="AM1771">
        <v>25</v>
      </c>
      <c r="AN1771">
        <v>1875</v>
      </c>
      <c r="AO1771" t="s">
        <v>118</v>
      </c>
      <c r="AP1771">
        <v>-51</v>
      </c>
      <c r="AQ1771">
        <v>94</v>
      </c>
      <c r="AR1771">
        <v>256</v>
      </c>
      <c r="AZ1771">
        <v>1200</v>
      </c>
      <c r="BA1771">
        <v>1</v>
      </c>
      <c r="BB1771" t="str">
        <f t="shared" ref="BB1771:BB1834" si="1047">"N4400K  "</f>
        <v xml:space="preserve">N4400K  </v>
      </c>
      <c r="BC1771">
        <v>1</v>
      </c>
      <c r="BE1771">
        <v>0</v>
      </c>
      <c r="BF1771">
        <v>0</v>
      </c>
      <c r="BG1771">
        <v>0</v>
      </c>
      <c r="BH1771">
        <v>1800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 t="shared" si="1045"/>
        <v>21:42:48.944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168</v>
      </c>
      <c r="CR1771">
        <v>1</v>
      </c>
      <c r="CW1771">
        <v>13290380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 t="shared" si="1042"/>
        <v>07/22/2022 21:42:49.174</v>
      </c>
      <c r="C1772" t="str">
        <f t="shared" si="1046"/>
        <v>FFDFD3C0</v>
      </c>
      <c r="D1772" t="s">
        <v>124</v>
      </c>
      <c r="E1772">
        <v>2</v>
      </c>
      <c r="H1772">
        <v>156</v>
      </c>
      <c r="I1772" t="s">
        <v>125</v>
      </c>
      <c r="J1772" t="s">
        <v>126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1043"/>
        <v>21:42:48.938</v>
      </c>
      <c r="T1772" t="str">
        <f t="shared" si="1044"/>
        <v>21:42:48.538</v>
      </c>
      <c r="U1772" t="str">
        <f t="shared" si="1021"/>
        <v>A54CFF</v>
      </c>
      <c r="V1772">
        <v>0</v>
      </c>
      <c r="W1772">
        <v>0</v>
      </c>
      <c r="X1772">
        <v>2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1</v>
      </c>
      <c r="AI1772" t="s">
        <v>706</v>
      </c>
      <c r="AJ1772">
        <v>43.449168</v>
      </c>
      <c r="AK1772" t="s">
        <v>707</v>
      </c>
      <c r="AL1772">
        <v>-88.790645999999995</v>
      </c>
      <c r="AM1772">
        <v>25</v>
      </c>
      <c r="AN1772">
        <v>1875</v>
      </c>
      <c r="AO1772" t="s">
        <v>118</v>
      </c>
      <c r="AP1772">
        <v>-51</v>
      </c>
      <c r="AQ1772">
        <v>94</v>
      </c>
      <c r="AR1772">
        <v>256</v>
      </c>
      <c r="AZ1772">
        <v>1200</v>
      </c>
      <c r="BA1772">
        <v>1</v>
      </c>
      <c r="BB1772" t="str">
        <f t="shared" si="1047"/>
        <v xml:space="preserve">N4400K  </v>
      </c>
      <c r="BC1772">
        <v>1</v>
      </c>
      <c r="BE1772">
        <v>0</v>
      </c>
      <c r="BF1772">
        <v>0</v>
      </c>
      <c r="BG1772">
        <v>0</v>
      </c>
      <c r="BH1772">
        <v>1800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 t="shared" si="1045"/>
        <v>21:42:48.944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168</v>
      </c>
      <c r="CR1772">
        <v>1</v>
      </c>
      <c r="CW1772">
        <v>13290380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 t="shared" si="1042"/>
        <v>07/22/2022 21:42:49.174</v>
      </c>
      <c r="C1773" t="str">
        <f t="shared" si="1046"/>
        <v>FFDFD3C0</v>
      </c>
      <c r="D1773" t="s">
        <v>113</v>
      </c>
      <c r="E1773">
        <v>45</v>
      </c>
      <c r="H1773">
        <v>152</v>
      </c>
      <c r="I1773" t="s">
        <v>120</v>
      </c>
      <c r="J1773" t="s">
        <v>115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1043"/>
        <v>21:42:48.938</v>
      </c>
      <c r="T1773" t="str">
        <f t="shared" si="1044"/>
        <v>21:42:48.538</v>
      </c>
      <c r="U1773" t="str">
        <f t="shared" si="1021"/>
        <v>A54CFF</v>
      </c>
      <c r="V1773">
        <v>0</v>
      </c>
      <c r="W1773">
        <v>0</v>
      </c>
      <c r="X1773">
        <v>2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1</v>
      </c>
      <c r="AI1773" t="s">
        <v>706</v>
      </c>
      <c r="AJ1773">
        <v>43.449168</v>
      </c>
      <c r="AK1773" t="s">
        <v>707</v>
      </c>
      <c r="AL1773">
        <v>-88.790645999999995</v>
      </c>
      <c r="AM1773">
        <v>25</v>
      </c>
      <c r="AN1773">
        <v>1875</v>
      </c>
      <c r="AO1773" t="s">
        <v>118</v>
      </c>
      <c r="AP1773">
        <v>-51</v>
      </c>
      <c r="AQ1773">
        <v>94</v>
      </c>
      <c r="AR1773">
        <v>256</v>
      </c>
      <c r="AZ1773">
        <v>1200</v>
      </c>
      <c r="BA1773">
        <v>1</v>
      </c>
      <c r="BB1773" t="str">
        <f t="shared" si="1047"/>
        <v xml:space="preserve">N4400K  </v>
      </c>
      <c r="BC1773">
        <v>1</v>
      </c>
      <c r="BE1773">
        <v>0</v>
      </c>
      <c r="BF1773">
        <v>0</v>
      </c>
      <c r="BG1773">
        <v>0</v>
      </c>
      <c r="BH1773">
        <v>1800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 t="shared" si="1045"/>
        <v>21:42:48.944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7</v>
      </c>
      <c r="CP1773" t="s">
        <v>119</v>
      </c>
      <c r="CQ1773">
        <v>168</v>
      </c>
      <c r="CR1773">
        <v>1</v>
      </c>
      <c r="CW1773">
        <v>13290380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 t="shared" si="1042"/>
        <v>07/22/2022 21:42:49.174</v>
      </c>
      <c r="C1774" t="str">
        <f t="shared" si="1046"/>
        <v>FFDFD3C0</v>
      </c>
      <c r="D1774" t="s">
        <v>121</v>
      </c>
      <c r="E1774">
        <v>11</v>
      </c>
      <c r="F1774">
        <v>1011</v>
      </c>
      <c r="G1774" t="s">
        <v>125</v>
      </c>
      <c r="J1774" t="s">
        <v>123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1043"/>
        <v>21:42:48.938</v>
      </c>
      <c r="T1774" t="str">
        <f t="shared" si="1044"/>
        <v>21:42:48.538</v>
      </c>
      <c r="U1774" t="str">
        <f t="shared" si="1021"/>
        <v>A54CFF</v>
      </c>
      <c r="V1774">
        <v>0</v>
      </c>
      <c r="W1774">
        <v>0</v>
      </c>
      <c r="X1774">
        <v>2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1</v>
      </c>
      <c r="AI1774" t="s">
        <v>706</v>
      </c>
      <c r="AJ1774">
        <v>43.449168</v>
      </c>
      <c r="AK1774" t="s">
        <v>707</v>
      </c>
      <c r="AL1774">
        <v>-88.790645999999995</v>
      </c>
      <c r="AM1774">
        <v>25</v>
      </c>
      <c r="AN1774">
        <v>1875</v>
      </c>
      <c r="AO1774" t="s">
        <v>118</v>
      </c>
      <c r="AP1774">
        <v>-51</v>
      </c>
      <c r="AQ1774">
        <v>94</v>
      </c>
      <c r="AR1774">
        <v>256</v>
      </c>
      <c r="AZ1774">
        <v>1200</v>
      </c>
      <c r="BA1774">
        <v>1</v>
      </c>
      <c r="BB1774" t="str">
        <f t="shared" si="1047"/>
        <v xml:space="preserve">N4400K  </v>
      </c>
      <c r="BC1774">
        <v>1</v>
      </c>
      <c r="BE1774">
        <v>0</v>
      </c>
      <c r="BF1774">
        <v>0</v>
      </c>
      <c r="BG1774">
        <v>0</v>
      </c>
      <c r="BH1774">
        <v>1800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 t="shared" si="1045"/>
        <v>21:42:48.944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7</v>
      </c>
      <c r="CP1774" t="s">
        <v>119</v>
      </c>
      <c r="CQ1774">
        <v>168</v>
      </c>
      <c r="CR1774">
        <v>1</v>
      </c>
      <c r="CW1774">
        <v>13290380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"07/22/2022 21:42:50.127"</f>
        <v>07/22/2022 21:42:50.127</v>
      </c>
      <c r="C1775" t="str">
        <f t="shared" si="1046"/>
        <v>FFDFD3C0</v>
      </c>
      <c r="D1775" t="s">
        <v>113</v>
      </c>
      <c r="E1775">
        <v>45</v>
      </c>
      <c r="H1775">
        <v>152</v>
      </c>
      <c r="I1775" t="s">
        <v>120</v>
      </c>
      <c r="J1775" t="s">
        <v>115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ref="S1775:S1780" si="1048">"21:42:49.914"</f>
        <v>21:42:49.914</v>
      </c>
      <c r="T1775" t="str">
        <f t="shared" ref="T1775:T1780" si="1049">"21:42:49.514"</f>
        <v>21:42:49.514</v>
      </c>
      <c r="U1775" t="str">
        <f t="shared" si="1021"/>
        <v>A54CFF</v>
      </c>
      <c r="V1775">
        <v>0</v>
      </c>
      <c r="W1775">
        <v>0</v>
      </c>
      <c r="X1775">
        <v>2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1</v>
      </c>
      <c r="AI1775" t="s">
        <v>708</v>
      </c>
      <c r="AJ1775">
        <v>43.449553999999999</v>
      </c>
      <c r="AK1775" t="s">
        <v>709</v>
      </c>
      <c r="AL1775">
        <v>-88.790925000000001</v>
      </c>
      <c r="AM1775">
        <v>25</v>
      </c>
      <c r="AN1775">
        <v>1900</v>
      </c>
      <c r="AO1775" t="s">
        <v>118</v>
      </c>
      <c r="AP1775">
        <v>-51</v>
      </c>
      <c r="AQ1775">
        <v>94</v>
      </c>
      <c r="AR1775">
        <v>320</v>
      </c>
      <c r="AZ1775">
        <v>1200</v>
      </c>
      <c r="BA1775">
        <v>1</v>
      </c>
      <c r="BB1775" t="str">
        <f t="shared" si="1047"/>
        <v xml:space="preserve">N4400K  </v>
      </c>
      <c r="BC1775">
        <v>1</v>
      </c>
      <c r="BE1775">
        <v>0</v>
      </c>
      <c r="BF1775">
        <v>0</v>
      </c>
      <c r="BG1775">
        <v>0</v>
      </c>
      <c r="BH1775">
        <v>1825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 t="shared" ref="BW1775:BW1780" si="1050">"21:42:49.918"</f>
        <v>21:42:49.918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168</v>
      </c>
      <c r="CR1775">
        <v>1</v>
      </c>
      <c r="CW1775">
        <v>13292144</v>
      </c>
      <c r="CY1775">
        <v>1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"07/22/2022 21:42:50.127"</f>
        <v>07/22/2022 21:42:50.127</v>
      </c>
      <c r="C1776" t="str">
        <f t="shared" si="1046"/>
        <v>FFDFD3C0</v>
      </c>
      <c r="D1776" t="s">
        <v>113</v>
      </c>
      <c r="E1776">
        <v>44</v>
      </c>
      <c r="H1776">
        <v>151</v>
      </c>
      <c r="I1776" t="s">
        <v>114</v>
      </c>
      <c r="J1776" t="s">
        <v>115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1048"/>
        <v>21:42:49.914</v>
      </c>
      <c r="T1776" t="str">
        <f t="shared" si="1049"/>
        <v>21:42:49.514</v>
      </c>
      <c r="U1776" t="str">
        <f t="shared" si="1021"/>
        <v>A54CFF</v>
      </c>
      <c r="V1776">
        <v>0</v>
      </c>
      <c r="W1776">
        <v>0</v>
      </c>
      <c r="X1776">
        <v>2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1</v>
      </c>
      <c r="AI1776" t="s">
        <v>708</v>
      </c>
      <c r="AJ1776">
        <v>43.449553999999999</v>
      </c>
      <c r="AK1776" t="s">
        <v>709</v>
      </c>
      <c r="AL1776">
        <v>-88.790925000000001</v>
      </c>
      <c r="AM1776">
        <v>25</v>
      </c>
      <c r="AN1776">
        <v>1900</v>
      </c>
      <c r="AO1776" t="s">
        <v>118</v>
      </c>
      <c r="AP1776">
        <v>-51</v>
      </c>
      <c r="AQ1776">
        <v>94</v>
      </c>
      <c r="AR1776">
        <v>320</v>
      </c>
      <c r="AZ1776">
        <v>1200</v>
      </c>
      <c r="BA1776">
        <v>1</v>
      </c>
      <c r="BB1776" t="str">
        <f t="shared" si="1047"/>
        <v xml:space="preserve">N4400K  </v>
      </c>
      <c r="BC1776">
        <v>1</v>
      </c>
      <c r="BE1776">
        <v>0</v>
      </c>
      <c r="BF1776">
        <v>0</v>
      </c>
      <c r="BG1776">
        <v>0</v>
      </c>
      <c r="BH1776">
        <v>1825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 t="shared" si="1050"/>
        <v>21:42:49.918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168</v>
      </c>
      <c r="CR1776">
        <v>1</v>
      </c>
      <c r="CW1776">
        <v>13292144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"07/22/2022 21:42:50.127"</f>
        <v>07/22/2022 21:42:50.127</v>
      </c>
      <c r="C1777" t="str">
        <f t="shared" si="1046"/>
        <v>FFDFD3C0</v>
      </c>
      <c r="D1777" t="s">
        <v>121</v>
      </c>
      <c r="E1777">
        <v>12</v>
      </c>
      <c r="F1777">
        <v>1012</v>
      </c>
      <c r="G1777" t="s">
        <v>122</v>
      </c>
      <c r="J1777" t="s">
        <v>123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1048"/>
        <v>21:42:49.914</v>
      </c>
      <c r="T1777" t="str">
        <f t="shared" si="1049"/>
        <v>21:42:49.514</v>
      </c>
      <c r="U1777" t="str">
        <f t="shared" si="1021"/>
        <v>A54CFF</v>
      </c>
      <c r="V1777">
        <v>0</v>
      </c>
      <c r="W1777">
        <v>0</v>
      </c>
      <c r="X1777">
        <v>2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1</v>
      </c>
      <c r="AI1777" t="s">
        <v>708</v>
      </c>
      <c r="AJ1777">
        <v>43.449553999999999</v>
      </c>
      <c r="AK1777" t="s">
        <v>709</v>
      </c>
      <c r="AL1777">
        <v>-88.790925000000001</v>
      </c>
      <c r="AM1777">
        <v>25</v>
      </c>
      <c r="AN1777">
        <v>1900</v>
      </c>
      <c r="AO1777" t="s">
        <v>118</v>
      </c>
      <c r="AP1777">
        <v>-51</v>
      </c>
      <c r="AQ1777">
        <v>94</v>
      </c>
      <c r="AR1777">
        <v>320</v>
      </c>
      <c r="AZ1777">
        <v>1200</v>
      </c>
      <c r="BA1777">
        <v>1</v>
      </c>
      <c r="BB1777" t="str">
        <f t="shared" si="1047"/>
        <v xml:space="preserve">N4400K  </v>
      </c>
      <c r="BC1777">
        <v>1</v>
      </c>
      <c r="BE1777">
        <v>0</v>
      </c>
      <c r="BF1777">
        <v>0</v>
      </c>
      <c r="BG1777">
        <v>0</v>
      </c>
      <c r="BH1777">
        <v>1825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 t="shared" si="1050"/>
        <v>21:42:49.918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168</v>
      </c>
      <c r="CR1777">
        <v>1</v>
      </c>
      <c r="CW1777">
        <v>13292144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"07/22/2022 21:42:50.127"</f>
        <v>07/22/2022 21:42:50.127</v>
      </c>
      <c r="C1778" t="str">
        <f t="shared" si="1046"/>
        <v>FFDFD3C0</v>
      </c>
      <c r="D1778" t="s">
        <v>124</v>
      </c>
      <c r="E1778">
        <v>2</v>
      </c>
      <c r="H1778">
        <v>156</v>
      </c>
      <c r="I1778" t="s">
        <v>125</v>
      </c>
      <c r="J1778" t="s">
        <v>126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1048"/>
        <v>21:42:49.914</v>
      </c>
      <c r="T1778" t="str">
        <f t="shared" si="1049"/>
        <v>21:42:49.514</v>
      </c>
      <c r="U1778" t="str">
        <f t="shared" si="1021"/>
        <v>A54CFF</v>
      </c>
      <c r="V1778">
        <v>0</v>
      </c>
      <c r="W1778">
        <v>0</v>
      </c>
      <c r="X1778">
        <v>2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1</v>
      </c>
      <c r="AI1778" t="s">
        <v>708</v>
      </c>
      <c r="AJ1778">
        <v>43.449553999999999</v>
      </c>
      <c r="AK1778" t="s">
        <v>709</v>
      </c>
      <c r="AL1778">
        <v>-88.790925000000001</v>
      </c>
      <c r="AM1778">
        <v>25</v>
      </c>
      <c r="AN1778">
        <v>1900</v>
      </c>
      <c r="AO1778" t="s">
        <v>118</v>
      </c>
      <c r="AP1778">
        <v>-51</v>
      </c>
      <c r="AQ1778">
        <v>94</v>
      </c>
      <c r="AR1778">
        <v>320</v>
      </c>
      <c r="AZ1778">
        <v>1200</v>
      </c>
      <c r="BA1778">
        <v>1</v>
      </c>
      <c r="BB1778" t="str">
        <f t="shared" si="1047"/>
        <v xml:space="preserve">N4400K  </v>
      </c>
      <c r="BC1778">
        <v>1</v>
      </c>
      <c r="BE1778">
        <v>0</v>
      </c>
      <c r="BF1778">
        <v>0</v>
      </c>
      <c r="BG1778">
        <v>0</v>
      </c>
      <c r="BH1778">
        <v>1825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 t="shared" si="1050"/>
        <v>21:42:49.918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168</v>
      </c>
      <c r="CR1778">
        <v>1</v>
      </c>
      <c r="CW1778">
        <v>13292144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"07/22/2022 21:42:50.127"</f>
        <v>07/22/2022 21:42:50.127</v>
      </c>
      <c r="C1779" t="str">
        <f t="shared" si="1046"/>
        <v>FFDFD3C0</v>
      </c>
      <c r="D1779" t="s">
        <v>121</v>
      </c>
      <c r="E1779">
        <v>11</v>
      </c>
      <c r="F1779">
        <v>1011</v>
      </c>
      <c r="G1779" t="s">
        <v>125</v>
      </c>
      <c r="J1779" t="s">
        <v>123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1048"/>
        <v>21:42:49.914</v>
      </c>
      <c r="T1779" t="str">
        <f t="shared" si="1049"/>
        <v>21:42:49.514</v>
      </c>
      <c r="U1779" t="str">
        <f t="shared" si="1021"/>
        <v>A54CFF</v>
      </c>
      <c r="V1779">
        <v>0</v>
      </c>
      <c r="W1779">
        <v>0</v>
      </c>
      <c r="X1779">
        <v>2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1</v>
      </c>
      <c r="AI1779" t="s">
        <v>708</v>
      </c>
      <c r="AJ1779">
        <v>43.449553999999999</v>
      </c>
      <c r="AK1779" t="s">
        <v>709</v>
      </c>
      <c r="AL1779">
        <v>-88.790925000000001</v>
      </c>
      <c r="AM1779">
        <v>25</v>
      </c>
      <c r="AN1779">
        <v>1900</v>
      </c>
      <c r="AO1779" t="s">
        <v>118</v>
      </c>
      <c r="AP1779">
        <v>-51</v>
      </c>
      <c r="AQ1779">
        <v>94</v>
      </c>
      <c r="AR1779">
        <v>320</v>
      </c>
      <c r="AZ1779">
        <v>1200</v>
      </c>
      <c r="BA1779">
        <v>1</v>
      </c>
      <c r="BB1779" t="str">
        <f t="shared" si="1047"/>
        <v xml:space="preserve">N4400K  </v>
      </c>
      <c r="BC1779">
        <v>1</v>
      </c>
      <c r="BE1779">
        <v>0</v>
      </c>
      <c r="BF1779">
        <v>0</v>
      </c>
      <c r="BG1779">
        <v>0</v>
      </c>
      <c r="BH1779">
        <v>1825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 t="shared" si="1050"/>
        <v>21:42:49.918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119</v>
      </c>
      <c r="CQ1779">
        <v>168</v>
      </c>
      <c r="CR1779">
        <v>1</v>
      </c>
      <c r="CW1779">
        <v>13292144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"07/22/2022 21:42:50.221"</f>
        <v>07/22/2022 21:42:50.221</v>
      </c>
      <c r="C1780" t="str">
        <f t="shared" si="1046"/>
        <v>FFDFD3C0</v>
      </c>
      <c r="D1780" t="s">
        <v>127</v>
      </c>
      <c r="E1780">
        <v>8</v>
      </c>
      <c r="F1780">
        <v>2008</v>
      </c>
      <c r="G1780" t="s">
        <v>128</v>
      </c>
      <c r="J1780" t="s">
        <v>129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1048"/>
        <v>21:42:49.914</v>
      </c>
      <c r="T1780" t="str">
        <f t="shared" si="1049"/>
        <v>21:42:49.514</v>
      </c>
      <c r="U1780" t="str">
        <f t="shared" si="1021"/>
        <v>A54CFF</v>
      </c>
      <c r="V1780">
        <v>0</v>
      </c>
      <c r="W1780">
        <v>0</v>
      </c>
      <c r="X1780">
        <v>2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1</v>
      </c>
      <c r="AI1780" t="s">
        <v>708</v>
      </c>
      <c r="AJ1780">
        <v>43.449553999999999</v>
      </c>
      <c r="AK1780" t="s">
        <v>709</v>
      </c>
      <c r="AL1780">
        <v>-88.790925000000001</v>
      </c>
      <c r="AM1780">
        <v>25</v>
      </c>
      <c r="AN1780">
        <v>1900</v>
      </c>
      <c r="AO1780" t="s">
        <v>118</v>
      </c>
      <c r="AP1780">
        <v>-51</v>
      </c>
      <c r="AQ1780">
        <v>94</v>
      </c>
      <c r="AR1780">
        <v>320</v>
      </c>
      <c r="AZ1780">
        <v>1200</v>
      </c>
      <c r="BA1780">
        <v>1</v>
      </c>
      <c r="BB1780" t="str">
        <f t="shared" si="1047"/>
        <v xml:space="preserve">N4400K  </v>
      </c>
      <c r="BC1780">
        <v>1</v>
      </c>
      <c r="BE1780">
        <v>0</v>
      </c>
      <c r="BF1780">
        <v>0</v>
      </c>
      <c r="BG1780">
        <v>0</v>
      </c>
      <c r="BH1780">
        <v>1825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 t="shared" si="1050"/>
        <v>21:42:49.918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168</v>
      </c>
      <c r="CR1780">
        <v>1</v>
      </c>
      <c r="CW1780">
        <v>13292144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 t="shared" ref="A1781:A1786" si="1051">"07/22/2022 21:42:51.284"</f>
        <v>07/22/2022 21:42:51.284</v>
      </c>
      <c r="C1781" t="str">
        <f t="shared" si="1046"/>
        <v>FFDFD3C0</v>
      </c>
      <c r="D1781" t="s">
        <v>127</v>
      </c>
      <c r="E1781">
        <v>8</v>
      </c>
      <c r="F1781">
        <v>2008</v>
      </c>
      <c r="G1781" t="s">
        <v>128</v>
      </c>
      <c r="J1781" t="s">
        <v>129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ref="S1781:S1786" si="1052">"21:42:51.055"</f>
        <v>21:42:51.055</v>
      </c>
      <c r="T1781" t="str">
        <f t="shared" ref="T1781:T1786" si="1053">"21:42:50.555"</f>
        <v>21:42:50.555</v>
      </c>
      <c r="U1781" t="str">
        <f t="shared" si="1021"/>
        <v>A54CFF</v>
      </c>
      <c r="V1781">
        <v>0</v>
      </c>
      <c r="W1781">
        <v>0</v>
      </c>
      <c r="X1781">
        <v>2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1</v>
      </c>
      <c r="AI1781" t="s">
        <v>710</v>
      </c>
      <c r="AJ1781">
        <v>43.450048000000002</v>
      </c>
      <c r="AK1781" t="s">
        <v>711</v>
      </c>
      <c r="AL1781">
        <v>-88.791310999999993</v>
      </c>
      <c r="AM1781">
        <v>25</v>
      </c>
      <c r="AN1781">
        <v>1900</v>
      </c>
      <c r="AO1781" t="s">
        <v>118</v>
      </c>
      <c r="AP1781">
        <v>-50</v>
      </c>
      <c r="AQ1781">
        <v>93</v>
      </c>
      <c r="AR1781">
        <v>192</v>
      </c>
      <c r="AZ1781">
        <v>1200</v>
      </c>
      <c r="BA1781">
        <v>1</v>
      </c>
      <c r="BB1781" t="str">
        <f t="shared" si="1047"/>
        <v xml:space="preserve">N4400K  </v>
      </c>
      <c r="BC1781">
        <v>1</v>
      </c>
      <c r="BE1781">
        <v>0</v>
      </c>
      <c r="BF1781">
        <v>0</v>
      </c>
      <c r="BG1781">
        <v>0</v>
      </c>
      <c r="BH1781">
        <v>1825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 t="shared" ref="BW1781:BW1786" si="1054">"21:42:51.056"</f>
        <v>21:42:51.056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168</v>
      </c>
      <c r="CR1781">
        <v>1</v>
      </c>
      <c r="CW1781">
        <v>13294264</v>
      </c>
      <c r="CY1781">
        <v>1</v>
      </c>
      <c r="CZ1781">
        <v>0</v>
      </c>
      <c r="DA1781">
        <v>0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 t="shared" si="1051"/>
        <v>07/22/2022 21:42:51.284</v>
      </c>
      <c r="C1782" t="str">
        <f t="shared" si="1046"/>
        <v>FFDFD3C0</v>
      </c>
      <c r="D1782" t="s">
        <v>121</v>
      </c>
      <c r="E1782">
        <v>11</v>
      </c>
      <c r="F1782">
        <v>1011</v>
      </c>
      <c r="G1782" t="s">
        <v>125</v>
      </c>
      <c r="J1782" t="s">
        <v>123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1052"/>
        <v>21:42:51.055</v>
      </c>
      <c r="T1782" t="str">
        <f t="shared" si="1053"/>
        <v>21:42:50.555</v>
      </c>
      <c r="U1782" t="str">
        <f t="shared" si="1021"/>
        <v>A54CFF</v>
      </c>
      <c r="V1782">
        <v>0</v>
      </c>
      <c r="W1782">
        <v>0</v>
      </c>
      <c r="X1782">
        <v>2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1</v>
      </c>
      <c r="AI1782" t="s">
        <v>710</v>
      </c>
      <c r="AJ1782">
        <v>43.450048000000002</v>
      </c>
      <c r="AK1782" t="s">
        <v>711</v>
      </c>
      <c r="AL1782">
        <v>-88.791310999999993</v>
      </c>
      <c r="AM1782">
        <v>25</v>
      </c>
      <c r="AN1782">
        <v>1900</v>
      </c>
      <c r="AO1782" t="s">
        <v>118</v>
      </c>
      <c r="AP1782">
        <v>-50</v>
      </c>
      <c r="AQ1782">
        <v>93</v>
      </c>
      <c r="AR1782">
        <v>192</v>
      </c>
      <c r="AZ1782">
        <v>1200</v>
      </c>
      <c r="BA1782">
        <v>1</v>
      </c>
      <c r="BB1782" t="str">
        <f t="shared" si="1047"/>
        <v xml:space="preserve">N4400K  </v>
      </c>
      <c r="BC1782">
        <v>1</v>
      </c>
      <c r="BE1782">
        <v>0</v>
      </c>
      <c r="BF1782">
        <v>0</v>
      </c>
      <c r="BG1782">
        <v>0</v>
      </c>
      <c r="BH1782">
        <v>1825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 t="shared" si="1054"/>
        <v>21:42:51.056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168</v>
      </c>
      <c r="CR1782">
        <v>1</v>
      </c>
      <c r="CW1782">
        <v>13294264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 t="shared" si="1051"/>
        <v>07/22/2022 21:42:51.284</v>
      </c>
      <c r="C1783" t="str">
        <f t="shared" si="1046"/>
        <v>FFDFD3C0</v>
      </c>
      <c r="D1783" t="s">
        <v>113</v>
      </c>
      <c r="E1783">
        <v>44</v>
      </c>
      <c r="H1783">
        <v>151</v>
      </c>
      <c r="I1783" t="s">
        <v>114</v>
      </c>
      <c r="J1783" t="s">
        <v>115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1052"/>
        <v>21:42:51.055</v>
      </c>
      <c r="T1783" t="str">
        <f t="shared" si="1053"/>
        <v>21:42:50.555</v>
      </c>
      <c r="U1783" t="str">
        <f t="shared" si="1021"/>
        <v>A54CFF</v>
      </c>
      <c r="V1783">
        <v>0</v>
      </c>
      <c r="W1783">
        <v>0</v>
      </c>
      <c r="X1783">
        <v>2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1</v>
      </c>
      <c r="AI1783" t="s">
        <v>710</v>
      </c>
      <c r="AJ1783">
        <v>43.450048000000002</v>
      </c>
      <c r="AK1783" t="s">
        <v>711</v>
      </c>
      <c r="AL1783">
        <v>-88.791310999999993</v>
      </c>
      <c r="AM1783">
        <v>25</v>
      </c>
      <c r="AN1783">
        <v>1900</v>
      </c>
      <c r="AO1783" t="s">
        <v>118</v>
      </c>
      <c r="AP1783">
        <v>-50</v>
      </c>
      <c r="AQ1783">
        <v>93</v>
      </c>
      <c r="AR1783">
        <v>192</v>
      </c>
      <c r="AZ1783">
        <v>1200</v>
      </c>
      <c r="BA1783">
        <v>1</v>
      </c>
      <c r="BB1783" t="str">
        <f t="shared" si="1047"/>
        <v xml:space="preserve">N4400K  </v>
      </c>
      <c r="BC1783">
        <v>1</v>
      </c>
      <c r="BE1783">
        <v>0</v>
      </c>
      <c r="BF1783">
        <v>0</v>
      </c>
      <c r="BG1783">
        <v>0</v>
      </c>
      <c r="BH1783">
        <v>1825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 t="shared" si="1054"/>
        <v>21:42:51.056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168</v>
      </c>
      <c r="CR1783">
        <v>1</v>
      </c>
      <c r="CW1783">
        <v>13294264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 t="shared" si="1051"/>
        <v>07/22/2022 21:42:51.284</v>
      </c>
      <c r="C1784" t="str">
        <f t="shared" si="1046"/>
        <v>FFDFD3C0</v>
      </c>
      <c r="D1784" t="s">
        <v>113</v>
      </c>
      <c r="E1784">
        <v>45</v>
      </c>
      <c r="H1784">
        <v>152</v>
      </c>
      <c r="I1784" t="s">
        <v>120</v>
      </c>
      <c r="J1784" t="s">
        <v>115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1052"/>
        <v>21:42:51.055</v>
      </c>
      <c r="T1784" t="str">
        <f t="shared" si="1053"/>
        <v>21:42:50.555</v>
      </c>
      <c r="U1784" t="str">
        <f t="shared" si="1021"/>
        <v>A54CFF</v>
      </c>
      <c r="V1784">
        <v>0</v>
      </c>
      <c r="W1784">
        <v>0</v>
      </c>
      <c r="X1784">
        <v>2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1</v>
      </c>
      <c r="AI1784" t="s">
        <v>710</v>
      </c>
      <c r="AJ1784">
        <v>43.450048000000002</v>
      </c>
      <c r="AK1784" t="s">
        <v>711</v>
      </c>
      <c r="AL1784">
        <v>-88.791310999999993</v>
      </c>
      <c r="AM1784">
        <v>25</v>
      </c>
      <c r="AN1784">
        <v>1900</v>
      </c>
      <c r="AO1784" t="s">
        <v>118</v>
      </c>
      <c r="AP1784">
        <v>-50</v>
      </c>
      <c r="AQ1784">
        <v>93</v>
      </c>
      <c r="AR1784">
        <v>192</v>
      </c>
      <c r="AZ1784">
        <v>1200</v>
      </c>
      <c r="BA1784">
        <v>1</v>
      </c>
      <c r="BB1784" t="str">
        <f t="shared" si="1047"/>
        <v xml:space="preserve">N4400K  </v>
      </c>
      <c r="BC1784">
        <v>1</v>
      </c>
      <c r="BE1784">
        <v>0</v>
      </c>
      <c r="BF1784">
        <v>0</v>
      </c>
      <c r="BG1784">
        <v>0</v>
      </c>
      <c r="BH1784">
        <v>1825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 t="shared" si="1054"/>
        <v>21:42:51.056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168</v>
      </c>
      <c r="CR1784">
        <v>1</v>
      </c>
      <c r="CW1784">
        <v>13294264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 t="shared" si="1051"/>
        <v>07/22/2022 21:42:51.284</v>
      </c>
      <c r="C1785" t="str">
        <f t="shared" si="1046"/>
        <v>FFDFD3C0</v>
      </c>
      <c r="D1785" t="s">
        <v>121</v>
      </c>
      <c r="E1785">
        <v>12</v>
      </c>
      <c r="F1785">
        <v>1012</v>
      </c>
      <c r="G1785" t="s">
        <v>122</v>
      </c>
      <c r="J1785" t="s">
        <v>123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1052"/>
        <v>21:42:51.055</v>
      </c>
      <c r="T1785" t="str">
        <f t="shared" si="1053"/>
        <v>21:42:50.555</v>
      </c>
      <c r="U1785" t="str">
        <f t="shared" si="1021"/>
        <v>A54CFF</v>
      </c>
      <c r="V1785">
        <v>0</v>
      </c>
      <c r="W1785">
        <v>0</v>
      </c>
      <c r="X1785">
        <v>2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1</v>
      </c>
      <c r="AI1785" t="s">
        <v>710</v>
      </c>
      <c r="AJ1785">
        <v>43.450048000000002</v>
      </c>
      <c r="AK1785" t="s">
        <v>711</v>
      </c>
      <c r="AL1785">
        <v>-88.791310999999993</v>
      </c>
      <c r="AM1785">
        <v>25</v>
      </c>
      <c r="AN1785">
        <v>1900</v>
      </c>
      <c r="AO1785" t="s">
        <v>118</v>
      </c>
      <c r="AP1785">
        <v>-50</v>
      </c>
      <c r="AQ1785">
        <v>93</v>
      </c>
      <c r="AR1785">
        <v>192</v>
      </c>
      <c r="AZ1785">
        <v>1200</v>
      </c>
      <c r="BA1785">
        <v>1</v>
      </c>
      <c r="BB1785" t="str">
        <f t="shared" si="1047"/>
        <v xml:space="preserve">N4400K  </v>
      </c>
      <c r="BC1785">
        <v>1</v>
      </c>
      <c r="BE1785">
        <v>0</v>
      </c>
      <c r="BF1785">
        <v>0</v>
      </c>
      <c r="BG1785">
        <v>0</v>
      </c>
      <c r="BH1785">
        <v>1825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 t="shared" si="1054"/>
        <v>21:42:51.056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168</v>
      </c>
      <c r="CR1785">
        <v>1</v>
      </c>
      <c r="CW1785">
        <v>13294264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 t="shared" si="1051"/>
        <v>07/22/2022 21:42:51.284</v>
      </c>
      <c r="C1786" t="str">
        <f t="shared" si="1046"/>
        <v>FFDFD3C0</v>
      </c>
      <c r="D1786" t="s">
        <v>124</v>
      </c>
      <c r="E1786">
        <v>2</v>
      </c>
      <c r="H1786">
        <v>156</v>
      </c>
      <c r="I1786" t="s">
        <v>125</v>
      </c>
      <c r="J1786" t="s">
        <v>126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1052"/>
        <v>21:42:51.055</v>
      </c>
      <c r="T1786" t="str">
        <f t="shared" si="1053"/>
        <v>21:42:50.555</v>
      </c>
      <c r="U1786" t="str">
        <f t="shared" si="1021"/>
        <v>A54CFF</v>
      </c>
      <c r="V1786">
        <v>0</v>
      </c>
      <c r="W1786">
        <v>0</v>
      </c>
      <c r="X1786">
        <v>2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1</v>
      </c>
      <c r="AI1786" t="s">
        <v>710</v>
      </c>
      <c r="AJ1786">
        <v>43.450048000000002</v>
      </c>
      <c r="AK1786" t="s">
        <v>711</v>
      </c>
      <c r="AL1786">
        <v>-88.791310999999993</v>
      </c>
      <c r="AM1786">
        <v>25</v>
      </c>
      <c r="AN1786">
        <v>1900</v>
      </c>
      <c r="AO1786" t="s">
        <v>118</v>
      </c>
      <c r="AP1786">
        <v>-50</v>
      </c>
      <c r="AQ1786">
        <v>93</v>
      </c>
      <c r="AR1786">
        <v>192</v>
      </c>
      <c r="AZ1786">
        <v>1200</v>
      </c>
      <c r="BA1786">
        <v>1</v>
      </c>
      <c r="BB1786" t="str">
        <f t="shared" si="1047"/>
        <v xml:space="preserve">N4400K  </v>
      </c>
      <c r="BC1786">
        <v>1</v>
      </c>
      <c r="BE1786">
        <v>0</v>
      </c>
      <c r="BF1786">
        <v>0</v>
      </c>
      <c r="BG1786">
        <v>0</v>
      </c>
      <c r="BH1786">
        <v>1825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 t="shared" si="1054"/>
        <v>21:42:51.056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168</v>
      </c>
      <c r="CR1786">
        <v>1</v>
      </c>
      <c r="CW1786">
        <v>13294264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"07/22/2022 21:42:52.424"</f>
        <v>07/22/2022 21:42:52.424</v>
      </c>
      <c r="C1787" t="str">
        <f t="shared" si="1046"/>
        <v>FFDFD3C0</v>
      </c>
      <c r="D1787" t="s">
        <v>121</v>
      </c>
      <c r="E1787">
        <v>11</v>
      </c>
      <c r="F1787">
        <v>1011</v>
      </c>
      <c r="G1787" t="s">
        <v>125</v>
      </c>
      <c r="J1787" t="s">
        <v>123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ref="S1787:S1792" si="1055">"21:42:52.180"</f>
        <v>21:42:52.180</v>
      </c>
      <c r="T1787" t="str">
        <f t="shared" ref="T1787:T1792" si="1056">"21:42:51.680"</f>
        <v>21:42:51.680</v>
      </c>
      <c r="U1787" t="str">
        <f t="shared" si="1021"/>
        <v>A54CFF</v>
      </c>
      <c r="V1787">
        <v>0</v>
      </c>
      <c r="W1787">
        <v>0</v>
      </c>
      <c r="X1787">
        <v>2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1</v>
      </c>
      <c r="AI1787" t="s">
        <v>712</v>
      </c>
      <c r="AJ1787">
        <v>43.450563000000002</v>
      </c>
      <c r="AK1787" t="s">
        <v>713</v>
      </c>
      <c r="AL1787">
        <v>-88.791696999999999</v>
      </c>
      <c r="AM1787">
        <v>25</v>
      </c>
      <c r="AN1787">
        <v>1900</v>
      </c>
      <c r="AO1787" t="s">
        <v>118</v>
      </c>
      <c r="AP1787">
        <v>-51</v>
      </c>
      <c r="AQ1787">
        <v>91</v>
      </c>
      <c r="AR1787">
        <v>256</v>
      </c>
      <c r="AZ1787">
        <v>1200</v>
      </c>
      <c r="BA1787">
        <v>1</v>
      </c>
      <c r="BB1787" t="str">
        <f t="shared" si="1047"/>
        <v xml:space="preserve">N4400K  </v>
      </c>
      <c r="BC1787">
        <v>1</v>
      </c>
      <c r="BE1787">
        <v>0</v>
      </c>
      <c r="BF1787">
        <v>0</v>
      </c>
      <c r="BG1787">
        <v>0</v>
      </c>
      <c r="BH1787">
        <v>1825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 t="shared" ref="BW1787:BW1792" si="1057">"21:42:52.182"</f>
        <v>21:42:52.182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168</v>
      </c>
      <c r="CR1787">
        <v>0</v>
      </c>
      <c r="CW1787">
        <v>4186370</v>
      </c>
      <c r="CY1787">
        <v>1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"07/22/2022 21:42:52.471"</f>
        <v>07/22/2022 21:42:52.471</v>
      </c>
      <c r="C1788" t="str">
        <f t="shared" si="1046"/>
        <v>FFDFD3C0</v>
      </c>
      <c r="D1788" t="s">
        <v>113</v>
      </c>
      <c r="E1788">
        <v>45</v>
      </c>
      <c r="H1788">
        <v>152</v>
      </c>
      <c r="I1788" t="s">
        <v>120</v>
      </c>
      <c r="J1788" t="s">
        <v>115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1055"/>
        <v>21:42:52.180</v>
      </c>
      <c r="T1788" t="str">
        <f t="shared" si="1056"/>
        <v>21:42:51.680</v>
      </c>
      <c r="U1788" t="str">
        <f t="shared" si="1021"/>
        <v>A54CFF</v>
      </c>
      <c r="V1788">
        <v>0</v>
      </c>
      <c r="W1788">
        <v>0</v>
      </c>
      <c r="X1788">
        <v>2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1</v>
      </c>
      <c r="AI1788" t="s">
        <v>712</v>
      </c>
      <c r="AJ1788">
        <v>43.450563000000002</v>
      </c>
      <c r="AK1788" t="s">
        <v>713</v>
      </c>
      <c r="AL1788">
        <v>-88.791696999999999</v>
      </c>
      <c r="AM1788">
        <v>25</v>
      </c>
      <c r="AN1788">
        <v>1900</v>
      </c>
      <c r="AO1788" t="s">
        <v>118</v>
      </c>
      <c r="AP1788">
        <v>-51</v>
      </c>
      <c r="AQ1788">
        <v>91</v>
      </c>
      <c r="AR1788">
        <v>256</v>
      </c>
      <c r="AZ1788">
        <v>1200</v>
      </c>
      <c r="BA1788">
        <v>1</v>
      </c>
      <c r="BB1788" t="str">
        <f t="shared" si="1047"/>
        <v xml:space="preserve">N4400K  </v>
      </c>
      <c r="BC1788">
        <v>1</v>
      </c>
      <c r="BE1788">
        <v>0</v>
      </c>
      <c r="BF1788">
        <v>0</v>
      </c>
      <c r="BG1788">
        <v>0</v>
      </c>
      <c r="BH1788">
        <v>1825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 t="shared" si="1057"/>
        <v>21:42:52.182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168</v>
      </c>
      <c r="CR1788">
        <v>0</v>
      </c>
      <c r="CW1788">
        <v>4186370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"07/22/2022 21:42:52.471"</f>
        <v>07/22/2022 21:42:52.471</v>
      </c>
      <c r="C1789" t="str">
        <f t="shared" si="1046"/>
        <v>FFDFD3C0</v>
      </c>
      <c r="D1789" t="s">
        <v>113</v>
      </c>
      <c r="E1789">
        <v>44</v>
      </c>
      <c r="H1789">
        <v>151</v>
      </c>
      <c r="I1789" t="s">
        <v>114</v>
      </c>
      <c r="J1789" t="s">
        <v>115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1055"/>
        <v>21:42:52.180</v>
      </c>
      <c r="T1789" t="str">
        <f t="shared" si="1056"/>
        <v>21:42:51.680</v>
      </c>
      <c r="U1789" t="str">
        <f t="shared" si="1021"/>
        <v>A54CFF</v>
      </c>
      <c r="V1789">
        <v>0</v>
      </c>
      <c r="W1789">
        <v>0</v>
      </c>
      <c r="X1789">
        <v>2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1</v>
      </c>
      <c r="AI1789" t="s">
        <v>712</v>
      </c>
      <c r="AJ1789">
        <v>43.450563000000002</v>
      </c>
      <c r="AK1789" t="s">
        <v>713</v>
      </c>
      <c r="AL1789">
        <v>-88.791696999999999</v>
      </c>
      <c r="AM1789">
        <v>25</v>
      </c>
      <c r="AN1789">
        <v>1900</v>
      </c>
      <c r="AO1789" t="s">
        <v>118</v>
      </c>
      <c r="AP1789">
        <v>-51</v>
      </c>
      <c r="AQ1789">
        <v>91</v>
      </c>
      <c r="AR1789">
        <v>256</v>
      </c>
      <c r="AZ1789">
        <v>1200</v>
      </c>
      <c r="BA1789">
        <v>1</v>
      </c>
      <c r="BB1789" t="str">
        <f t="shared" si="1047"/>
        <v xml:space="preserve">N4400K  </v>
      </c>
      <c r="BC1789">
        <v>1</v>
      </c>
      <c r="BE1789">
        <v>0</v>
      </c>
      <c r="BF1789">
        <v>0</v>
      </c>
      <c r="BG1789">
        <v>0</v>
      </c>
      <c r="BH1789">
        <v>1825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 t="shared" si="1057"/>
        <v>21:42:52.182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168</v>
      </c>
      <c r="CR1789">
        <v>0</v>
      </c>
      <c r="CW1789">
        <v>4186370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"07/22/2022 21:42:52.471"</f>
        <v>07/22/2022 21:42:52.471</v>
      </c>
      <c r="C1790" t="str">
        <f t="shared" si="1046"/>
        <v>FFDFD3C0</v>
      </c>
      <c r="D1790" t="s">
        <v>124</v>
      </c>
      <c r="E1790">
        <v>2</v>
      </c>
      <c r="H1790">
        <v>156</v>
      </c>
      <c r="I1790" t="s">
        <v>125</v>
      </c>
      <c r="J1790" t="s">
        <v>126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1055"/>
        <v>21:42:52.180</v>
      </c>
      <c r="T1790" t="str">
        <f t="shared" si="1056"/>
        <v>21:42:51.680</v>
      </c>
      <c r="U1790" t="str">
        <f t="shared" si="1021"/>
        <v>A54CFF</v>
      </c>
      <c r="V1790">
        <v>0</v>
      </c>
      <c r="W1790">
        <v>0</v>
      </c>
      <c r="X1790">
        <v>2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1</v>
      </c>
      <c r="AI1790" t="s">
        <v>712</v>
      </c>
      <c r="AJ1790">
        <v>43.450563000000002</v>
      </c>
      <c r="AK1790" t="s">
        <v>713</v>
      </c>
      <c r="AL1790">
        <v>-88.791696999999999</v>
      </c>
      <c r="AM1790">
        <v>25</v>
      </c>
      <c r="AN1790">
        <v>1900</v>
      </c>
      <c r="AO1790" t="s">
        <v>118</v>
      </c>
      <c r="AP1790">
        <v>-51</v>
      </c>
      <c r="AQ1790">
        <v>91</v>
      </c>
      <c r="AR1790">
        <v>256</v>
      </c>
      <c r="AZ1790">
        <v>1200</v>
      </c>
      <c r="BA1790">
        <v>1</v>
      </c>
      <c r="BB1790" t="str">
        <f t="shared" si="1047"/>
        <v xml:space="preserve">N4400K  </v>
      </c>
      <c r="BC1790">
        <v>1</v>
      </c>
      <c r="BE1790">
        <v>0</v>
      </c>
      <c r="BF1790">
        <v>0</v>
      </c>
      <c r="BG1790">
        <v>0</v>
      </c>
      <c r="BH1790">
        <v>1825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 t="shared" si="1057"/>
        <v>21:42:52.182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168</v>
      </c>
      <c r="CR1790">
        <v>0</v>
      </c>
      <c r="CW1790">
        <v>4186370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"07/22/2022 21:42:52.471"</f>
        <v>07/22/2022 21:42:52.471</v>
      </c>
      <c r="C1791" t="str">
        <f t="shared" si="1046"/>
        <v>FFDFD3C0</v>
      </c>
      <c r="D1791" t="s">
        <v>121</v>
      </c>
      <c r="E1791">
        <v>12</v>
      </c>
      <c r="F1791">
        <v>1012</v>
      </c>
      <c r="G1791" t="s">
        <v>122</v>
      </c>
      <c r="J1791" t="s">
        <v>123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1055"/>
        <v>21:42:52.180</v>
      </c>
      <c r="T1791" t="str">
        <f t="shared" si="1056"/>
        <v>21:42:51.680</v>
      </c>
      <c r="U1791" t="str">
        <f t="shared" si="1021"/>
        <v>A54CFF</v>
      </c>
      <c r="V1791">
        <v>0</v>
      </c>
      <c r="W1791">
        <v>0</v>
      </c>
      <c r="X1791">
        <v>2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1</v>
      </c>
      <c r="AI1791" t="s">
        <v>712</v>
      </c>
      <c r="AJ1791">
        <v>43.450563000000002</v>
      </c>
      <c r="AK1791" t="s">
        <v>713</v>
      </c>
      <c r="AL1791">
        <v>-88.791696999999999</v>
      </c>
      <c r="AM1791">
        <v>25</v>
      </c>
      <c r="AN1791">
        <v>1900</v>
      </c>
      <c r="AO1791" t="s">
        <v>118</v>
      </c>
      <c r="AP1791">
        <v>-51</v>
      </c>
      <c r="AQ1791">
        <v>91</v>
      </c>
      <c r="AR1791">
        <v>256</v>
      </c>
      <c r="AZ1791">
        <v>1200</v>
      </c>
      <c r="BA1791">
        <v>1</v>
      </c>
      <c r="BB1791" t="str">
        <f t="shared" si="1047"/>
        <v xml:space="preserve">N4400K  </v>
      </c>
      <c r="BC1791">
        <v>1</v>
      </c>
      <c r="BE1791">
        <v>0</v>
      </c>
      <c r="BF1791">
        <v>0</v>
      </c>
      <c r="BG1791">
        <v>0</v>
      </c>
      <c r="BH1791">
        <v>1825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 t="shared" si="1057"/>
        <v>21:42:52.182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168</v>
      </c>
      <c r="CR1791">
        <v>0</v>
      </c>
      <c r="CW1791">
        <v>4186370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"07/22/2022 21:42:52.471"</f>
        <v>07/22/2022 21:42:52.471</v>
      </c>
      <c r="C1792" t="str">
        <f t="shared" si="1046"/>
        <v>FFDFD3C0</v>
      </c>
      <c r="D1792" t="s">
        <v>127</v>
      </c>
      <c r="E1792">
        <v>8</v>
      </c>
      <c r="F1792">
        <v>2008</v>
      </c>
      <c r="G1792" t="s">
        <v>128</v>
      </c>
      <c r="J1792" t="s">
        <v>129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1055"/>
        <v>21:42:52.180</v>
      </c>
      <c r="T1792" t="str">
        <f t="shared" si="1056"/>
        <v>21:42:51.680</v>
      </c>
      <c r="U1792" t="str">
        <f t="shared" si="1021"/>
        <v>A54CFF</v>
      </c>
      <c r="V1792">
        <v>0</v>
      </c>
      <c r="W1792">
        <v>0</v>
      </c>
      <c r="X1792">
        <v>2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1</v>
      </c>
      <c r="AI1792" t="s">
        <v>712</v>
      </c>
      <c r="AJ1792">
        <v>43.450563000000002</v>
      </c>
      <c r="AK1792" t="s">
        <v>713</v>
      </c>
      <c r="AL1792">
        <v>-88.791696999999999</v>
      </c>
      <c r="AM1792">
        <v>25</v>
      </c>
      <c r="AN1792">
        <v>1900</v>
      </c>
      <c r="AO1792" t="s">
        <v>118</v>
      </c>
      <c r="AP1792">
        <v>-51</v>
      </c>
      <c r="AQ1792">
        <v>91</v>
      </c>
      <c r="AR1792">
        <v>256</v>
      </c>
      <c r="AZ1792">
        <v>1200</v>
      </c>
      <c r="BA1792">
        <v>1</v>
      </c>
      <c r="BB1792" t="str">
        <f t="shared" si="1047"/>
        <v xml:space="preserve">N4400K  </v>
      </c>
      <c r="BC1792">
        <v>1</v>
      </c>
      <c r="BE1792">
        <v>0</v>
      </c>
      <c r="BF1792">
        <v>0</v>
      </c>
      <c r="BG1792">
        <v>0</v>
      </c>
      <c r="BH1792">
        <v>1825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 t="shared" si="1057"/>
        <v>21:42:52.182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168</v>
      </c>
      <c r="CR1792">
        <v>0</v>
      </c>
      <c r="CW1792">
        <v>4186370</v>
      </c>
      <c r="CY1792">
        <v>1</v>
      </c>
      <c r="CZ1792">
        <v>0</v>
      </c>
      <c r="DA1792">
        <v>0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 t="shared" ref="A1793:A1798" si="1058">"07/22/2022 21:42:53.471"</f>
        <v>07/22/2022 21:42:53.471</v>
      </c>
      <c r="C1793" t="str">
        <f t="shared" si="1046"/>
        <v>FFDFD3C0</v>
      </c>
      <c r="D1793" t="s">
        <v>127</v>
      </c>
      <c r="E1793">
        <v>8</v>
      </c>
      <c r="F1793">
        <v>2008</v>
      </c>
      <c r="G1793" t="s">
        <v>128</v>
      </c>
      <c r="J1793" t="s">
        <v>129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ref="S1793:S1798" si="1059">"21:42:53.188"</f>
        <v>21:42:53.188</v>
      </c>
      <c r="T1793" t="str">
        <f t="shared" ref="T1793:T1798" si="1060">"21:42:52.788"</f>
        <v>21:42:52.788</v>
      </c>
      <c r="U1793" t="str">
        <f t="shared" si="1021"/>
        <v>A54CFF</v>
      </c>
      <c r="V1793">
        <v>0</v>
      </c>
      <c r="W1793">
        <v>0</v>
      </c>
      <c r="X1793">
        <v>2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1</v>
      </c>
      <c r="AI1793" t="s">
        <v>714</v>
      </c>
      <c r="AJ1793">
        <v>43.450971000000003</v>
      </c>
      <c r="AK1793" t="s">
        <v>715</v>
      </c>
      <c r="AL1793">
        <v>-88.792018999999996</v>
      </c>
      <c r="AM1793">
        <v>25</v>
      </c>
      <c r="AN1793">
        <v>1900</v>
      </c>
      <c r="AO1793" t="s">
        <v>118</v>
      </c>
      <c r="AP1793">
        <v>-49</v>
      </c>
      <c r="AQ1793">
        <v>92</v>
      </c>
      <c r="AR1793">
        <v>64</v>
      </c>
      <c r="AZ1793">
        <v>1200</v>
      </c>
      <c r="BA1793">
        <v>1</v>
      </c>
      <c r="BB1793" t="str">
        <f t="shared" si="1047"/>
        <v xml:space="preserve">N4400K  </v>
      </c>
      <c r="BC1793">
        <v>1</v>
      </c>
      <c r="BE1793">
        <v>0</v>
      </c>
      <c r="BF1793">
        <v>0</v>
      </c>
      <c r="BG1793">
        <v>0</v>
      </c>
      <c r="BH1793">
        <v>1825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 t="shared" ref="BW1793:BW1798" si="1061">"21:42:53.188"</f>
        <v>21:42:53.188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168</v>
      </c>
      <c r="CR1793">
        <v>1</v>
      </c>
      <c r="CW1793">
        <v>13298189</v>
      </c>
      <c r="CY1793">
        <v>1</v>
      </c>
      <c r="CZ1793">
        <v>0</v>
      </c>
      <c r="DA1793">
        <v>0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 t="shared" si="1058"/>
        <v>07/22/2022 21:42:53.471</v>
      </c>
      <c r="C1794" t="str">
        <f t="shared" si="1046"/>
        <v>FFDFD3C0</v>
      </c>
      <c r="D1794" t="s">
        <v>113</v>
      </c>
      <c r="E1794">
        <v>44</v>
      </c>
      <c r="H1794">
        <v>151</v>
      </c>
      <c r="I1794" t="s">
        <v>114</v>
      </c>
      <c r="J1794" t="s">
        <v>115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1059"/>
        <v>21:42:53.188</v>
      </c>
      <c r="T1794" t="str">
        <f t="shared" si="1060"/>
        <v>21:42:52.788</v>
      </c>
      <c r="U1794" t="str">
        <f t="shared" ref="U1794:U1857" si="1062">"A54CFF"</f>
        <v>A54CFF</v>
      </c>
      <c r="V1794">
        <v>0</v>
      </c>
      <c r="W1794">
        <v>0</v>
      </c>
      <c r="X1794">
        <v>2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1</v>
      </c>
      <c r="AI1794" t="s">
        <v>714</v>
      </c>
      <c r="AJ1794">
        <v>43.450971000000003</v>
      </c>
      <c r="AK1794" t="s">
        <v>715</v>
      </c>
      <c r="AL1794">
        <v>-88.792018999999996</v>
      </c>
      <c r="AM1794">
        <v>25</v>
      </c>
      <c r="AN1794">
        <v>1900</v>
      </c>
      <c r="AO1794" t="s">
        <v>118</v>
      </c>
      <c r="AP1794">
        <v>-49</v>
      </c>
      <c r="AQ1794">
        <v>92</v>
      </c>
      <c r="AR1794">
        <v>64</v>
      </c>
      <c r="AZ1794">
        <v>1200</v>
      </c>
      <c r="BA1794">
        <v>1</v>
      </c>
      <c r="BB1794" t="str">
        <f t="shared" si="1047"/>
        <v xml:space="preserve">N4400K  </v>
      </c>
      <c r="BC1794">
        <v>1</v>
      </c>
      <c r="BE1794">
        <v>0</v>
      </c>
      <c r="BF1794">
        <v>0</v>
      </c>
      <c r="BG1794">
        <v>0</v>
      </c>
      <c r="BH1794">
        <v>1825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 t="shared" si="1061"/>
        <v>21:42:53.188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168</v>
      </c>
      <c r="CR1794">
        <v>1</v>
      </c>
      <c r="CW1794">
        <v>13298189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 t="shared" si="1058"/>
        <v>07/22/2022 21:42:53.471</v>
      </c>
      <c r="C1795" t="str">
        <f t="shared" si="1046"/>
        <v>FFDFD3C0</v>
      </c>
      <c r="D1795" t="s">
        <v>113</v>
      </c>
      <c r="E1795">
        <v>45</v>
      </c>
      <c r="H1795">
        <v>152</v>
      </c>
      <c r="I1795" t="s">
        <v>120</v>
      </c>
      <c r="J1795" t="s">
        <v>115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1059"/>
        <v>21:42:53.188</v>
      </c>
      <c r="T1795" t="str">
        <f t="shared" si="1060"/>
        <v>21:42:52.788</v>
      </c>
      <c r="U1795" t="str">
        <f t="shared" si="1062"/>
        <v>A54CFF</v>
      </c>
      <c r="V1795">
        <v>0</v>
      </c>
      <c r="W1795">
        <v>0</v>
      </c>
      <c r="X1795">
        <v>2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1</v>
      </c>
      <c r="AI1795" t="s">
        <v>714</v>
      </c>
      <c r="AJ1795">
        <v>43.450971000000003</v>
      </c>
      <c r="AK1795" t="s">
        <v>715</v>
      </c>
      <c r="AL1795">
        <v>-88.792018999999996</v>
      </c>
      <c r="AM1795">
        <v>25</v>
      </c>
      <c r="AN1795">
        <v>1900</v>
      </c>
      <c r="AO1795" t="s">
        <v>118</v>
      </c>
      <c r="AP1795">
        <v>-49</v>
      </c>
      <c r="AQ1795">
        <v>92</v>
      </c>
      <c r="AR1795">
        <v>64</v>
      </c>
      <c r="AZ1795">
        <v>1200</v>
      </c>
      <c r="BA1795">
        <v>1</v>
      </c>
      <c r="BB1795" t="str">
        <f t="shared" si="1047"/>
        <v xml:space="preserve">N4400K  </v>
      </c>
      <c r="BC1795">
        <v>1</v>
      </c>
      <c r="BE1795">
        <v>0</v>
      </c>
      <c r="BF1795">
        <v>0</v>
      </c>
      <c r="BG1795">
        <v>0</v>
      </c>
      <c r="BH1795">
        <v>1825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 t="shared" si="1061"/>
        <v>21:42:53.188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168</v>
      </c>
      <c r="CR1795">
        <v>1</v>
      </c>
      <c r="CW1795">
        <v>13298189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 t="shared" si="1058"/>
        <v>07/22/2022 21:42:53.471</v>
      </c>
      <c r="C1796" t="str">
        <f t="shared" si="1046"/>
        <v>FFDFD3C0</v>
      </c>
      <c r="D1796" t="s">
        <v>124</v>
      </c>
      <c r="E1796">
        <v>2</v>
      </c>
      <c r="H1796">
        <v>156</v>
      </c>
      <c r="I1796" t="s">
        <v>125</v>
      </c>
      <c r="J1796" t="s">
        <v>126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1059"/>
        <v>21:42:53.188</v>
      </c>
      <c r="T1796" t="str">
        <f t="shared" si="1060"/>
        <v>21:42:52.788</v>
      </c>
      <c r="U1796" t="str">
        <f t="shared" si="1062"/>
        <v>A54CFF</v>
      </c>
      <c r="V1796">
        <v>0</v>
      </c>
      <c r="W1796">
        <v>0</v>
      </c>
      <c r="X1796">
        <v>2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1</v>
      </c>
      <c r="AI1796" t="s">
        <v>714</v>
      </c>
      <c r="AJ1796">
        <v>43.450971000000003</v>
      </c>
      <c r="AK1796" t="s">
        <v>715</v>
      </c>
      <c r="AL1796">
        <v>-88.792018999999996</v>
      </c>
      <c r="AM1796">
        <v>25</v>
      </c>
      <c r="AN1796">
        <v>1900</v>
      </c>
      <c r="AO1796" t="s">
        <v>118</v>
      </c>
      <c r="AP1796">
        <v>-49</v>
      </c>
      <c r="AQ1796">
        <v>92</v>
      </c>
      <c r="AR1796">
        <v>64</v>
      </c>
      <c r="AZ1796">
        <v>1200</v>
      </c>
      <c r="BA1796">
        <v>1</v>
      </c>
      <c r="BB1796" t="str">
        <f t="shared" si="1047"/>
        <v xml:space="preserve">N4400K  </v>
      </c>
      <c r="BC1796">
        <v>1</v>
      </c>
      <c r="BE1796">
        <v>0</v>
      </c>
      <c r="BF1796">
        <v>0</v>
      </c>
      <c r="BG1796">
        <v>0</v>
      </c>
      <c r="BH1796">
        <v>1825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 t="shared" si="1061"/>
        <v>21:42:53.188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168</v>
      </c>
      <c r="CR1796">
        <v>1</v>
      </c>
      <c r="CW1796">
        <v>13298189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 t="shared" si="1058"/>
        <v>07/22/2022 21:42:53.471</v>
      </c>
      <c r="C1797" t="str">
        <f t="shared" si="1046"/>
        <v>FFDFD3C0</v>
      </c>
      <c r="D1797" t="s">
        <v>121</v>
      </c>
      <c r="E1797">
        <v>12</v>
      </c>
      <c r="F1797">
        <v>1012</v>
      </c>
      <c r="G1797" t="s">
        <v>122</v>
      </c>
      <c r="J1797" t="s">
        <v>123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1059"/>
        <v>21:42:53.188</v>
      </c>
      <c r="T1797" t="str">
        <f t="shared" si="1060"/>
        <v>21:42:52.788</v>
      </c>
      <c r="U1797" t="str">
        <f t="shared" si="1062"/>
        <v>A54CFF</v>
      </c>
      <c r="V1797">
        <v>0</v>
      </c>
      <c r="W1797">
        <v>0</v>
      </c>
      <c r="X1797">
        <v>2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1</v>
      </c>
      <c r="AI1797" t="s">
        <v>714</v>
      </c>
      <c r="AJ1797">
        <v>43.450971000000003</v>
      </c>
      <c r="AK1797" t="s">
        <v>715</v>
      </c>
      <c r="AL1797">
        <v>-88.792018999999996</v>
      </c>
      <c r="AM1797">
        <v>25</v>
      </c>
      <c r="AN1797">
        <v>1900</v>
      </c>
      <c r="AO1797" t="s">
        <v>118</v>
      </c>
      <c r="AP1797">
        <v>-49</v>
      </c>
      <c r="AQ1797">
        <v>92</v>
      </c>
      <c r="AR1797">
        <v>64</v>
      </c>
      <c r="AZ1797">
        <v>1200</v>
      </c>
      <c r="BA1797">
        <v>1</v>
      </c>
      <c r="BB1797" t="str">
        <f t="shared" si="1047"/>
        <v xml:space="preserve">N4400K  </v>
      </c>
      <c r="BC1797">
        <v>1</v>
      </c>
      <c r="BE1797">
        <v>0</v>
      </c>
      <c r="BF1797">
        <v>0</v>
      </c>
      <c r="BG1797">
        <v>0</v>
      </c>
      <c r="BH1797">
        <v>1825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 t="shared" si="1061"/>
        <v>21:42:53.188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7</v>
      </c>
      <c r="CP1797" t="s">
        <v>119</v>
      </c>
      <c r="CQ1797">
        <v>168</v>
      </c>
      <c r="CR1797">
        <v>1</v>
      </c>
      <c r="CW1797">
        <v>13298189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 t="shared" si="1058"/>
        <v>07/22/2022 21:42:53.471</v>
      </c>
      <c r="C1798" t="str">
        <f t="shared" si="1046"/>
        <v>FFDFD3C0</v>
      </c>
      <c r="D1798" t="s">
        <v>121</v>
      </c>
      <c r="E1798">
        <v>11</v>
      </c>
      <c r="F1798">
        <v>1011</v>
      </c>
      <c r="G1798" t="s">
        <v>125</v>
      </c>
      <c r="J1798" t="s">
        <v>123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1059"/>
        <v>21:42:53.188</v>
      </c>
      <c r="T1798" t="str">
        <f t="shared" si="1060"/>
        <v>21:42:52.788</v>
      </c>
      <c r="U1798" t="str">
        <f t="shared" si="1062"/>
        <v>A54CFF</v>
      </c>
      <c r="V1798">
        <v>0</v>
      </c>
      <c r="W1798">
        <v>0</v>
      </c>
      <c r="X1798">
        <v>2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1</v>
      </c>
      <c r="AI1798" t="s">
        <v>714</v>
      </c>
      <c r="AJ1798">
        <v>43.450971000000003</v>
      </c>
      <c r="AK1798" t="s">
        <v>715</v>
      </c>
      <c r="AL1798">
        <v>-88.792018999999996</v>
      </c>
      <c r="AM1798">
        <v>25</v>
      </c>
      <c r="AN1798">
        <v>1900</v>
      </c>
      <c r="AO1798" t="s">
        <v>118</v>
      </c>
      <c r="AP1798">
        <v>-49</v>
      </c>
      <c r="AQ1798">
        <v>92</v>
      </c>
      <c r="AR1798">
        <v>64</v>
      </c>
      <c r="AZ1798">
        <v>1200</v>
      </c>
      <c r="BA1798">
        <v>1</v>
      </c>
      <c r="BB1798" t="str">
        <f t="shared" si="1047"/>
        <v xml:space="preserve">N4400K  </v>
      </c>
      <c r="BC1798">
        <v>1</v>
      </c>
      <c r="BE1798">
        <v>0</v>
      </c>
      <c r="BF1798">
        <v>0</v>
      </c>
      <c r="BG1798">
        <v>0</v>
      </c>
      <c r="BH1798">
        <v>1825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 t="shared" si="1061"/>
        <v>21:42:53.188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7</v>
      </c>
      <c r="CP1798" t="s">
        <v>119</v>
      </c>
      <c r="CQ1798">
        <v>168</v>
      </c>
      <c r="CR1798">
        <v>1</v>
      </c>
      <c r="CW1798">
        <v>13298189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"07/22/2022 21:42:54.393"</f>
        <v>07/22/2022 21:42:54.393</v>
      </c>
      <c r="C1799" t="str">
        <f t="shared" si="1046"/>
        <v>FFDFD3C0</v>
      </c>
      <c r="D1799" t="s">
        <v>127</v>
      </c>
      <c r="E1799">
        <v>8</v>
      </c>
      <c r="F1799">
        <v>2008</v>
      </c>
      <c r="G1799" t="s">
        <v>128</v>
      </c>
      <c r="J1799" t="s">
        <v>129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ref="S1799:S1804" si="1063">"21:42:54.180"</f>
        <v>21:42:54.180</v>
      </c>
      <c r="T1799" t="str">
        <f t="shared" ref="T1799:T1804" si="1064">"21:42:53.780"</f>
        <v>21:42:53.780</v>
      </c>
      <c r="U1799" t="str">
        <f t="shared" si="1062"/>
        <v>A54CFF</v>
      </c>
      <c r="V1799">
        <v>0</v>
      </c>
      <c r="W1799">
        <v>0</v>
      </c>
      <c r="X1799">
        <v>2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1</v>
      </c>
      <c r="AI1799" t="s">
        <v>716</v>
      </c>
      <c r="AJ1799">
        <v>43.4514</v>
      </c>
      <c r="AK1799" t="s">
        <v>717</v>
      </c>
      <c r="AL1799">
        <v>-88.792298000000002</v>
      </c>
      <c r="AM1799">
        <v>25</v>
      </c>
      <c r="AN1799">
        <v>1900</v>
      </c>
      <c r="AO1799" t="s">
        <v>118</v>
      </c>
      <c r="AP1799">
        <v>-48</v>
      </c>
      <c r="AQ1799">
        <v>92</v>
      </c>
      <c r="AR1799">
        <v>64</v>
      </c>
      <c r="AZ1799">
        <v>1200</v>
      </c>
      <c r="BA1799">
        <v>1</v>
      </c>
      <c r="BB1799" t="str">
        <f t="shared" si="1047"/>
        <v xml:space="preserve">N4400K  </v>
      </c>
      <c r="BC1799">
        <v>1</v>
      </c>
      <c r="BE1799">
        <v>0</v>
      </c>
      <c r="BF1799">
        <v>0</v>
      </c>
      <c r="BG1799">
        <v>0</v>
      </c>
      <c r="BH1799">
        <v>1850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 t="shared" ref="BW1799:BW1804" si="1065">"21:42:54.187"</f>
        <v>21:42:54.187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168</v>
      </c>
      <c r="CR1799">
        <v>0</v>
      </c>
      <c r="CW1799">
        <v>4188880</v>
      </c>
      <c r="CY1799">
        <v>1</v>
      </c>
      <c r="CZ1799">
        <v>0</v>
      </c>
      <c r="DA1799">
        <v>0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"07/22/2022 21:42:54.393"</f>
        <v>07/22/2022 21:42:54.393</v>
      </c>
      <c r="C1800" t="str">
        <f t="shared" si="1046"/>
        <v>FFDFD3C0</v>
      </c>
      <c r="D1800" t="s">
        <v>121</v>
      </c>
      <c r="E1800">
        <v>11</v>
      </c>
      <c r="F1800">
        <v>1011</v>
      </c>
      <c r="G1800" t="s">
        <v>125</v>
      </c>
      <c r="J1800" t="s">
        <v>123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1063"/>
        <v>21:42:54.180</v>
      </c>
      <c r="T1800" t="str">
        <f t="shared" si="1064"/>
        <v>21:42:53.780</v>
      </c>
      <c r="U1800" t="str">
        <f t="shared" si="1062"/>
        <v>A54CFF</v>
      </c>
      <c r="V1800">
        <v>0</v>
      </c>
      <c r="W1800">
        <v>0</v>
      </c>
      <c r="X1800">
        <v>2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1</v>
      </c>
      <c r="AI1800" t="s">
        <v>716</v>
      </c>
      <c r="AJ1800">
        <v>43.4514</v>
      </c>
      <c r="AK1800" t="s">
        <v>717</v>
      </c>
      <c r="AL1800">
        <v>-88.792298000000002</v>
      </c>
      <c r="AM1800">
        <v>25</v>
      </c>
      <c r="AN1800">
        <v>1900</v>
      </c>
      <c r="AO1800" t="s">
        <v>118</v>
      </c>
      <c r="AP1800">
        <v>-48</v>
      </c>
      <c r="AQ1800">
        <v>92</v>
      </c>
      <c r="AR1800">
        <v>64</v>
      </c>
      <c r="AZ1800">
        <v>1200</v>
      </c>
      <c r="BA1800">
        <v>1</v>
      </c>
      <c r="BB1800" t="str">
        <f t="shared" si="1047"/>
        <v xml:space="preserve">N4400K  </v>
      </c>
      <c r="BC1800">
        <v>1</v>
      </c>
      <c r="BE1800">
        <v>0</v>
      </c>
      <c r="BF1800">
        <v>0</v>
      </c>
      <c r="BG1800">
        <v>0</v>
      </c>
      <c r="BH1800">
        <v>1850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 t="shared" si="1065"/>
        <v>21:42:54.187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7</v>
      </c>
      <c r="CP1800" t="s">
        <v>119</v>
      </c>
      <c r="CQ1800">
        <v>168</v>
      </c>
      <c r="CR1800">
        <v>0</v>
      </c>
      <c r="CW1800">
        <v>4188880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"07/22/2022 21:42:54.456"</f>
        <v>07/22/2022 21:42:54.456</v>
      </c>
      <c r="C1801" t="str">
        <f t="shared" si="1046"/>
        <v>FFDFD3C0</v>
      </c>
      <c r="D1801" t="s">
        <v>113</v>
      </c>
      <c r="E1801">
        <v>44</v>
      </c>
      <c r="H1801">
        <v>151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1063"/>
        <v>21:42:54.180</v>
      </c>
      <c r="T1801" t="str">
        <f t="shared" si="1064"/>
        <v>21:42:53.780</v>
      </c>
      <c r="U1801" t="str">
        <f t="shared" si="1062"/>
        <v>A54CFF</v>
      </c>
      <c r="V1801">
        <v>0</v>
      </c>
      <c r="W1801">
        <v>0</v>
      </c>
      <c r="X1801">
        <v>2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1</v>
      </c>
      <c r="AI1801" t="s">
        <v>716</v>
      </c>
      <c r="AJ1801">
        <v>43.4514</v>
      </c>
      <c r="AK1801" t="s">
        <v>717</v>
      </c>
      <c r="AL1801">
        <v>-88.792298000000002</v>
      </c>
      <c r="AM1801">
        <v>25</v>
      </c>
      <c r="AN1801">
        <v>1900</v>
      </c>
      <c r="AO1801" t="s">
        <v>118</v>
      </c>
      <c r="AP1801">
        <v>-48</v>
      </c>
      <c r="AQ1801">
        <v>92</v>
      </c>
      <c r="AR1801">
        <v>64</v>
      </c>
      <c r="AZ1801">
        <v>1200</v>
      </c>
      <c r="BA1801">
        <v>1</v>
      </c>
      <c r="BB1801" t="str">
        <f t="shared" si="1047"/>
        <v xml:space="preserve">N4400K  </v>
      </c>
      <c r="BC1801">
        <v>1</v>
      </c>
      <c r="BE1801">
        <v>0</v>
      </c>
      <c r="BF1801">
        <v>0</v>
      </c>
      <c r="BG1801">
        <v>0</v>
      </c>
      <c r="BH1801">
        <v>1850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 t="shared" si="1065"/>
        <v>21:42:54.187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168</v>
      </c>
      <c r="CR1801">
        <v>0</v>
      </c>
      <c r="CW1801">
        <v>4188880</v>
      </c>
      <c r="CY1801">
        <v>1</v>
      </c>
      <c r="CZ1801">
        <v>0</v>
      </c>
      <c r="DA1801">
        <v>0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"07/22/2022 21:42:54.456"</f>
        <v>07/22/2022 21:42:54.456</v>
      </c>
      <c r="C1802" t="str">
        <f t="shared" si="1046"/>
        <v>FFDFD3C0</v>
      </c>
      <c r="D1802" t="s">
        <v>113</v>
      </c>
      <c r="E1802">
        <v>45</v>
      </c>
      <c r="H1802">
        <v>152</v>
      </c>
      <c r="I1802" t="s">
        <v>120</v>
      </c>
      <c r="J1802" t="s">
        <v>115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1063"/>
        <v>21:42:54.180</v>
      </c>
      <c r="T1802" t="str">
        <f t="shared" si="1064"/>
        <v>21:42:53.780</v>
      </c>
      <c r="U1802" t="str">
        <f t="shared" si="1062"/>
        <v>A54CFF</v>
      </c>
      <c r="V1802">
        <v>0</v>
      </c>
      <c r="W1802">
        <v>0</v>
      </c>
      <c r="X1802">
        <v>2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1</v>
      </c>
      <c r="AI1802" t="s">
        <v>716</v>
      </c>
      <c r="AJ1802">
        <v>43.4514</v>
      </c>
      <c r="AK1802" t="s">
        <v>717</v>
      </c>
      <c r="AL1802">
        <v>-88.792298000000002</v>
      </c>
      <c r="AM1802">
        <v>25</v>
      </c>
      <c r="AN1802">
        <v>1900</v>
      </c>
      <c r="AO1802" t="s">
        <v>118</v>
      </c>
      <c r="AP1802">
        <v>-48</v>
      </c>
      <c r="AQ1802">
        <v>92</v>
      </c>
      <c r="AR1802">
        <v>64</v>
      </c>
      <c r="AZ1802">
        <v>1200</v>
      </c>
      <c r="BA1802">
        <v>1</v>
      </c>
      <c r="BB1802" t="str">
        <f t="shared" si="1047"/>
        <v xml:space="preserve">N4400K  </v>
      </c>
      <c r="BC1802">
        <v>1</v>
      </c>
      <c r="BE1802">
        <v>0</v>
      </c>
      <c r="BF1802">
        <v>0</v>
      </c>
      <c r="BG1802">
        <v>0</v>
      </c>
      <c r="BH1802">
        <v>1850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 t="shared" si="1065"/>
        <v>21:42:54.187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168</v>
      </c>
      <c r="CR1802">
        <v>0</v>
      </c>
      <c r="CW1802">
        <v>4188880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"07/22/2022 21:42:54.456"</f>
        <v>07/22/2022 21:42:54.456</v>
      </c>
      <c r="C1803" t="str">
        <f t="shared" si="1046"/>
        <v>FFDFD3C0</v>
      </c>
      <c r="D1803" t="s">
        <v>124</v>
      </c>
      <c r="E1803">
        <v>2</v>
      </c>
      <c r="H1803">
        <v>156</v>
      </c>
      <c r="I1803" t="s">
        <v>125</v>
      </c>
      <c r="J1803" t="s">
        <v>126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1063"/>
        <v>21:42:54.180</v>
      </c>
      <c r="T1803" t="str">
        <f t="shared" si="1064"/>
        <v>21:42:53.780</v>
      </c>
      <c r="U1803" t="str">
        <f t="shared" si="1062"/>
        <v>A54CFF</v>
      </c>
      <c r="V1803">
        <v>0</v>
      </c>
      <c r="W1803">
        <v>0</v>
      </c>
      <c r="X1803">
        <v>2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1</v>
      </c>
      <c r="AI1803" t="s">
        <v>716</v>
      </c>
      <c r="AJ1803">
        <v>43.4514</v>
      </c>
      <c r="AK1803" t="s">
        <v>717</v>
      </c>
      <c r="AL1803">
        <v>-88.792298000000002</v>
      </c>
      <c r="AM1803">
        <v>25</v>
      </c>
      <c r="AN1803">
        <v>1900</v>
      </c>
      <c r="AO1803" t="s">
        <v>118</v>
      </c>
      <c r="AP1803">
        <v>-48</v>
      </c>
      <c r="AQ1803">
        <v>92</v>
      </c>
      <c r="AR1803">
        <v>64</v>
      </c>
      <c r="AZ1803">
        <v>1200</v>
      </c>
      <c r="BA1803">
        <v>1</v>
      </c>
      <c r="BB1803" t="str">
        <f t="shared" si="1047"/>
        <v xml:space="preserve">N4400K  </v>
      </c>
      <c r="BC1803">
        <v>1</v>
      </c>
      <c r="BE1803">
        <v>0</v>
      </c>
      <c r="BF1803">
        <v>0</v>
      </c>
      <c r="BG1803">
        <v>0</v>
      </c>
      <c r="BH1803">
        <v>1850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 t="shared" si="1065"/>
        <v>21:42:54.187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168</v>
      </c>
      <c r="CR1803">
        <v>0</v>
      </c>
      <c r="CW1803">
        <v>4188880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"07/22/2022 21:42:54.518"</f>
        <v>07/22/2022 21:42:54.518</v>
      </c>
      <c r="C1804" t="str">
        <f t="shared" si="1046"/>
        <v>FFDFD3C0</v>
      </c>
      <c r="D1804" t="s">
        <v>121</v>
      </c>
      <c r="E1804">
        <v>12</v>
      </c>
      <c r="F1804">
        <v>1012</v>
      </c>
      <c r="G1804" t="s">
        <v>122</v>
      </c>
      <c r="J1804" t="s">
        <v>123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1063"/>
        <v>21:42:54.180</v>
      </c>
      <c r="T1804" t="str">
        <f t="shared" si="1064"/>
        <v>21:42:53.780</v>
      </c>
      <c r="U1804" t="str">
        <f t="shared" si="1062"/>
        <v>A54CFF</v>
      </c>
      <c r="V1804">
        <v>0</v>
      </c>
      <c r="W1804">
        <v>0</v>
      </c>
      <c r="X1804">
        <v>2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1</v>
      </c>
      <c r="AI1804" t="s">
        <v>716</v>
      </c>
      <c r="AJ1804">
        <v>43.4514</v>
      </c>
      <c r="AK1804" t="s">
        <v>717</v>
      </c>
      <c r="AL1804">
        <v>-88.792298000000002</v>
      </c>
      <c r="AM1804">
        <v>25</v>
      </c>
      <c r="AN1804">
        <v>1900</v>
      </c>
      <c r="AO1804" t="s">
        <v>118</v>
      </c>
      <c r="AP1804">
        <v>-48</v>
      </c>
      <c r="AQ1804">
        <v>92</v>
      </c>
      <c r="AR1804">
        <v>64</v>
      </c>
      <c r="AZ1804">
        <v>1200</v>
      </c>
      <c r="BA1804">
        <v>1</v>
      </c>
      <c r="BB1804" t="str">
        <f t="shared" si="1047"/>
        <v xml:space="preserve">N4400K  </v>
      </c>
      <c r="BC1804">
        <v>1</v>
      </c>
      <c r="BE1804">
        <v>0</v>
      </c>
      <c r="BF1804">
        <v>0</v>
      </c>
      <c r="BG1804">
        <v>0</v>
      </c>
      <c r="BH1804">
        <v>1850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 t="shared" si="1065"/>
        <v>21:42:54.187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168</v>
      </c>
      <c r="CR1804">
        <v>0</v>
      </c>
      <c r="CW1804">
        <v>4188880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 t="shared" ref="A1805:A1810" si="1066">"07/22/2022 21:42:55.518"</f>
        <v>07/22/2022 21:42:55.518</v>
      </c>
      <c r="C1805" t="str">
        <f t="shared" si="1046"/>
        <v>FFDFD3C0</v>
      </c>
      <c r="D1805" t="s">
        <v>127</v>
      </c>
      <c r="E1805">
        <v>8</v>
      </c>
      <c r="F1805">
        <v>2008</v>
      </c>
      <c r="G1805" t="s">
        <v>128</v>
      </c>
      <c r="J1805" t="s">
        <v>129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ref="S1805:S1810" si="1067">"21:42:55.250"</f>
        <v>21:42:55.250</v>
      </c>
      <c r="T1805" t="str">
        <f t="shared" ref="T1805:T1810" si="1068">"21:42:54.850"</f>
        <v>21:42:54.850</v>
      </c>
      <c r="U1805" t="str">
        <f t="shared" si="1062"/>
        <v>A54CFF</v>
      </c>
      <c r="V1805">
        <v>0</v>
      </c>
      <c r="W1805">
        <v>0</v>
      </c>
      <c r="X1805">
        <v>2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1</v>
      </c>
      <c r="AI1805" t="s">
        <v>718</v>
      </c>
      <c r="AJ1805">
        <v>43.45185</v>
      </c>
      <c r="AK1805" t="s">
        <v>719</v>
      </c>
      <c r="AL1805">
        <v>-88.792663000000005</v>
      </c>
      <c r="AM1805">
        <v>25</v>
      </c>
      <c r="AN1805">
        <v>1900</v>
      </c>
      <c r="AO1805" t="s">
        <v>118</v>
      </c>
      <c r="AP1805">
        <v>-48</v>
      </c>
      <c r="AQ1805">
        <v>91</v>
      </c>
      <c r="AR1805">
        <v>128</v>
      </c>
      <c r="AZ1805">
        <v>1200</v>
      </c>
      <c r="BA1805">
        <v>1</v>
      </c>
      <c r="BB1805" t="str">
        <f t="shared" si="1047"/>
        <v xml:space="preserve">N4400K  </v>
      </c>
      <c r="BC1805">
        <v>1</v>
      </c>
      <c r="BE1805">
        <v>0</v>
      </c>
      <c r="BF1805">
        <v>0</v>
      </c>
      <c r="BG1805">
        <v>0</v>
      </c>
      <c r="BH1805">
        <v>1825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 t="shared" ref="BW1805:BW1810" si="1069">"21:42:55.256"</f>
        <v>21:42:55.256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7</v>
      </c>
      <c r="CP1805" t="s">
        <v>119</v>
      </c>
      <c r="CQ1805">
        <v>168</v>
      </c>
      <c r="CR1805">
        <v>0</v>
      </c>
      <c r="CW1805">
        <v>4190326</v>
      </c>
      <c r="CY1805">
        <v>1</v>
      </c>
      <c r="CZ1805">
        <v>0</v>
      </c>
      <c r="DA1805">
        <v>0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 t="shared" si="1066"/>
        <v>07/22/2022 21:42:55.518</v>
      </c>
      <c r="C1806" t="str">
        <f t="shared" si="1046"/>
        <v>FFDFD3C0</v>
      </c>
      <c r="D1806" t="s">
        <v>121</v>
      </c>
      <c r="E1806">
        <v>11</v>
      </c>
      <c r="F1806">
        <v>1011</v>
      </c>
      <c r="G1806" t="s">
        <v>125</v>
      </c>
      <c r="J1806" t="s">
        <v>123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1067"/>
        <v>21:42:55.250</v>
      </c>
      <c r="T1806" t="str">
        <f t="shared" si="1068"/>
        <v>21:42:54.850</v>
      </c>
      <c r="U1806" t="str">
        <f t="shared" si="1062"/>
        <v>A54CFF</v>
      </c>
      <c r="V1806">
        <v>0</v>
      </c>
      <c r="W1806">
        <v>0</v>
      </c>
      <c r="X1806">
        <v>2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1</v>
      </c>
      <c r="AI1806" t="s">
        <v>718</v>
      </c>
      <c r="AJ1806">
        <v>43.45185</v>
      </c>
      <c r="AK1806" t="s">
        <v>719</v>
      </c>
      <c r="AL1806">
        <v>-88.792663000000005</v>
      </c>
      <c r="AM1806">
        <v>25</v>
      </c>
      <c r="AN1806">
        <v>1900</v>
      </c>
      <c r="AO1806" t="s">
        <v>118</v>
      </c>
      <c r="AP1806">
        <v>-48</v>
      </c>
      <c r="AQ1806">
        <v>91</v>
      </c>
      <c r="AR1806">
        <v>128</v>
      </c>
      <c r="AZ1806">
        <v>1200</v>
      </c>
      <c r="BA1806">
        <v>1</v>
      </c>
      <c r="BB1806" t="str">
        <f t="shared" si="1047"/>
        <v xml:space="preserve">N4400K  </v>
      </c>
      <c r="BC1806">
        <v>1</v>
      </c>
      <c r="BE1806">
        <v>0</v>
      </c>
      <c r="BF1806">
        <v>0</v>
      </c>
      <c r="BG1806">
        <v>0</v>
      </c>
      <c r="BH1806">
        <v>1825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 t="shared" si="1069"/>
        <v>21:42:55.256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7</v>
      </c>
      <c r="CP1806" t="s">
        <v>119</v>
      </c>
      <c r="CQ1806">
        <v>168</v>
      </c>
      <c r="CR1806">
        <v>0</v>
      </c>
      <c r="CW1806">
        <v>4190326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 t="shared" si="1066"/>
        <v>07/22/2022 21:42:55.518</v>
      </c>
      <c r="C1807" t="str">
        <f t="shared" si="1046"/>
        <v>FFDFD3C0</v>
      </c>
      <c r="D1807" t="s">
        <v>113</v>
      </c>
      <c r="E1807">
        <v>44</v>
      </c>
      <c r="H1807">
        <v>151</v>
      </c>
      <c r="I1807" t="s">
        <v>114</v>
      </c>
      <c r="J1807" t="s">
        <v>115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1067"/>
        <v>21:42:55.250</v>
      </c>
      <c r="T1807" t="str">
        <f t="shared" si="1068"/>
        <v>21:42:54.850</v>
      </c>
      <c r="U1807" t="str">
        <f t="shared" si="1062"/>
        <v>A54CFF</v>
      </c>
      <c r="V1807">
        <v>0</v>
      </c>
      <c r="W1807">
        <v>0</v>
      </c>
      <c r="X1807">
        <v>2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1</v>
      </c>
      <c r="AI1807" t="s">
        <v>718</v>
      </c>
      <c r="AJ1807">
        <v>43.45185</v>
      </c>
      <c r="AK1807" t="s">
        <v>719</v>
      </c>
      <c r="AL1807">
        <v>-88.792663000000005</v>
      </c>
      <c r="AM1807">
        <v>25</v>
      </c>
      <c r="AN1807">
        <v>1900</v>
      </c>
      <c r="AO1807" t="s">
        <v>118</v>
      </c>
      <c r="AP1807">
        <v>-48</v>
      </c>
      <c r="AQ1807">
        <v>91</v>
      </c>
      <c r="AR1807">
        <v>128</v>
      </c>
      <c r="AZ1807">
        <v>1200</v>
      </c>
      <c r="BA1807">
        <v>1</v>
      </c>
      <c r="BB1807" t="str">
        <f t="shared" si="1047"/>
        <v xml:space="preserve">N4400K  </v>
      </c>
      <c r="BC1807">
        <v>1</v>
      </c>
      <c r="BE1807">
        <v>0</v>
      </c>
      <c r="BF1807">
        <v>0</v>
      </c>
      <c r="BG1807">
        <v>0</v>
      </c>
      <c r="BH1807">
        <v>1825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 t="shared" si="1069"/>
        <v>21:42:55.256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168</v>
      </c>
      <c r="CR1807">
        <v>0</v>
      </c>
      <c r="CW1807">
        <v>4190326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 t="shared" si="1066"/>
        <v>07/22/2022 21:42:55.518</v>
      </c>
      <c r="C1808" t="str">
        <f t="shared" si="1046"/>
        <v>FFDFD3C0</v>
      </c>
      <c r="D1808" t="s">
        <v>113</v>
      </c>
      <c r="E1808">
        <v>45</v>
      </c>
      <c r="H1808">
        <v>152</v>
      </c>
      <c r="I1808" t="s">
        <v>120</v>
      </c>
      <c r="J1808" t="s">
        <v>115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1067"/>
        <v>21:42:55.250</v>
      </c>
      <c r="T1808" t="str">
        <f t="shared" si="1068"/>
        <v>21:42:54.850</v>
      </c>
      <c r="U1808" t="str">
        <f t="shared" si="1062"/>
        <v>A54CFF</v>
      </c>
      <c r="V1808">
        <v>0</v>
      </c>
      <c r="W1808">
        <v>0</v>
      </c>
      <c r="X1808">
        <v>2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1</v>
      </c>
      <c r="AI1808" t="s">
        <v>718</v>
      </c>
      <c r="AJ1808">
        <v>43.45185</v>
      </c>
      <c r="AK1808" t="s">
        <v>719</v>
      </c>
      <c r="AL1808">
        <v>-88.792663000000005</v>
      </c>
      <c r="AM1808">
        <v>25</v>
      </c>
      <c r="AN1808">
        <v>1900</v>
      </c>
      <c r="AO1808" t="s">
        <v>118</v>
      </c>
      <c r="AP1808">
        <v>-48</v>
      </c>
      <c r="AQ1808">
        <v>91</v>
      </c>
      <c r="AR1808">
        <v>128</v>
      </c>
      <c r="AZ1808">
        <v>1200</v>
      </c>
      <c r="BA1808">
        <v>1</v>
      </c>
      <c r="BB1808" t="str">
        <f t="shared" si="1047"/>
        <v xml:space="preserve">N4400K  </v>
      </c>
      <c r="BC1808">
        <v>1</v>
      </c>
      <c r="BE1808">
        <v>0</v>
      </c>
      <c r="BF1808">
        <v>0</v>
      </c>
      <c r="BG1808">
        <v>0</v>
      </c>
      <c r="BH1808">
        <v>1825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 t="shared" si="1069"/>
        <v>21:42:55.256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168</v>
      </c>
      <c r="CR1808">
        <v>0</v>
      </c>
      <c r="CW1808">
        <v>4190326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 t="shared" si="1066"/>
        <v>07/22/2022 21:42:55.518</v>
      </c>
      <c r="C1809" t="str">
        <f t="shared" si="1046"/>
        <v>FFDFD3C0</v>
      </c>
      <c r="D1809" t="s">
        <v>124</v>
      </c>
      <c r="E1809">
        <v>2</v>
      </c>
      <c r="H1809">
        <v>156</v>
      </c>
      <c r="I1809" t="s">
        <v>125</v>
      </c>
      <c r="J1809" t="s">
        <v>126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1067"/>
        <v>21:42:55.250</v>
      </c>
      <c r="T1809" t="str">
        <f t="shared" si="1068"/>
        <v>21:42:54.850</v>
      </c>
      <c r="U1809" t="str">
        <f t="shared" si="1062"/>
        <v>A54CFF</v>
      </c>
      <c r="V1809">
        <v>0</v>
      </c>
      <c r="W1809">
        <v>0</v>
      </c>
      <c r="X1809">
        <v>2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1</v>
      </c>
      <c r="AI1809" t="s">
        <v>718</v>
      </c>
      <c r="AJ1809">
        <v>43.45185</v>
      </c>
      <c r="AK1809" t="s">
        <v>719</v>
      </c>
      <c r="AL1809">
        <v>-88.792663000000005</v>
      </c>
      <c r="AM1809">
        <v>25</v>
      </c>
      <c r="AN1809">
        <v>1900</v>
      </c>
      <c r="AO1809" t="s">
        <v>118</v>
      </c>
      <c r="AP1809">
        <v>-48</v>
      </c>
      <c r="AQ1809">
        <v>91</v>
      </c>
      <c r="AR1809">
        <v>128</v>
      </c>
      <c r="AZ1809">
        <v>1200</v>
      </c>
      <c r="BA1809">
        <v>1</v>
      </c>
      <c r="BB1809" t="str">
        <f t="shared" si="1047"/>
        <v xml:space="preserve">N4400K  </v>
      </c>
      <c r="BC1809">
        <v>1</v>
      </c>
      <c r="BE1809">
        <v>0</v>
      </c>
      <c r="BF1809">
        <v>0</v>
      </c>
      <c r="BG1809">
        <v>0</v>
      </c>
      <c r="BH1809">
        <v>1825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 t="shared" si="1069"/>
        <v>21:42:55.256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168</v>
      </c>
      <c r="CR1809">
        <v>0</v>
      </c>
      <c r="CW1809">
        <v>4190326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 t="shared" si="1066"/>
        <v>07/22/2022 21:42:55.518</v>
      </c>
      <c r="C1810" t="str">
        <f t="shared" si="1046"/>
        <v>FFDFD3C0</v>
      </c>
      <c r="D1810" t="s">
        <v>121</v>
      </c>
      <c r="E1810">
        <v>12</v>
      </c>
      <c r="F1810">
        <v>1012</v>
      </c>
      <c r="G1810" t="s">
        <v>122</v>
      </c>
      <c r="J1810" t="s">
        <v>123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1067"/>
        <v>21:42:55.250</v>
      </c>
      <c r="T1810" t="str">
        <f t="shared" si="1068"/>
        <v>21:42:54.850</v>
      </c>
      <c r="U1810" t="str">
        <f t="shared" si="1062"/>
        <v>A54CFF</v>
      </c>
      <c r="V1810">
        <v>0</v>
      </c>
      <c r="W1810">
        <v>0</v>
      </c>
      <c r="X1810">
        <v>2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1</v>
      </c>
      <c r="AI1810" t="s">
        <v>718</v>
      </c>
      <c r="AJ1810">
        <v>43.45185</v>
      </c>
      <c r="AK1810" t="s">
        <v>719</v>
      </c>
      <c r="AL1810">
        <v>-88.792663000000005</v>
      </c>
      <c r="AM1810">
        <v>25</v>
      </c>
      <c r="AN1810">
        <v>1900</v>
      </c>
      <c r="AO1810" t="s">
        <v>118</v>
      </c>
      <c r="AP1810">
        <v>-48</v>
      </c>
      <c r="AQ1810">
        <v>91</v>
      </c>
      <c r="AR1810">
        <v>128</v>
      </c>
      <c r="AZ1810">
        <v>1200</v>
      </c>
      <c r="BA1810">
        <v>1</v>
      </c>
      <c r="BB1810" t="str">
        <f t="shared" si="1047"/>
        <v xml:space="preserve">N4400K  </v>
      </c>
      <c r="BC1810">
        <v>1</v>
      </c>
      <c r="BE1810">
        <v>0</v>
      </c>
      <c r="BF1810">
        <v>0</v>
      </c>
      <c r="BG1810">
        <v>0</v>
      </c>
      <c r="BH1810">
        <v>1825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 t="shared" si="1069"/>
        <v>21:42:55.256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168</v>
      </c>
      <c r="CR1810">
        <v>0</v>
      </c>
      <c r="CW1810">
        <v>4190326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 t="shared" ref="A1811:A1816" si="1070">"07/22/2022 21:42:56.706"</f>
        <v>07/22/2022 21:42:56.706</v>
      </c>
      <c r="C1811" t="str">
        <f t="shared" si="1046"/>
        <v>FFDFD3C0</v>
      </c>
      <c r="D1811" t="s">
        <v>127</v>
      </c>
      <c r="E1811">
        <v>8</v>
      </c>
      <c r="F1811">
        <v>2008</v>
      </c>
      <c r="G1811" t="s">
        <v>128</v>
      </c>
      <c r="J1811" t="s">
        <v>129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ref="S1811:S1816" si="1071">"21:42:56.391"</f>
        <v>21:42:56.391</v>
      </c>
      <c r="T1811" t="str">
        <f t="shared" ref="T1811:T1816" si="1072">"21:42:55.891"</f>
        <v>21:42:55.891</v>
      </c>
      <c r="U1811" t="str">
        <f t="shared" si="1062"/>
        <v>A54CFF</v>
      </c>
      <c r="V1811">
        <v>0</v>
      </c>
      <c r="W1811">
        <v>0</v>
      </c>
      <c r="X1811">
        <v>2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1</v>
      </c>
      <c r="AI1811" t="s">
        <v>720</v>
      </c>
      <c r="AJ1811">
        <v>43.452322000000002</v>
      </c>
      <c r="AK1811" t="s">
        <v>721</v>
      </c>
      <c r="AL1811">
        <v>-88.793006000000005</v>
      </c>
      <c r="AM1811">
        <v>25</v>
      </c>
      <c r="AN1811">
        <v>1900</v>
      </c>
      <c r="AO1811" t="s">
        <v>118</v>
      </c>
      <c r="AP1811">
        <v>-48</v>
      </c>
      <c r="AQ1811">
        <v>91</v>
      </c>
      <c r="AR1811">
        <v>0</v>
      </c>
      <c r="AZ1811">
        <v>1200</v>
      </c>
      <c r="BA1811">
        <v>1</v>
      </c>
      <c r="BB1811" t="str">
        <f t="shared" si="1047"/>
        <v xml:space="preserve">N4400K  </v>
      </c>
      <c r="BC1811">
        <v>1</v>
      </c>
      <c r="BE1811">
        <v>0</v>
      </c>
      <c r="BF1811">
        <v>0</v>
      </c>
      <c r="BG1811">
        <v>0</v>
      </c>
      <c r="BH1811">
        <v>1825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 t="shared" ref="BW1811:BW1816" si="1073">"21:42:56.398"</f>
        <v>21:42:56.398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168</v>
      </c>
      <c r="CR1811">
        <v>1</v>
      </c>
      <c r="CW1811">
        <v>13304172</v>
      </c>
      <c r="CY1811">
        <v>1</v>
      </c>
      <c r="CZ1811">
        <v>0</v>
      </c>
      <c r="DA1811">
        <v>0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 t="shared" si="1070"/>
        <v>07/22/2022 21:42:56.706</v>
      </c>
      <c r="C1812" t="str">
        <f t="shared" si="1046"/>
        <v>FFDFD3C0</v>
      </c>
      <c r="D1812" t="s">
        <v>121</v>
      </c>
      <c r="E1812">
        <v>11</v>
      </c>
      <c r="F1812">
        <v>1011</v>
      </c>
      <c r="G1812" t="s">
        <v>125</v>
      </c>
      <c r="J1812" t="s">
        <v>123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1071"/>
        <v>21:42:56.391</v>
      </c>
      <c r="T1812" t="str">
        <f t="shared" si="1072"/>
        <v>21:42:55.891</v>
      </c>
      <c r="U1812" t="str">
        <f t="shared" si="1062"/>
        <v>A54CFF</v>
      </c>
      <c r="V1812">
        <v>0</v>
      </c>
      <c r="W1812">
        <v>0</v>
      </c>
      <c r="X1812">
        <v>2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1</v>
      </c>
      <c r="AI1812" t="s">
        <v>720</v>
      </c>
      <c r="AJ1812">
        <v>43.452322000000002</v>
      </c>
      <c r="AK1812" t="s">
        <v>721</v>
      </c>
      <c r="AL1812">
        <v>-88.793006000000005</v>
      </c>
      <c r="AM1812">
        <v>25</v>
      </c>
      <c r="AN1812">
        <v>1900</v>
      </c>
      <c r="AO1812" t="s">
        <v>118</v>
      </c>
      <c r="AP1812">
        <v>-48</v>
      </c>
      <c r="AQ1812">
        <v>91</v>
      </c>
      <c r="AR1812">
        <v>0</v>
      </c>
      <c r="AZ1812">
        <v>1200</v>
      </c>
      <c r="BA1812">
        <v>1</v>
      </c>
      <c r="BB1812" t="str">
        <f t="shared" si="1047"/>
        <v xml:space="preserve">N4400K  </v>
      </c>
      <c r="BC1812">
        <v>1</v>
      </c>
      <c r="BE1812">
        <v>0</v>
      </c>
      <c r="BF1812">
        <v>0</v>
      </c>
      <c r="BG1812">
        <v>0</v>
      </c>
      <c r="BH1812">
        <v>1825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 t="shared" si="1073"/>
        <v>21:42:56.398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168</v>
      </c>
      <c r="CR1812">
        <v>1</v>
      </c>
      <c r="CW1812">
        <v>13304172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 t="shared" si="1070"/>
        <v>07/22/2022 21:42:56.706</v>
      </c>
      <c r="C1813" t="str">
        <f t="shared" si="1046"/>
        <v>FFDFD3C0</v>
      </c>
      <c r="D1813" t="s">
        <v>113</v>
      </c>
      <c r="E1813">
        <v>45</v>
      </c>
      <c r="H1813">
        <v>152</v>
      </c>
      <c r="I1813" t="s">
        <v>120</v>
      </c>
      <c r="J1813" t="s">
        <v>115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1071"/>
        <v>21:42:56.391</v>
      </c>
      <c r="T1813" t="str">
        <f t="shared" si="1072"/>
        <v>21:42:55.891</v>
      </c>
      <c r="U1813" t="str">
        <f t="shared" si="1062"/>
        <v>A54CFF</v>
      </c>
      <c r="V1813">
        <v>0</v>
      </c>
      <c r="W1813">
        <v>0</v>
      </c>
      <c r="X1813">
        <v>2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1</v>
      </c>
      <c r="AI1813" t="s">
        <v>720</v>
      </c>
      <c r="AJ1813">
        <v>43.452322000000002</v>
      </c>
      <c r="AK1813" t="s">
        <v>721</v>
      </c>
      <c r="AL1813">
        <v>-88.793006000000005</v>
      </c>
      <c r="AM1813">
        <v>25</v>
      </c>
      <c r="AN1813">
        <v>1900</v>
      </c>
      <c r="AO1813" t="s">
        <v>118</v>
      </c>
      <c r="AP1813">
        <v>-48</v>
      </c>
      <c r="AQ1813">
        <v>91</v>
      </c>
      <c r="AR1813">
        <v>0</v>
      </c>
      <c r="AZ1813">
        <v>1200</v>
      </c>
      <c r="BA1813">
        <v>1</v>
      </c>
      <c r="BB1813" t="str">
        <f t="shared" si="1047"/>
        <v xml:space="preserve">N4400K  </v>
      </c>
      <c r="BC1813">
        <v>1</v>
      </c>
      <c r="BE1813">
        <v>0</v>
      </c>
      <c r="BF1813">
        <v>0</v>
      </c>
      <c r="BG1813">
        <v>0</v>
      </c>
      <c r="BH1813">
        <v>1825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 t="shared" si="1073"/>
        <v>21:42:56.398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168</v>
      </c>
      <c r="CR1813">
        <v>1</v>
      </c>
      <c r="CW1813">
        <v>13304172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 t="shared" si="1070"/>
        <v>07/22/2022 21:42:56.706</v>
      </c>
      <c r="C1814" t="str">
        <f t="shared" si="1046"/>
        <v>FFDFD3C0</v>
      </c>
      <c r="D1814" t="s">
        <v>113</v>
      </c>
      <c r="E1814">
        <v>44</v>
      </c>
      <c r="H1814">
        <v>151</v>
      </c>
      <c r="I1814" t="s">
        <v>114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1071"/>
        <v>21:42:56.391</v>
      </c>
      <c r="T1814" t="str">
        <f t="shared" si="1072"/>
        <v>21:42:55.891</v>
      </c>
      <c r="U1814" t="str">
        <f t="shared" si="1062"/>
        <v>A54CFF</v>
      </c>
      <c r="V1814">
        <v>0</v>
      </c>
      <c r="W1814">
        <v>0</v>
      </c>
      <c r="X1814">
        <v>2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1</v>
      </c>
      <c r="AI1814" t="s">
        <v>720</v>
      </c>
      <c r="AJ1814">
        <v>43.452322000000002</v>
      </c>
      <c r="AK1814" t="s">
        <v>721</v>
      </c>
      <c r="AL1814">
        <v>-88.793006000000005</v>
      </c>
      <c r="AM1814">
        <v>25</v>
      </c>
      <c r="AN1814">
        <v>1900</v>
      </c>
      <c r="AO1814" t="s">
        <v>118</v>
      </c>
      <c r="AP1814">
        <v>-48</v>
      </c>
      <c r="AQ1814">
        <v>91</v>
      </c>
      <c r="AR1814">
        <v>0</v>
      </c>
      <c r="AZ1814">
        <v>1200</v>
      </c>
      <c r="BA1814">
        <v>1</v>
      </c>
      <c r="BB1814" t="str">
        <f t="shared" si="1047"/>
        <v xml:space="preserve">N4400K  </v>
      </c>
      <c r="BC1814">
        <v>1</v>
      </c>
      <c r="BE1814">
        <v>0</v>
      </c>
      <c r="BF1814">
        <v>0</v>
      </c>
      <c r="BG1814">
        <v>0</v>
      </c>
      <c r="BH1814">
        <v>1825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 t="shared" si="1073"/>
        <v>21:42:56.398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168</v>
      </c>
      <c r="CR1814">
        <v>1</v>
      </c>
      <c r="CW1814">
        <v>13304172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 t="shared" si="1070"/>
        <v>07/22/2022 21:42:56.706</v>
      </c>
      <c r="C1815" t="str">
        <f t="shared" si="1046"/>
        <v>FFDFD3C0</v>
      </c>
      <c r="D1815" t="s">
        <v>124</v>
      </c>
      <c r="E1815">
        <v>2</v>
      </c>
      <c r="H1815">
        <v>156</v>
      </c>
      <c r="I1815" t="s">
        <v>125</v>
      </c>
      <c r="J1815" t="s">
        <v>126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1071"/>
        <v>21:42:56.391</v>
      </c>
      <c r="T1815" t="str">
        <f t="shared" si="1072"/>
        <v>21:42:55.891</v>
      </c>
      <c r="U1815" t="str">
        <f t="shared" si="1062"/>
        <v>A54CFF</v>
      </c>
      <c r="V1815">
        <v>0</v>
      </c>
      <c r="W1815">
        <v>0</v>
      </c>
      <c r="X1815">
        <v>2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1</v>
      </c>
      <c r="AI1815" t="s">
        <v>720</v>
      </c>
      <c r="AJ1815">
        <v>43.452322000000002</v>
      </c>
      <c r="AK1815" t="s">
        <v>721</v>
      </c>
      <c r="AL1815">
        <v>-88.793006000000005</v>
      </c>
      <c r="AM1815">
        <v>25</v>
      </c>
      <c r="AN1815">
        <v>1900</v>
      </c>
      <c r="AO1815" t="s">
        <v>118</v>
      </c>
      <c r="AP1815">
        <v>-48</v>
      </c>
      <c r="AQ1815">
        <v>91</v>
      </c>
      <c r="AR1815">
        <v>0</v>
      </c>
      <c r="AZ1815">
        <v>1200</v>
      </c>
      <c r="BA1815">
        <v>1</v>
      </c>
      <c r="BB1815" t="str">
        <f t="shared" si="1047"/>
        <v xml:space="preserve">N4400K  </v>
      </c>
      <c r="BC1815">
        <v>1</v>
      </c>
      <c r="BE1815">
        <v>0</v>
      </c>
      <c r="BF1815">
        <v>0</v>
      </c>
      <c r="BG1815">
        <v>0</v>
      </c>
      <c r="BH1815">
        <v>1825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 t="shared" si="1073"/>
        <v>21:42:56.398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7</v>
      </c>
      <c r="CP1815" t="s">
        <v>119</v>
      </c>
      <c r="CQ1815">
        <v>168</v>
      </c>
      <c r="CR1815">
        <v>1</v>
      </c>
      <c r="CW1815">
        <v>13304172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 t="shared" si="1070"/>
        <v>07/22/2022 21:42:56.706</v>
      </c>
      <c r="C1816" t="str">
        <f t="shared" si="1046"/>
        <v>FFDFD3C0</v>
      </c>
      <c r="D1816" t="s">
        <v>121</v>
      </c>
      <c r="E1816">
        <v>12</v>
      </c>
      <c r="F1816">
        <v>1012</v>
      </c>
      <c r="G1816" t="s">
        <v>122</v>
      </c>
      <c r="J1816" t="s">
        <v>123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1071"/>
        <v>21:42:56.391</v>
      </c>
      <c r="T1816" t="str">
        <f t="shared" si="1072"/>
        <v>21:42:55.891</v>
      </c>
      <c r="U1816" t="str">
        <f t="shared" si="1062"/>
        <v>A54CFF</v>
      </c>
      <c r="V1816">
        <v>0</v>
      </c>
      <c r="W1816">
        <v>0</v>
      </c>
      <c r="X1816">
        <v>2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1</v>
      </c>
      <c r="AI1816" t="s">
        <v>720</v>
      </c>
      <c r="AJ1816">
        <v>43.452322000000002</v>
      </c>
      <c r="AK1816" t="s">
        <v>721</v>
      </c>
      <c r="AL1816">
        <v>-88.793006000000005</v>
      </c>
      <c r="AM1816">
        <v>25</v>
      </c>
      <c r="AN1816">
        <v>1900</v>
      </c>
      <c r="AO1816" t="s">
        <v>118</v>
      </c>
      <c r="AP1816">
        <v>-48</v>
      </c>
      <c r="AQ1816">
        <v>91</v>
      </c>
      <c r="AR1816">
        <v>0</v>
      </c>
      <c r="AZ1816">
        <v>1200</v>
      </c>
      <c r="BA1816">
        <v>1</v>
      </c>
      <c r="BB1816" t="str">
        <f t="shared" si="1047"/>
        <v xml:space="preserve">N4400K  </v>
      </c>
      <c r="BC1816">
        <v>1</v>
      </c>
      <c r="BE1816">
        <v>0</v>
      </c>
      <c r="BF1816">
        <v>0</v>
      </c>
      <c r="BG1816">
        <v>0</v>
      </c>
      <c r="BH1816">
        <v>1825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 t="shared" si="1073"/>
        <v>21:42:56.398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7</v>
      </c>
      <c r="CP1816" t="s">
        <v>119</v>
      </c>
      <c r="CQ1816">
        <v>168</v>
      </c>
      <c r="CR1816">
        <v>1</v>
      </c>
      <c r="CW1816">
        <v>13304172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"07/22/2022 21:42:57.705"</f>
        <v>07/22/2022 21:42:57.705</v>
      </c>
      <c r="C1817" t="str">
        <f t="shared" si="1046"/>
        <v>FFDFD3C0</v>
      </c>
      <c r="D1817" t="s">
        <v>121</v>
      </c>
      <c r="E1817">
        <v>12</v>
      </c>
      <c r="F1817">
        <v>1012</v>
      </c>
      <c r="G1817" t="s">
        <v>122</v>
      </c>
      <c r="J1817" t="s">
        <v>123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ref="S1817:S1822" si="1074">"21:42:57.469"</f>
        <v>21:42:57.469</v>
      </c>
      <c r="T1817" t="str">
        <f t="shared" ref="T1817:T1822" si="1075">"21:42:57.069"</f>
        <v>21:42:57.069</v>
      </c>
      <c r="U1817" t="str">
        <f t="shared" si="1062"/>
        <v>A54CFF</v>
      </c>
      <c r="V1817">
        <v>0</v>
      </c>
      <c r="W1817">
        <v>0</v>
      </c>
      <c r="X1817">
        <v>2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1</v>
      </c>
      <c r="AI1817" t="s">
        <v>722</v>
      </c>
      <c r="AJ1817">
        <v>43.452751999999997</v>
      </c>
      <c r="AK1817" t="s">
        <v>723</v>
      </c>
      <c r="AL1817">
        <v>-88.793284999999997</v>
      </c>
      <c r="AM1817">
        <v>25</v>
      </c>
      <c r="AN1817">
        <v>1900</v>
      </c>
      <c r="AO1817" t="s">
        <v>118</v>
      </c>
      <c r="AP1817">
        <v>-48</v>
      </c>
      <c r="AQ1817">
        <v>90</v>
      </c>
      <c r="AR1817">
        <v>-64</v>
      </c>
      <c r="AZ1817">
        <v>1200</v>
      </c>
      <c r="BA1817">
        <v>1</v>
      </c>
      <c r="BB1817" t="str">
        <f t="shared" si="1047"/>
        <v xml:space="preserve">N4400K  </v>
      </c>
      <c r="BC1817">
        <v>1</v>
      </c>
      <c r="BE1817">
        <v>0</v>
      </c>
      <c r="BF1817">
        <v>0</v>
      </c>
      <c r="BG1817">
        <v>0</v>
      </c>
      <c r="BH1817">
        <v>1825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 t="shared" ref="BW1817:BW1822" si="1076">"21:42:57.471"</f>
        <v>21:42:57.471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7</v>
      </c>
      <c r="CP1817" t="s">
        <v>119</v>
      </c>
      <c r="CQ1817">
        <v>168</v>
      </c>
      <c r="CR1817">
        <v>1</v>
      </c>
      <c r="CW1817">
        <v>13306099</v>
      </c>
      <c r="CY1817">
        <v>1</v>
      </c>
      <c r="CZ1817">
        <v>0</v>
      </c>
      <c r="DA1817">
        <v>0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"07/22/2022 21:42:57.783"</f>
        <v>07/22/2022 21:42:57.783</v>
      </c>
      <c r="C1818" t="str">
        <f t="shared" si="1046"/>
        <v>FFDFD3C0</v>
      </c>
      <c r="D1818" t="s">
        <v>121</v>
      </c>
      <c r="E1818">
        <v>11</v>
      </c>
      <c r="F1818">
        <v>1011</v>
      </c>
      <c r="G1818" t="s">
        <v>125</v>
      </c>
      <c r="J1818" t="s">
        <v>123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1074"/>
        <v>21:42:57.469</v>
      </c>
      <c r="T1818" t="str">
        <f t="shared" si="1075"/>
        <v>21:42:57.069</v>
      </c>
      <c r="U1818" t="str">
        <f t="shared" si="1062"/>
        <v>A54CFF</v>
      </c>
      <c r="V1818">
        <v>0</v>
      </c>
      <c r="W1818">
        <v>0</v>
      </c>
      <c r="X1818">
        <v>2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1</v>
      </c>
      <c r="AI1818" t="s">
        <v>722</v>
      </c>
      <c r="AJ1818">
        <v>43.452751999999997</v>
      </c>
      <c r="AK1818" t="s">
        <v>723</v>
      </c>
      <c r="AL1818">
        <v>-88.793284999999997</v>
      </c>
      <c r="AM1818">
        <v>25</v>
      </c>
      <c r="AN1818">
        <v>1900</v>
      </c>
      <c r="AO1818" t="s">
        <v>118</v>
      </c>
      <c r="AP1818">
        <v>-48</v>
      </c>
      <c r="AQ1818">
        <v>90</v>
      </c>
      <c r="AR1818">
        <v>-64</v>
      </c>
      <c r="AZ1818">
        <v>1200</v>
      </c>
      <c r="BA1818">
        <v>1</v>
      </c>
      <c r="BB1818" t="str">
        <f t="shared" si="1047"/>
        <v xml:space="preserve">N4400K  </v>
      </c>
      <c r="BC1818">
        <v>1</v>
      </c>
      <c r="BE1818">
        <v>0</v>
      </c>
      <c r="BF1818">
        <v>0</v>
      </c>
      <c r="BG1818">
        <v>0</v>
      </c>
      <c r="BH1818">
        <v>1825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 t="shared" si="1076"/>
        <v>21:42:57.471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168</v>
      </c>
      <c r="CR1818">
        <v>1</v>
      </c>
      <c r="CW1818">
        <v>13306099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"07/22/2022 21:42:57.799"</f>
        <v>07/22/2022 21:42:57.799</v>
      </c>
      <c r="C1819" t="str">
        <f t="shared" si="1046"/>
        <v>FFDFD3C0</v>
      </c>
      <c r="D1819" t="s">
        <v>127</v>
      </c>
      <c r="E1819">
        <v>8</v>
      </c>
      <c r="F1819">
        <v>2008</v>
      </c>
      <c r="G1819" t="s">
        <v>128</v>
      </c>
      <c r="J1819" t="s">
        <v>129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1074"/>
        <v>21:42:57.469</v>
      </c>
      <c r="T1819" t="str">
        <f t="shared" si="1075"/>
        <v>21:42:57.069</v>
      </c>
      <c r="U1819" t="str">
        <f t="shared" si="1062"/>
        <v>A54CFF</v>
      </c>
      <c r="V1819">
        <v>0</v>
      </c>
      <c r="W1819">
        <v>0</v>
      </c>
      <c r="X1819">
        <v>2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1</v>
      </c>
      <c r="AI1819" t="s">
        <v>722</v>
      </c>
      <c r="AJ1819">
        <v>43.452751999999997</v>
      </c>
      <c r="AK1819" t="s">
        <v>723</v>
      </c>
      <c r="AL1819">
        <v>-88.793284999999997</v>
      </c>
      <c r="AM1819">
        <v>25</v>
      </c>
      <c r="AN1819">
        <v>1900</v>
      </c>
      <c r="AO1819" t="s">
        <v>118</v>
      </c>
      <c r="AP1819">
        <v>-48</v>
      </c>
      <c r="AQ1819">
        <v>90</v>
      </c>
      <c r="AR1819">
        <v>-64</v>
      </c>
      <c r="AZ1819">
        <v>1200</v>
      </c>
      <c r="BA1819">
        <v>1</v>
      </c>
      <c r="BB1819" t="str">
        <f t="shared" si="1047"/>
        <v xml:space="preserve">N4400K  </v>
      </c>
      <c r="BC1819">
        <v>1</v>
      </c>
      <c r="BE1819">
        <v>0</v>
      </c>
      <c r="BF1819">
        <v>0</v>
      </c>
      <c r="BG1819">
        <v>0</v>
      </c>
      <c r="BH1819">
        <v>1825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 t="shared" si="1076"/>
        <v>21:42:57.471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168</v>
      </c>
      <c r="CR1819">
        <v>1</v>
      </c>
      <c r="CW1819">
        <v>13306099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"07/22/2022 21:42:57.799"</f>
        <v>07/22/2022 21:42:57.799</v>
      </c>
      <c r="C1820" t="str">
        <f t="shared" si="1046"/>
        <v>FFDFD3C0</v>
      </c>
      <c r="D1820" t="s">
        <v>113</v>
      </c>
      <c r="E1820">
        <v>44</v>
      </c>
      <c r="H1820">
        <v>151</v>
      </c>
      <c r="I1820" t="s">
        <v>114</v>
      </c>
      <c r="J1820" t="s">
        <v>115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1074"/>
        <v>21:42:57.469</v>
      </c>
      <c r="T1820" t="str">
        <f t="shared" si="1075"/>
        <v>21:42:57.069</v>
      </c>
      <c r="U1820" t="str">
        <f t="shared" si="1062"/>
        <v>A54CFF</v>
      </c>
      <c r="V1820">
        <v>0</v>
      </c>
      <c r="W1820">
        <v>0</v>
      </c>
      <c r="X1820">
        <v>2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1</v>
      </c>
      <c r="AI1820" t="s">
        <v>722</v>
      </c>
      <c r="AJ1820">
        <v>43.452751999999997</v>
      </c>
      <c r="AK1820" t="s">
        <v>723</v>
      </c>
      <c r="AL1820">
        <v>-88.793284999999997</v>
      </c>
      <c r="AM1820">
        <v>25</v>
      </c>
      <c r="AN1820">
        <v>1900</v>
      </c>
      <c r="AO1820" t="s">
        <v>118</v>
      </c>
      <c r="AP1820">
        <v>-48</v>
      </c>
      <c r="AQ1820">
        <v>90</v>
      </c>
      <c r="AR1820">
        <v>-64</v>
      </c>
      <c r="AZ1820">
        <v>1200</v>
      </c>
      <c r="BA1820">
        <v>1</v>
      </c>
      <c r="BB1820" t="str">
        <f t="shared" si="1047"/>
        <v xml:space="preserve">N4400K  </v>
      </c>
      <c r="BC1820">
        <v>1</v>
      </c>
      <c r="BE1820">
        <v>0</v>
      </c>
      <c r="BF1820">
        <v>0</v>
      </c>
      <c r="BG1820">
        <v>0</v>
      </c>
      <c r="BH1820">
        <v>1825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 t="shared" si="1076"/>
        <v>21:42:57.471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7</v>
      </c>
      <c r="CP1820" t="s">
        <v>119</v>
      </c>
      <c r="CQ1820">
        <v>168</v>
      </c>
      <c r="CR1820">
        <v>1</v>
      </c>
      <c r="CW1820">
        <v>13306099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"07/22/2022 21:42:57.799"</f>
        <v>07/22/2022 21:42:57.799</v>
      </c>
      <c r="C1821" t="str">
        <f t="shared" si="1046"/>
        <v>FFDFD3C0</v>
      </c>
      <c r="D1821" t="s">
        <v>113</v>
      </c>
      <c r="E1821">
        <v>45</v>
      </c>
      <c r="H1821">
        <v>152</v>
      </c>
      <c r="I1821" t="s">
        <v>120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1074"/>
        <v>21:42:57.469</v>
      </c>
      <c r="T1821" t="str">
        <f t="shared" si="1075"/>
        <v>21:42:57.069</v>
      </c>
      <c r="U1821" t="str">
        <f t="shared" si="1062"/>
        <v>A54CFF</v>
      </c>
      <c r="V1821">
        <v>0</v>
      </c>
      <c r="W1821">
        <v>0</v>
      </c>
      <c r="X1821">
        <v>2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1</v>
      </c>
      <c r="AI1821" t="s">
        <v>722</v>
      </c>
      <c r="AJ1821">
        <v>43.452751999999997</v>
      </c>
      <c r="AK1821" t="s">
        <v>723</v>
      </c>
      <c r="AL1821">
        <v>-88.793284999999997</v>
      </c>
      <c r="AM1821">
        <v>25</v>
      </c>
      <c r="AN1821">
        <v>1900</v>
      </c>
      <c r="AO1821" t="s">
        <v>118</v>
      </c>
      <c r="AP1821">
        <v>-48</v>
      </c>
      <c r="AQ1821">
        <v>90</v>
      </c>
      <c r="AR1821">
        <v>-64</v>
      </c>
      <c r="AZ1821">
        <v>1200</v>
      </c>
      <c r="BA1821">
        <v>1</v>
      </c>
      <c r="BB1821" t="str">
        <f t="shared" si="1047"/>
        <v xml:space="preserve">N4400K  </v>
      </c>
      <c r="BC1821">
        <v>1</v>
      </c>
      <c r="BE1821">
        <v>0</v>
      </c>
      <c r="BF1821">
        <v>0</v>
      </c>
      <c r="BG1821">
        <v>0</v>
      </c>
      <c r="BH1821">
        <v>1825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 t="shared" si="1076"/>
        <v>21:42:57.471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168</v>
      </c>
      <c r="CR1821">
        <v>1</v>
      </c>
      <c r="CW1821">
        <v>13306099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"07/22/2022 21:42:57.830"</f>
        <v>07/22/2022 21:42:57.830</v>
      </c>
      <c r="C1822" t="str">
        <f t="shared" si="1046"/>
        <v>FFDFD3C0</v>
      </c>
      <c r="D1822" t="s">
        <v>124</v>
      </c>
      <c r="E1822">
        <v>2</v>
      </c>
      <c r="H1822">
        <v>156</v>
      </c>
      <c r="I1822" t="s">
        <v>125</v>
      </c>
      <c r="J1822" t="s">
        <v>126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1074"/>
        <v>21:42:57.469</v>
      </c>
      <c r="T1822" t="str">
        <f t="shared" si="1075"/>
        <v>21:42:57.069</v>
      </c>
      <c r="U1822" t="str">
        <f t="shared" si="1062"/>
        <v>A54CFF</v>
      </c>
      <c r="V1822">
        <v>0</v>
      </c>
      <c r="W1822">
        <v>0</v>
      </c>
      <c r="X1822">
        <v>2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1</v>
      </c>
      <c r="AI1822" t="s">
        <v>722</v>
      </c>
      <c r="AJ1822">
        <v>43.452751999999997</v>
      </c>
      <c r="AK1822" t="s">
        <v>723</v>
      </c>
      <c r="AL1822">
        <v>-88.793284999999997</v>
      </c>
      <c r="AM1822">
        <v>25</v>
      </c>
      <c r="AN1822">
        <v>1900</v>
      </c>
      <c r="AO1822" t="s">
        <v>118</v>
      </c>
      <c r="AP1822">
        <v>-48</v>
      </c>
      <c r="AQ1822">
        <v>90</v>
      </c>
      <c r="AR1822">
        <v>-64</v>
      </c>
      <c r="AZ1822">
        <v>1200</v>
      </c>
      <c r="BA1822">
        <v>1</v>
      </c>
      <c r="BB1822" t="str">
        <f t="shared" si="1047"/>
        <v xml:space="preserve">N4400K  </v>
      </c>
      <c r="BC1822">
        <v>1</v>
      </c>
      <c r="BE1822">
        <v>0</v>
      </c>
      <c r="BF1822">
        <v>0</v>
      </c>
      <c r="BG1822">
        <v>0</v>
      </c>
      <c r="BH1822">
        <v>1825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 t="shared" si="1076"/>
        <v>21:42:57.471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168</v>
      </c>
      <c r="CR1822">
        <v>1</v>
      </c>
      <c r="CW1822">
        <v>13306099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 t="shared" ref="A1823:A1828" si="1077">"07/22/2022 21:42:58.737"</f>
        <v>07/22/2022 21:42:58.737</v>
      </c>
      <c r="C1823" t="str">
        <f t="shared" si="1046"/>
        <v>FFDFD3C0</v>
      </c>
      <c r="D1823" t="s">
        <v>121</v>
      </c>
      <c r="E1823">
        <v>12</v>
      </c>
      <c r="F1823">
        <v>1012</v>
      </c>
      <c r="G1823" t="s">
        <v>122</v>
      </c>
      <c r="J1823" t="s">
        <v>123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ref="S1823:S1828" si="1078">"21:42:58.453"</f>
        <v>21:42:58.453</v>
      </c>
      <c r="T1823" t="str">
        <f t="shared" ref="T1823:T1828" si="1079">"21:42:57.953"</f>
        <v>21:42:57.953</v>
      </c>
      <c r="U1823" t="str">
        <f t="shared" si="1062"/>
        <v>A54CFF</v>
      </c>
      <c r="V1823">
        <v>0</v>
      </c>
      <c r="W1823">
        <v>0</v>
      </c>
      <c r="X1823">
        <v>2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1</v>
      </c>
      <c r="AI1823" t="s">
        <v>724</v>
      </c>
      <c r="AJ1823">
        <v>43.453181000000001</v>
      </c>
      <c r="AK1823" t="s">
        <v>725</v>
      </c>
      <c r="AL1823">
        <v>-88.793606999999994</v>
      </c>
      <c r="AM1823">
        <v>25</v>
      </c>
      <c r="AN1823">
        <v>1900</v>
      </c>
      <c r="AO1823" t="s">
        <v>118</v>
      </c>
      <c r="AP1823">
        <v>-48</v>
      </c>
      <c r="AQ1823">
        <v>89</v>
      </c>
      <c r="AR1823">
        <v>-64</v>
      </c>
      <c r="AZ1823">
        <v>1200</v>
      </c>
      <c r="BA1823">
        <v>1</v>
      </c>
      <c r="BB1823" t="str">
        <f t="shared" si="1047"/>
        <v xml:space="preserve">N4400K  </v>
      </c>
      <c r="BC1823">
        <v>1</v>
      </c>
      <c r="BE1823">
        <v>0</v>
      </c>
      <c r="BF1823">
        <v>0</v>
      </c>
      <c r="BG1823">
        <v>0</v>
      </c>
      <c r="BH1823">
        <v>1825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 t="shared" ref="BW1823:BW1828" si="1080">"21:42:58.457"</f>
        <v>21:42:58.457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168</v>
      </c>
      <c r="CR1823">
        <v>3</v>
      </c>
      <c r="CW1823">
        <v>9638737</v>
      </c>
      <c r="CY1823">
        <v>1</v>
      </c>
      <c r="CZ1823">
        <v>0</v>
      </c>
      <c r="DA1823">
        <v>0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 t="shared" si="1077"/>
        <v>07/22/2022 21:42:58.737</v>
      </c>
      <c r="C1824" t="str">
        <f t="shared" si="1046"/>
        <v>FFDFD3C0</v>
      </c>
      <c r="D1824" t="s">
        <v>121</v>
      </c>
      <c r="E1824">
        <v>11</v>
      </c>
      <c r="F1824">
        <v>1011</v>
      </c>
      <c r="G1824" t="s">
        <v>125</v>
      </c>
      <c r="J1824" t="s">
        <v>123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1078"/>
        <v>21:42:58.453</v>
      </c>
      <c r="T1824" t="str">
        <f t="shared" si="1079"/>
        <v>21:42:57.953</v>
      </c>
      <c r="U1824" t="str">
        <f t="shared" si="1062"/>
        <v>A54CFF</v>
      </c>
      <c r="V1824">
        <v>0</v>
      </c>
      <c r="W1824">
        <v>0</v>
      </c>
      <c r="X1824">
        <v>2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1</v>
      </c>
      <c r="AI1824" t="s">
        <v>724</v>
      </c>
      <c r="AJ1824">
        <v>43.453181000000001</v>
      </c>
      <c r="AK1824" t="s">
        <v>725</v>
      </c>
      <c r="AL1824">
        <v>-88.793606999999994</v>
      </c>
      <c r="AM1824">
        <v>25</v>
      </c>
      <c r="AN1824">
        <v>1900</v>
      </c>
      <c r="AO1824" t="s">
        <v>118</v>
      </c>
      <c r="AP1824">
        <v>-48</v>
      </c>
      <c r="AQ1824">
        <v>89</v>
      </c>
      <c r="AR1824">
        <v>-64</v>
      </c>
      <c r="AZ1824">
        <v>1200</v>
      </c>
      <c r="BA1824">
        <v>1</v>
      </c>
      <c r="BB1824" t="str">
        <f t="shared" si="1047"/>
        <v xml:space="preserve">N4400K  </v>
      </c>
      <c r="BC1824">
        <v>1</v>
      </c>
      <c r="BE1824">
        <v>0</v>
      </c>
      <c r="BF1824">
        <v>0</v>
      </c>
      <c r="BG1824">
        <v>0</v>
      </c>
      <c r="BH1824">
        <v>1825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 t="shared" si="1080"/>
        <v>21:42:58.457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168</v>
      </c>
      <c r="CR1824">
        <v>3</v>
      </c>
      <c r="CW1824">
        <v>9638737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 t="shared" si="1077"/>
        <v>07/22/2022 21:42:58.737</v>
      </c>
      <c r="C1825" t="str">
        <f t="shared" si="1046"/>
        <v>FFDFD3C0</v>
      </c>
      <c r="D1825" t="s">
        <v>127</v>
      </c>
      <c r="E1825">
        <v>8</v>
      </c>
      <c r="F1825">
        <v>2008</v>
      </c>
      <c r="G1825" t="s">
        <v>128</v>
      </c>
      <c r="J1825" t="s">
        <v>129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1078"/>
        <v>21:42:58.453</v>
      </c>
      <c r="T1825" t="str">
        <f t="shared" si="1079"/>
        <v>21:42:57.953</v>
      </c>
      <c r="U1825" t="str">
        <f t="shared" si="1062"/>
        <v>A54CFF</v>
      </c>
      <c r="V1825">
        <v>0</v>
      </c>
      <c r="W1825">
        <v>0</v>
      </c>
      <c r="X1825">
        <v>2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1</v>
      </c>
      <c r="AI1825" t="s">
        <v>724</v>
      </c>
      <c r="AJ1825">
        <v>43.453181000000001</v>
      </c>
      <c r="AK1825" t="s">
        <v>725</v>
      </c>
      <c r="AL1825">
        <v>-88.793606999999994</v>
      </c>
      <c r="AM1825">
        <v>25</v>
      </c>
      <c r="AN1825">
        <v>1900</v>
      </c>
      <c r="AO1825" t="s">
        <v>118</v>
      </c>
      <c r="AP1825">
        <v>-48</v>
      </c>
      <c r="AQ1825">
        <v>89</v>
      </c>
      <c r="AR1825">
        <v>-64</v>
      </c>
      <c r="AZ1825">
        <v>1200</v>
      </c>
      <c r="BA1825">
        <v>1</v>
      </c>
      <c r="BB1825" t="str">
        <f t="shared" si="1047"/>
        <v xml:space="preserve">N4400K  </v>
      </c>
      <c r="BC1825">
        <v>1</v>
      </c>
      <c r="BE1825">
        <v>0</v>
      </c>
      <c r="BF1825">
        <v>0</v>
      </c>
      <c r="BG1825">
        <v>0</v>
      </c>
      <c r="BH1825">
        <v>1825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 t="shared" si="1080"/>
        <v>21:42:58.457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168</v>
      </c>
      <c r="CR1825">
        <v>3</v>
      </c>
      <c r="CW1825">
        <v>9638737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 t="shared" si="1077"/>
        <v>07/22/2022 21:42:58.737</v>
      </c>
      <c r="C1826" t="str">
        <f t="shared" si="1046"/>
        <v>FFDFD3C0</v>
      </c>
      <c r="D1826" t="s">
        <v>113</v>
      </c>
      <c r="E1826">
        <v>44</v>
      </c>
      <c r="H1826">
        <v>151</v>
      </c>
      <c r="I1826" t="s">
        <v>114</v>
      </c>
      <c r="J1826" t="s">
        <v>115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1078"/>
        <v>21:42:58.453</v>
      </c>
      <c r="T1826" t="str">
        <f t="shared" si="1079"/>
        <v>21:42:57.953</v>
      </c>
      <c r="U1826" t="str">
        <f t="shared" si="1062"/>
        <v>A54CFF</v>
      </c>
      <c r="V1826">
        <v>0</v>
      </c>
      <c r="W1826">
        <v>0</v>
      </c>
      <c r="X1826">
        <v>2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1</v>
      </c>
      <c r="AI1826" t="s">
        <v>724</v>
      </c>
      <c r="AJ1826">
        <v>43.453181000000001</v>
      </c>
      <c r="AK1826" t="s">
        <v>725</v>
      </c>
      <c r="AL1826">
        <v>-88.793606999999994</v>
      </c>
      <c r="AM1826">
        <v>25</v>
      </c>
      <c r="AN1826">
        <v>1900</v>
      </c>
      <c r="AO1826" t="s">
        <v>118</v>
      </c>
      <c r="AP1826">
        <v>-48</v>
      </c>
      <c r="AQ1826">
        <v>89</v>
      </c>
      <c r="AR1826">
        <v>-64</v>
      </c>
      <c r="AZ1826">
        <v>1200</v>
      </c>
      <c r="BA1826">
        <v>1</v>
      </c>
      <c r="BB1826" t="str">
        <f t="shared" si="1047"/>
        <v xml:space="preserve">N4400K  </v>
      </c>
      <c r="BC1826">
        <v>1</v>
      </c>
      <c r="BE1826">
        <v>0</v>
      </c>
      <c r="BF1826">
        <v>0</v>
      </c>
      <c r="BG1826">
        <v>0</v>
      </c>
      <c r="BH1826">
        <v>1825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 t="shared" si="1080"/>
        <v>21:42:58.457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168</v>
      </c>
      <c r="CR1826">
        <v>3</v>
      </c>
      <c r="CW1826">
        <v>9638737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 t="shared" si="1077"/>
        <v>07/22/2022 21:42:58.737</v>
      </c>
      <c r="C1827" t="str">
        <f t="shared" si="1046"/>
        <v>FFDFD3C0</v>
      </c>
      <c r="D1827" t="s">
        <v>113</v>
      </c>
      <c r="E1827">
        <v>45</v>
      </c>
      <c r="H1827">
        <v>152</v>
      </c>
      <c r="I1827" t="s">
        <v>120</v>
      </c>
      <c r="J1827" t="s">
        <v>115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1078"/>
        <v>21:42:58.453</v>
      </c>
      <c r="T1827" t="str">
        <f t="shared" si="1079"/>
        <v>21:42:57.953</v>
      </c>
      <c r="U1827" t="str">
        <f t="shared" si="1062"/>
        <v>A54CFF</v>
      </c>
      <c r="V1827">
        <v>0</v>
      </c>
      <c r="W1827">
        <v>0</v>
      </c>
      <c r="X1827">
        <v>2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1</v>
      </c>
      <c r="AI1827" t="s">
        <v>724</v>
      </c>
      <c r="AJ1827">
        <v>43.453181000000001</v>
      </c>
      <c r="AK1827" t="s">
        <v>725</v>
      </c>
      <c r="AL1827">
        <v>-88.793606999999994</v>
      </c>
      <c r="AM1827">
        <v>25</v>
      </c>
      <c r="AN1827">
        <v>1900</v>
      </c>
      <c r="AO1827" t="s">
        <v>118</v>
      </c>
      <c r="AP1827">
        <v>-48</v>
      </c>
      <c r="AQ1827">
        <v>89</v>
      </c>
      <c r="AR1827">
        <v>-64</v>
      </c>
      <c r="AZ1827">
        <v>1200</v>
      </c>
      <c r="BA1827">
        <v>1</v>
      </c>
      <c r="BB1827" t="str">
        <f t="shared" si="1047"/>
        <v xml:space="preserve">N4400K  </v>
      </c>
      <c r="BC1827">
        <v>1</v>
      </c>
      <c r="BE1827">
        <v>0</v>
      </c>
      <c r="BF1827">
        <v>0</v>
      </c>
      <c r="BG1827">
        <v>0</v>
      </c>
      <c r="BH1827">
        <v>1825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 t="shared" si="1080"/>
        <v>21:42:58.457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168</v>
      </c>
      <c r="CR1827">
        <v>3</v>
      </c>
      <c r="CW1827">
        <v>9638737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 t="shared" si="1077"/>
        <v>07/22/2022 21:42:58.737</v>
      </c>
      <c r="C1828" t="str">
        <f t="shared" si="1046"/>
        <v>FFDFD3C0</v>
      </c>
      <c r="D1828" t="s">
        <v>124</v>
      </c>
      <c r="E1828">
        <v>2</v>
      </c>
      <c r="H1828">
        <v>156</v>
      </c>
      <c r="I1828" t="s">
        <v>125</v>
      </c>
      <c r="J1828" t="s">
        <v>126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1078"/>
        <v>21:42:58.453</v>
      </c>
      <c r="T1828" t="str">
        <f t="shared" si="1079"/>
        <v>21:42:57.953</v>
      </c>
      <c r="U1828" t="str">
        <f t="shared" si="1062"/>
        <v>A54CFF</v>
      </c>
      <c r="V1828">
        <v>0</v>
      </c>
      <c r="W1828">
        <v>0</v>
      </c>
      <c r="X1828">
        <v>2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1</v>
      </c>
      <c r="AI1828" t="s">
        <v>724</v>
      </c>
      <c r="AJ1828">
        <v>43.453181000000001</v>
      </c>
      <c r="AK1828" t="s">
        <v>725</v>
      </c>
      <c r="AL1828">
        <v>-88.793606999999994</v>
      </c>
      <c r="AM1828">
        <v>25</v>
      </c>
      <c r="AN1828">
        <v>1900</v>
      </c>
      <c r="AO1828" t="s">
        <v>118</v>
      </c>
      <c r="AP1828">
        <v>-48</v>
      </c>
      <c r="AQ1828">
        <v>89</v>
      </c>
      <c r="AR1828">
        <v>-64</v>
      </c>
      <c r="AZ1828">
        <v>1200</v>
      </c>
      <c r="BA1828">
        <v>1</v>
      </c>
      <c r="BB1828" t="str">
        <f t="shared" si="1047"/>
        <v xml:space="preserve">N4400K  </v>
      </c>
      <c r="BC1828">
        <v>1</v>
      </c>
      <c r="BE1828">
        <v>0</v>
      </c>
      <c r="BF1828">
        <v>0</v>
      </c>
      <c r="BG1828">
        <v>0</v>
      </c>
      <c r="BH1828">
        <v>1825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 t="shared" si="1080"/>
        <v>21:42:58.457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7</v>
      </c>
      <c r="CP1828" t="s">
        <v>119</v>
      </c>
      <c r="CQ1828">
        <v>168</v>
      </c>
      <c r="CR1828">
        <v>3</v>
      </c>
      <c r="CW1828">
        <v>9638737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 t="shared" ref="A1829:A1834" si="1081">"07/22/2022 21:42:59.705"</f>
        <v>07/22/2022 21:42:59.705</v>
      </c>
      <c r="C1829" t="str">
        <f t="shared" si="1046"/>
        <v>FFDFD3C0</v>
      </c>
      <c r="D1829" t="s">
        <v>113</v>
      </c>
      <c r="E1829">
        <v>44</v>
      </c>
      <c r="H1829">
        <v>151</v>
      </c>
      <c r="I1829" t="s">
        <v>114</v>
      </c>
      <c r="J1829" t="s">
        <v>115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ref="S1829:S1834" si="1082">"21:42:59.469"</f>
        <v>21:42:59.469</v>
      </c>
      <c r="T1829" t="str">
        <f t="shared" ref="T1829:T1834" si="1083">"21:42:58.969"</f>
        <v>21:42:58.969</v>
      </c>
      <c r="U1829" t="str">
        <f t="shared" si="1062"/>
        <v>A54CFF</v>
      </c>
      <c r="V1829">
        <v>0</v>
      </c>
      <c r="W1829">
        <v>0</v>
      </c>
      <c r="X1829">
        <v>2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1</v>
      </c>
      <c r="AI1829" t="s">
        <v>726</v>
      </c>
      <c r="AJ1829">
        <v>43.453588000000003</v>
      </c>
      <c r="AK1829" t="s">
        <v>727</v>
      </c>
      <c r="AL1829">
        <v>-88.793929000000006</v>
      </c>
      <c r="AM1829">
        <v>25</v>
      </c>
      <c r="AN1829">
        <v>1900</v>
      </c>
      <c r="AO1829" t="s">
        <v>118</v>
      </c>
      <c r="AP1829">
        <v>-47</v>
      </c>
      <c r="AQ1829">
        <v>89</v>
      </c>
      <c r="AR1829">
        <v>-128</v>
      </c>
      <c r="AZ1829">
        <v>1200</v>
      </c>
      <c r="BA1829">
        <v>1</v>
      </c>
      <c r="BB1829" t="str">
        <f t="shared" si="1047"/>
        <v xml:space="preserve">N4400K  </v>
      </c>
      <c r="BC1829">
        <v>1</v>
      </c>
      <c r="BE1829">
        <v>0</v>
      </c>
      <c r="BF1829">
        <v>0</v>
      </c>
      <c r="BG1829">
        <v>0</v>
      </c>
      <c r="BH1829">
        <v>1825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 t="shared" ref="BW1829:BW1834" si="1084">"21:42:59.470"</f>
        <v>21:42:59.470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168</v>
      </c>
      <c r="CR1829">
        <v>0</v>
      </c>
      <c r="CW1829">
        <v>4195649</v>
      </c>
      <c r="CY1829">
        <v>1</v>
      </c>
      <c r="CZ1829">
        <v>0</v>
      </c>
      <c r="DA1829">
        <v>0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 t="shared" si="1081"/>
        <v>07/22/2022 21:42:59.705</v>
      </c>
      <c r="C1830" t="str">
        <f t="shared" si="1046"/>
        <v>FFDFD3C0</v>
      </c>
      <c r="D1830" t="s">
        <v>113</v>
      </c>
      <c r="E1830">
        <v>45</v>
      </c>
      <c r="H1830">
        <v>152</v>
      </c>
      <c r="I1830" t="s">
        <v>120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1082"/>
        <v>21:42:59.469</v>
      </c>
      <c r="T1830" t="str">
        <f t="shared" si="1083"/>
        <v>21:42:58.969</v>
      </c>
      <c r="U1830" t="str">
        <f t="shared" si="1062"/>
        <v>A54CFF</v>
      </c>
      <c r="V1830">
        <v>0</v>
      </c>
      <c r="W1830">
        <v>0</v>
      </c>
      <c r="X1830">
        <v>2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1</v>
      </c>
      <c r="AI1830" t="s">
        <v>726</v>
      </c>
      <c r="AJ1830">
        <v>43.453588000000003</v>
      </c>
      <c r="AK1830" t="s">
        <v>727</v>
      </c>
      <c r="AL1830">
        <v>-88.793929000000006</v>
      </c>
      <c r="AM1830">
        <v>25</v>
      </c>
      <c r="AN1830">
        <v>1900</v>
      </c>
      <c r="AO1830" t="s">
        <v>118</v>
      </c>
      <c r="AP1830">
        <v>-47</v>
      </c>
      <c r="AQ1830">
        <v>89</v>
      </c>
      <c r="AR1830">
        <v>-128</v>
      </c>
      <c r="AZ1830">
        <v>1200</v>
      </c>
      <c r="BA1830">
        <v>1</v>
      </c>
      <c r="BB1830" t="str">
        <f t="shared" si="1047"/>
        <v xml:space="preserve">N4400K  </v>
      </c>
      <c r="BC1830">
        <v>1</v>
      </c>
      <c r="BE1830">
        <v>0</v>
      </c>
      <c r="BF1830">
        <v>0</v>
      </c>
      <c r="BG1830">
        <v>0</v>
      </c>
      <c r="BH1830">
        <v>1825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 t="shared" si="1084"/>
        <v>21:42:59.470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7</v>
      </c>
      <c r="CP1830" t="s">
        <v>119</v>
      </c>
      <c r="CQ1830">
        <v>168</v>
      </c>
      <c r="CR1830">
        <v>0</v>
      </c>
      <c r="CW1830">
        <v>4195649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 t="shared" si="1081"/>
        <v>07/22/2022 21:42:59.705</v>
      </c>
      <c r="C1831" t="str">
        <f t="shared" si="1046"/>
        <v>FFDFD3C0</v>
      </c>
      <c r="D1831" t="s">
        <v>124</v>
      </c>
      <c r="E1831">
        <v>2</v>
      </c>
      <c r="H1831">
        <v>156</v>
      </c>
      <c r="I1831" t="s">
        <v>125</v>
      </c>
      <c r="J1831" t="s">
        <v>126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1082"/>
        <v>21:42:59.469</v>
      </c>
      <c r="T1831" t="str">
        <f t="shared" si="1083"/>
        <v>21:42:58.969</v>
      </c>
      <c r="U1831" t="str">
        <f t="shared" si="1062"/>
        <v>A54CFF</v>
      </c>
      <c r="V1831">
        <v>0</v>
      </c>
      <c r="W1831">
        <v>0</v>
      </c>
      <c r="X1831">
        <v>2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1</v>
      </c>
      <c r="AI1831" t="s">
        <v>726</v>
      </c>
      <c r="AJ1831">
        <v>43.453588000000003</v>
      </c>
      <c r="AK1831" t="s">
        <v>727</v>
      </c>
      <c r="AL1831">
        <v>-88.793929000000006</v>
      </c>
      <c r="AM1831">
        <v>25</v>
      </c>
      <c r="AN1831">
        <v>1900</v>
      </c>
      <c r="AO1831" t="s">
        <v>118</v>
      </c>
      <c r="AP1831">
        <v>-47</v>
      </c>
      <c r="AQ1831">
        <v>89</v>
      </c>
      <c r="AR1831">
        <v>-128</v>
      </c>
      <c r="AZ1831">
        <v>1200</v>
      </c>
      <c r="BA1831">
        <v>1</v>
      </c>
      <c r="BB1831" t="str">
        <f t="shared" si="1047"/>
        <v xml:space="preserve">N4400K  </v>
      </c>
      <c r="BC1831">
        <v>1</v>
      </c>
      <c r="BE1831">
        <v>0</v>
      </c>
      <c r="BF1831">
        <v>0</v>
      </c>
      <c r="BG1831">
        <v>0</v>
      </c>
      <c r="BH1831">
        <v>1825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 t="shared" si="1084"/>
        <v>21:42:59.470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168</v>
      </c>
      <c r="CR1831">
        <v>0</v>
      </c>
      <c r="CW1831">
        <v>4195649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 t="shared" si="1081"/>
        <v>07/22/2022 21:42:59.705</v>
      </c>
      <c r="C1832" t="str">
        <f t="shared" si="1046"/>
        <v>FFDFD3C0</v>
      </c>
      <c r="D1832" t="s">
        <v>121</v>
      </c>
      <c r="E1832">
        <v>12</v>
      </c>
      <c r="F1832">
        <v>1012</v>
      </c>
      <c r="G1832" t="s">
        <v>122</v>
      </c>
      <c r="J1832" t="s">
        <v>123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1082"/>
        <v>21:42:59.469</v>
      </c>
      <c r="T1832" t="str">
        <f t="shared" si="1083"/>
        <v>21:42:58.969</v>
      </c>
      <c r="U1832" t="str">
        <f t="shared" si="1062"/>
        <v>A54CFF</v>
      </c>
      <c r="V1832">
        <v>0</v>
      </c>
      <c r="W1832">
        <v>0</v>
      </c>
      <c r="X1832">
        <v>2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1</v>
      </c>
      <c r="AI1832" t="s">
        <v>726</v>
      </c>
      <c r="AJ1832">
        <v>43.453588000000003</v>
      </c>
      <c r="AK1832" t="s">
        <v>727</v>
      </c>
      <c r="AL1832">
        <v>-88.793929000000006</v>
      </c>
      <c r="AM1832">
        <v>25</v>
      </c>
      <c r="AN1832">
        <v>1900</v>
      </c>
      <c r="AO1832" t="s">
        <v>118</v>
      </c>
      <c r="AP1832">
        <v>-47</v>
      </c>
      <c r="AQ1832">
        <v>89</v>
      </c>
      <c r="AR1832">
        <v>-128</v>
      </c>
      <c r="AZ1832">
        <v>1200</v>
      </c>
      <c r="BA1832">
        <v>1</v>
      </c>
      <c r="BB1832" t="str">
        <f t="shared" si="1047"/>
        <v xml:space="preserve">N4400K  </v>
      </c>
      <c r="BC1832">
        <v>1</v>
      </c>
      <c r="BE1832">
        <v>0</v>
      </c>
      <c r="BF1832">
        <v>0</v>
      </c>
      <c r="BG1832">
        <v>0</v>
      </c>
      <c r="BH1832">
        <v>1825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 t="shared" si="1084"/>
        <v>21:42:59.470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7</v>
      </c>
      <c r="CP1832" t="s">
        <v>119</v>
      </c>
      <c r="CQ1832">
        <v>168</v>
      </c>
      <c r="CR1832">
        <v>0</v>
      </c>
      <c r="CW1832">
        <v>4195649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 t="shared" si="1081"/>
        <v>07/22/2022 21:42:59.705</v>
      </c>
      <c r="C1833" t="str">
        <f t="shared" si="1046"/>
        <v>FFDFD3C0</v>
      </c>
      <c r="D1833" t="s">
        <v>121</v>
      </c>
      <c r="E1833">
        <v>11</v>
      </c>
      <c r="F1833">
        <v>1011</v>
      </c>
      <c r="G1833" t="s">
        <v>125</v>
      </c>
      <c r="J1833" t="s">
        <v>123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1082"/>
        <v>21:42:59.469</v>
      </c>
      <c r="T1833" t="str">
        <f t="shared" si="1083"/>
        <v>21:42:58.969</v>
      </c>
      <c r="U1833" t="str">
        <f t="shared" si="1062"/>
        <v>A54CFF</v>
      </c>
      <c r="V1833">
        <v>0</v>
      </c>
      <c r="W1833">
        <v>0</v>
      </c>
      <c r="X1833">
        <v>2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1</v>
      </c>
      <c r="AI1833" t="s">
        <v>726</v>
      </c>
      <c r="AJ1833">
        <v>43.453588000000003</v>
      </c>
      <c r="AK1833" t="s">
        <v>727</v>
      </c>
      <c r="AL1833">
        <v>-88.793929000000006</v>
      </c>
      <c r="AM1833">
        <v>25</v>
      </c>
      <c r="AN1833">
        <v>1900</v>
      </c>
      <c r="AO1833" t="s">
        <v>118</v>
      </c>
      <c r="AP1833">
        <v>-47</v>
      </c>
      <c r="AQ1833">
        <v>89</v>
      </c>
      <c r="AR1833">
        <v>-128</v>
      </c>
      <c r="AZ1833">
        <v>1200</v>
      </c>
      <c r="BA1833">
        <v>1</v>
      </c>
      <c r="BB1833" t="str">
        <f t="shared" si="1047"/>
        <v xml:space="preserve">N4400K  </v>
      </c>
      <c r="BC1833">
        <v>1</v>
      </c>
      <c r="BE1833">
        <v>0</v>
      </c>
      <c r="BF1833">
        <v>0</v>
      </c>
      <c r="BG1833">
        <v>0</v>
      </c>
      <c r="BH1833">
        <v>1825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 t="shared" si="1084"/>
        <v>21:42:59.470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168</v>
      </c>
      <c r="CR1833">
        <v>0</v>
      </c>
      <c r="CW1833">
        <v>4195649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 t="shared" si="1081"/>
        <v>07/22/2022 21:42:59.705</v>
      </c>
      <c r="C1834" t="str">
        <f t="shared" si="1046"/>
        <v>FFDFD3C0</v>
      </c>
      <c r="D1834" t="s">
        <v>127</v>
      </c>
      <c r="E1834">
        <v>8</v>
      </c>
      <c r="F1834">
        <v>2008</v>
      </c>
      <c r="G1834" t="s">
        <v>128</v>
      </c>
      <c r="J1834" t="s">
        <v>129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1082"/>
        <v>21:42:59.469</v>
      </c>
      <c r="T1834" t="str">
        <f t="shared" si="1083"/>
        <v>21:42:58.969</v>
      </c>
      <c r="U1834" t="str">
        <f t="shared" si="1062"/>
        <v>A54CFF</v>
      </c>
      <c r="V1834">
        <v>0</v>
      </c>
      <c r="W1834">
        <v>0</v>
      </c>
      <c r="X1834">
        <v>2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1</v>
      </c>
      <c r="AI1834" t="s">
        <v>726</v>
      </c>
      <c r="AJ1834">
        <v>43.453588000000003</v>
      </c>
      <c r="AK1834" t="s">
        <v>727</v>
      </c>
      <c r="AL1834">
        <v>-88.793929000000006</v>
      </c>
      <c r="AM1834">
        <v>25</v>
      </c>
      <c r="AN1834">
        <v>1900</v>
      </c>
      <c r="AO1834" t="s">
        <v>118</v>
      </c>
      <c r="AP1834">
        <v>-47</v>
      </c>
      <c r="AQ1834">
        <v>89</v>
      </c>
      <c r="AR1834">
        <v>-128</v>
      </c>
      <c r="AZ1834">
        <v>1200</v>
      </c>
      <c r="BA1834">
        <v>1</v>
      </c>
      <c r="BB1834" t="str">
        <f t="shared" si="1047"/>
        <v xml:space="preserve">N4400K  </v>
      </c>
      <c r="BC1834">
        <v>1</v>
      </c>
      <c r="BE1834">
        <v>0</v>
      </c>
      <c r="BF1834">
        <v>0</v>
      </c>
      <c r="BG1834">
        <v>0</v>
      </c>
      <c r="BH1834">
        <v>1825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 t="shared" si="1084"/>
        <v>21:42:59.470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168</v>
      </c>
      <c r="CR1834">
        <v>0</v>
      </c>
      <c r="CW1834">
        <v>4195649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"07/22/2022 21:43:00.737"</f>
        <v>07/22/2022 21:43:00.737</v>
      </c>
      <c r="C1835" t="str">
        <f t="shared" ref="C1835:C1898" si="1085">"FFDFD3C0"</f>
        <v>FFDFD3C0</v>
      </c>
      <c r="D1835" t="s">
        <v>121</v>
      </c>
      <c r="E1835">
        <v>12</v>
      </c>
      <c r="F1835">
        <v>1012</v>
      </c>
      <c r="G1835" t="s">
        <v>122</v>
      </c>
      <c r="J1835" t="s">
        <v>123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ref="S1835:S1840" si="1086">"21:43:00.484"</f>
        <v>21:43:00.484</v>
      </c>
      <c r="T1835" t="str">
        <f t="shared" ref="T1835:T1840" si="1087">"21:42:59.484"</f>
        <v>21:42:59.484</v>
      </c>
      <c r="U1835" t="str">
        <f t="shared" si="1062"/>
        <v>A54CFF</v>
      </c>
      <c r="V1835">
        <v>0</v>
      </c>
      <c r="W1835">
        <v>0</v>
      </c>
      <c r="X1835">
        <v>2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1</v>
      </c>
      <c r="AI1835" t="s">
        <v>728</v>
      </c>
      <c r="AJ1835">
        <v>43.453995999999997</v>
      </c>
      <c r="AK1835" t="s">
        <v>729</v>
      </c>
      <c r="AL1835">
        <v>-88.794185999999996</v>
      </c>
      <c r="AM1835">
        <v>25</v>
      </c>
      <c r="AN1835">
        <v>1900</v>
      </c>
      <c r="AO1835" t="s">
        <v>118</v>
      </c>
      <c r="AP1835">
        <v>-47</v>
      </c>
      <c r="AQ1835">
        <v>89</v>
      </c>
      <c r="AR1835">
        <v>-128</v>
      </c>
      <c r="AZ1835">
        <v>1200</v>
      </c>
      <c r="BA1835">
        <v>1</v>
      </c>
      <c r="BB1835" t="str">
        <f t="shared" ref="BB1835:BB1898" si="1088">"N4400K  "</f>
        <v xml:space="preserve">N4400K  </v>
      </c>
      <c r="BC1835">
        <v>1</v>
      </c>
      <c r="BE1835">
        <v>0</v>
      </c>
      <c r="BF1835">
        <v>0</v>
      </c>
      <c r="BG1835">
        <v>0</v>
      </c>
      <c r="BH1835">
        <v>1825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 t="shared" ref="BW1835:BW1840" si="1089">"21:43:00.492"</f>
        <v>21:43:00.492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168</v>
      </c>
      <c r="CR1835">
        <v>3</v>
      </c>
      <c r="CW1835">
        <v>9641202</v>
      </c>
      <c r="CY1835">
        <v>1</v>
      </c>
      <c r="CZ1835">
        <v>0</v>
      </c>
      <c r="DA1835">
        <v>0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"07/22/2022 21:43:00.737"</f>
        <v>07/22/2022 21:43:00.737</v>
      </c>
      <c r="C1836" t="str">
        <f t="shared" si="1085"/>
        <v>FFDFD3C0</v>
      </c>
      <c r="D1836" t="s">
        <v>121</v>
      </c>
      <c r="E1836">
        <v>11</v>
      </c>
      <c r="F1836">
        <v>1011</v>
      </c>
      <c r="G1836" t="s">
        <v>125</v>
      </c>
      <c r="J1836" t="s">
        <v>123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1086"/>
        <v>21:43:00.484</v>
      </c>
      <c r="T1836" t="str">
        <f t="shared" si="1087"/>
        <v>21:42:59.484</v>
      </c>
      <c r="U1836" t="str">
        <f t="shared" si="1062"/>
        <v>A54CFF</v>
      </c>
      <c r="V1836">
        <v>0</v>
      </c>
      <c r="W1836">
        <v>0</v>
      </c>
      <c r="X1836">
        <v>2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1</v>
      </c>
      <c r="AI1836" t="s">
        <v>728</v>
      </c>
      <c r="AJ1836">
        <v>43.453995999999997</v>
      </c>
      <c r="AK1836" t="s">
        <v>729</v>
      </c>
      <c r="AL1836">
        <v>-88.794185999999996</v>
      </c>
      <c r="AM1836">
        <v>25</v>
      </c>
      <c r="AN1836">
        <v>1900</v>
      </c>
      <c r="AO1836" t="s">
        <v>118</v>
      </c>
      <c r="AP1836">
        <v>-47</v>
      </c>
      <c r="AQ1836">
        <v>89</v>
      </c>
      <c r="AR1836">
        <v>-128</v>
      </c>
      <c r="AZ1836">
        <v>1200</v>
      </c>
      <c r="BA1836">
        <v>1</v>
      </c>
      <c r="BB1836" t="str">
        <f t="shared" si="1088"/>
        <v xml:space="preserve">N4400K  </v>
      </c>
      <c r="BC1836">
        <v>1</v>
      </c>
      <c r="BE1836">
        <v>0</v>
      </c>
      <c r="BF1836">
        <v>0</v>
      </c>
      <c r="BG1836">
        <v>0</v>
      </c>
      <c r="BH1836">
        <v>1825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 t="shared" si="1089"/>
        <v>21:43:00.492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168</v>
      </c>
      <c r="CR1836">
        <v>3</v>
      </c>
      <c r="CW1836">
        <v>9641202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"07/22/2022 21:43:00.799"</f>
        <v>07/22/2022 21:43:00.799</v>
      </c>
      <c r="C1837" t="str">
        <f t="shared" si="1085"/>
        <v>FFDFD3C0</v>
      </c>
      <c r="D1837" t="s">
        <v>127</v>
      </c>
      <c r="E1837">
        <v>8</v>
      </c>
      <c r="F1837">
        <v>2008</v>
      </c>
      <c r="G1837" t="s">
        <v>128</v>
      </c>
      <c r="J1837" t="s">
        <v>129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1086"/>
        <v>21:43:00.484</v>
      </c>
      <c r="T1837" t="str">
        <f t="shared" si="1087"/>
        <v>21:42:59.484</v>
      </c>
      <c r="U1837" t="str">
        <f t="shared" si="1062"/>
        <v>A54CFF</v>
      </c>
      <c r="V1837">
        <v>0</v>
      </c>
      <c r="W1837">
        <v>0</v>
      </c>
      <c r="X1837">
        <v>2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1</v>
      </c>
      <c r="AI1837" t="s">
        <v>728</v>
      </c>
      <c r="AJ1837">
        <v>43.453995999999997</v>
      </c>
      <c r="AK1837" t="s">
        <v>729</v>
      </c>
      <c r="AL1837">
        <v>-88.794185999999996</v>
      </c>
      <c r="AM1837">
        <v>25</v>
      </c>
      <c r="AN1837">
        <v>1900</v>
      </c>
      <c r="AO1837" t="s">
        <v>118</v>
      </c>
      <c r="AP1837">
        <v>-47</v>
      </c>
      <c r="AQ1837">
        <v>89</v>
      </c>
      <c r="AR1837">
        <v>-128</v>
      </c>
      <c r="AZ1837">
        <v>1200</v>
      </c>
      <c r="BA1837">
        <v>1</v>
      </c>
      <c r="BB1837" t="str">
        <f t="shared" si="1088"/>
        <v xml:space="preserve">N4400K  </v>
      </c>
      <c r="BC1837">
        <v>1</v>
      </c>
      <c r="BE1837">
        <v>0</v>
      </c>
      <c r="BF1837">
        <v>0</v>
      </c>
      <c r="BG1837">
        <v>0</v>
      </c>
      <c r="BH1837">
        <v>1825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 t="shared" si="1089"/>
        <v>21:43:00.492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168</v>
      </c>
      <c r="CR1837">
        <v>3</v>
      </c>
      <c r="CW1837">
        <v>9641202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"07/22/2022 21:43:00.799"</f>
        <v>07/22/2022 21:43:00.799</v>
      </c>
      <c r="C1838" t="str">
        <f t="shared" si="1085"/>
        <v>FFDFD3C0</v>
      </c>
      <c r="D1838" t="s">
        <v>113</v>
      </c>
      <c r="E1838">
        <v>45</v>
      </c>
      <c r="H1838">
        <v>152</v>
      </c>
      <c r="I1838" t="s">
        <v>120</v>
      </c>
      <c r="J1838" t="s">
        <v>115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1086"/>
        <v>21:43:00.484</v>
      </c>
      <c r="T1838" t="str">
        <f t="shared" si="1087"/>
        <v>21:42:59.484</v>
      </c>
      <c r="U1838" t="str">
        <f t="shared" si="1062"/>
        <v>A54CFF</v>
      </c>
      <c r="V1838">
        <v>0</v>
      </c>
      <c r="W1838">
        <v>0</v>
      </c>
      <c r="X1838">
        <v>2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1</v>
      </c>
      <c r="AI1838" t="s">
        <v>728</v>
      </c>
      <c r="AJ1838">
        <v>43.453995999999997</v>
      </c>
      <c r="AK1838" t="s">
        <v>729</v>
      </c>
      <c r="AL1838">
        <v>-88.794185999999996</v>
      </c>
      <c r="AM1838">
        <v>25</v>
      </c>
      <c r="AN1838">
        <v>1900</v>
      </c>
      <c r="AO1838" t="s">
        <v>118</v>
      </c>
      <c r="AP1838">
        <v>-47</v>
      </c>
      <c r="AQ1838">
        <v>89</v>
      </c>
      <c r="AR1838">
        <v>-128</v>
      </c>
      <c r="AZ1838">
        <v>1200</v>
      </c>
      <c r="BA1838">
        <v>1</v>
      </c>
      <c r="BB1838" t="str">
        <f t="shared" si="1088"/>
        <v xml:space="preserve">N4400K  </v>
      </c>
      <c r="BC1838">
        <v>1</v>
      </c>
      <c r="BE1838">
        <v>0</v>
      </c>
      <c r="BF1838">
        <v>0</v>
      </c>
      <c r="BG1838">
        <v>0</v>
      </c>
      <c r="BH1838">
        <v>1825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 t="shared" si="1089"/>
        <v>21:43:00.492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168</v>
      </c>
      <c r="CR1838">
        <v>3</v>
      </c>
      <c r="CW1838">
        <v>9641202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"07/22/2022 21:43:00.799"</f>
        <v>07/22/2022 21:43:00.799</v>
      </c>
      <c r="C1839" t="str">
        <f t="shared" si="1085"/>
        <v>FFDFD3C0</v>
      </c>
      <c r="D1839" t="s">
        <v>113</v>
      </c>
      <c r="E1839">
        <v>44</v>
      </c>
      <c r="H1839">
        <v>151</v>
      </c>
      <c r="I1839" t="s">
        <v>114</v>
      </c>
      <c r="J1839" t="s">
        <v>115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1086"/>
        <v>21:43:00.484</v>
      </c>
      <c r="T1839" t="str">
        <f t="shared" si="1087"/>
        <v>21:42:59.484</v>
      </c>
      <c r="U1839" t="str">
        <f t="shared" si="1062"/>
        <v>A54CFF</v>
      </c>
      <c r="V1839">
        <v>0</v>
      </c>
      <c r="W1839">
        <v>0</v>
      </c>
      <c r="X1839">
        <v>2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1</v>
      </c>
      <c r="AI1839" t="s">
        <v>728</v>
      </c>
      <c r="AJ1839">
        <v>43.453995999999997</v>
      </c>
      <c r="AK1839" t="s">
        <v>729</v>
      </c>
      <c r="AL1839">
        <v>-88.794185999999996</v>
      </c>
      <c r="AM1839">
        <v>25</v>
      </c>
      <c r="AN1839">
        <v>1900</v>
      </c>
      <c r="AO1839" t="s">
        <v>118</v>
      </c>
      <c r="AP1839">
        <v>-47</v>
      </c>
      <c r="AQ1839">
        <v>89</v>
      </c>
      <c r="AR1839">
        <v>-128</v>
      </c>
      <c r="AZ1839">
        <v>1200</v>
      </c>
      <c r="BA1839">
        <v>1</v>
      </c>
      <c r="BB1839" t="str">
        <f t="shared" si="1088"/>
        <v xml:space="preserve">N4400K  </v>
      </c>
      <c r="BC1839">
        <v>1</v>
      </c>
      <c r="BE1839">
        <v>0</v>
      </c>
      <c r="BF1839">
        <v>0</v>
      </c>
      <c r="BG1839">
        <v>0</v>
      </c>
      <c r="BH1839">
        <v>1825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 t="shared" si="1089"/>
        <v>21:43:00.492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119</v>
      </c>
      <c r="CQ1839">
        <v>168</v>
      </c>
      <c r="CR1839">
        <v>3</v>
      </c>
      <c r="CW1839">
        <v>9641202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"07/22/2022 21:43:00.799"</f>
        <v>07/22/2022 21:43:00.799</v>
      </c>
      <c r="C1840" t="str">
        <f t="shared" si="1085"/>
        <v>FFDFD3C0</v>
      </c>
      <c r="D1840" t="s">
        <v>124</v>
      </c>
      <c r="E1840">
        <v>2</v>
      </c>
      <c r="H1840">
        <v>156</v>
      </c>
      <c r="I1840" t="s">
        <v>125</v>
      </c>
      <c r="J1840" t="s">
        <v>126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1086"/>
        <v>21:43:00.484</v>
      </c>
      <c r="T1840" t="str">
        <f t="shared" si="1087"/>
        <v>21:42:59.484</v>
      </c>
      <c r="U1840" t="str">
        <f t="shared" si="1062"/>
        <v>A54CFF</v>
      </c>
      <c r="V1840">
        <v>0</v>
      </c>
      <c r="W1840">
        <v>0</v>
      </c>
      <c r="X1840">
        <v>2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1</v>
      </c>
      <c r="AI1840" t="s">
        <v>728</v>
      </c>
      <c r="AJ1840">
        <v>43.453995999999997</v>
      </c>
      <c r="AK1840" t="s">
        <v>729</v>
      </c>
      <c r="AL1840">
        <v>-88.794185999999996</v>
      </c>
      <c r="AM1840">
        <v>25</v>
      </c>
      <c r="AN1840">
        <v>1900</v>
      </c>
      <c r="AO1840" t="s">
        <v>118</v>
      </c>
      <c r="AP1840">
        <v>-47</v>
      </c>
      <c r="AQ1840">
        <v>89</v>
      </c>
      <c r="AR1840">
        <v>-128</v>
      </c>
      <c r="AZ1840">
        <v>1200</v>
      </c>
      <c r="BA1840">
        <v>1</v>
      </c>
      <c r="BB1840" t="str">
        <f t="shared" si="1088"/>
        <v xml:space="preserve">N4400K  </v>
      </c>
      <c r="BC1840">
        <v>1</v>
      </c>
      <c r="BE1840">
        <v>0</v>
      </c>
      <c r="BF1840">
        <v>0</v>
      </c>
      <c r="BG1840">
        <v>0</v>
      </c>
      <c r="BH1840">
        <v>1825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 t="shared" si="1089"/>
        <v>21:43:00.492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168</v>
      </c>
      <c r="CR1840">
        <v>3</v>
      </c>
      <c r="CW1840">
        <v>9641202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 t="shared" ref="A1841:A1846" si="1090">"07/22/2022 21:43:01.721"</f>
        <v>07/22/2022 21:43:01.721</v>
      </c>
      <c r="C1841" t="str">
        <f t="shared" si="1085"/>
        <v>FFDFD3C0</v>
      </c>
      <c r="D1841" t="s">
        <v>127</v>
      </c>
      <c r="E1841">
        <v>8</v>
      </c>
      <c r="F1841">
        <v>2008</v>
      </c>
      <c r="G1841" t="s">
        <v>128</v>
      </c>
      <c r="J1841" t="s">
        <v>129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ref="S1841:S1846" si="1091">"21:43:01.477"</f>
        <v>21:43:01.477</v>
      </c>
      <c r="T1841" t="str">
        <f t="shared" ref="T1841:T1846" si="1092">"21:43:01.077"</f>
        <v>21:43:01.077</v>
      </c>
      <c r="U1841" t="str">
        <f t="shared" si="1062"/>
        <v>A54CFF</v>
      </c>
      <c r="V1841">
        <v>0</v>
      </c>
      <c r="W1841">
        <v>0</v>
      </c>
      <c r="X1841">
        <v>2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1</v>
      </c>
      <c r="AI1841" t="s">
        <v>730</v>
      </c>
      <c r="AJ1841">
        <v>43.454403999999997</v>
      </c>
      <c r="AK1841" t="s">
        <v>731</v>
      </c>
      <c r="AL1841">
        <v>-88.794507999999993</v>
      </c>
      <c r="AM1841">
        <v>25</v>
      </c>
      <c r="AN1841">
        <v>1900</v>
      </c>
      <c r="AO1841" t="s">
        <v>118</v>
      </c>
      <c r="AP1841">
        <v>-46</v>
      </c>
      <c r="AQ1841">
        <v>88</v>
      </c>
      <c r="AR1841">
        <v>-64</v>
      </c>
      <c r="AZ1841">
        <v>1200</v>
      </c>
      <c r="BA1841">
        <v>1</v>
      </c>
      <c r="BB1841" t="str">
        <f t="shared" si="1088"/>
        <v xml:space="preserve">N4400K  </v>
      </c>
      <c r="BC1841">
        <v>1</v>
      </c>
      <c r="BE1841">
        <v>0</v>
      </c>
      <c r="BF1841">
        <v>0</v>
      </c>
      <c r="BG1841">
        <v>0</v>
      </c>
      <c r="BH1841">
        <v>1825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 t="shared" ref="BW1841:BW1846" si="1093">"21:43:01.477"</f>
        <v>21:43:01.477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168</v>
      </c>
      <c r="CR1841">
        <v>1</v>
      </c>
      <c r="CW1841">
        <v>13313504</v>
      </c>
      <c r="CY1841">
        <v>1</v>
      </c>
      <c r="CZ1841">
        <v>0</v>
      </c>
      <c r="DA1841">
        <v>0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 t="shared" si="1090"/>
        <v>07/22/2022 21:43:01.721</v>
      </c>
      <c r="C1842" t="str">
        <f t="shared" si="1085"/>
        <v>FFDFD3C0</v>
      </c>
      <c r="D1842" t="s">
        <v>113</v>
      </c>
      <c r="E1842">
        <v>45</v>
      </c>
      <c r="H1842">
        <v>152</v>
      </c>
      <c r="I1842" t="s">
        <v>120</v>
      </c>
      <c r="J1842" t="s">
        <v>115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1091"/>
        <v>21:43:01.477</v>
      </c>
      <c r="T1842" t="str">
        <f t="shared" si="1092"/>
        <v>21:43:01.077</v>
      </c>
      <c r="U1842" t="str">
        <f t="shared" si="1062"/>
        <v>A54CFF</v>
      </c>
      <c r="V1842">
        <v>0</v>
      </c>
      <c r="W1842">
        <v>0</v>
      </c>
      <c r="X1842">
        <v>2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1</v>
      </c>
      <c r="AI1842" t="s">
        <v>730</v>
      </c>
      <c r="AJ1842">
        <v>43.454403999999997</v>
      </c>
      <c r="AK1842" t="s">
        <v>731</v>
      </c>
      <c r="AL1842">
        <v>-88.794507999999993</v>
      </c>
      <c r="AM1842">
        <v>25</v>
      </c>
      <c r="AN1842">
        <v>1900</v>
      </c>
      <c r="AO1842" t="s">
        <v>118</v>
      </c>
      <c r="AP1842">
        <v>-46</v>
      </c>
      <c r="AQ1842">
        <v>88</v>
      </c>
      <c r="AR1842">
        <v>-64</v>
      </c>
      <c r="AZ1842">
        <v>1200</v>
      </c>
      <c r="BA1842">
        <v>1</v>
      </c>
      <c r="BB1842" t="str">
        <f t="shared" si="1088"/>
        <v xml:space="preserve">N4400K  </v>
      </c>
      <c r="BC1842">
        <v>1</v>
      </c>
      <c r="BE1842">
        <v>0</v>
      </c>
      <c r="BF1842">
        <v>0</v>
      </c>
      <c r="BG1842">
        <v>0</v>
      </c>
      <c r="BH1842">
        <v>1825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 t="shared" si="1093"/>
        <v>21:43:01.477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168</v>
      </c>
      <c r="CR1842">
        <v>1</v>
      </c>
      <c r="CW1842">
        <v>13313504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 t="shared" si="1090"/>
        <v>07/22/2022 21:43:01.721</v>
      </c>
      <c r="C1843" t="str">
        <f t="shared" si="1085"/>
        <v>FFDFD3C0</v>
      </c>
      <c r="D1843" t="s">
        <v>113</v>
      </c>
      <c r="E1843">
        <v>44</v>
      </c>
      <c r="H1843">
        <v>151</v>
      </c>
      <c r="I1843" t="s">
        <v>114</v>
      </c>
      <c r="J1843" t="s">
        <v>115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si="1091"/>
        <v>21:43:01.477</v>
      </c>
      <c r="T1843" t="str">
        <f t="shared" si="1092"/>
        <v>21:43:01.077</v>
      </c>
      <c r="U1843" t="str">
        <f t="shared" si="1062"/>
        <v>A54CFF</v>
      </c>
      <c r="V1843">
        <v>0</v>
      </c>
      <c r="W1843">
        <v>0</v>
      </c>
      <c r="X1843">
        <v>2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1</v>
      </c>
      <c r="AI1843" t="s">
        <v>730</v>
      </c>
      <c r="AJ1843">
        <v>43.454403999999997</v>
      </c>
      <c r="AK1843" t="s">
        <v>731</v>
      </c>
      <c r="AL1843">
        <v>-88.794507999999993</v>
      </c>
      <c r="AM1843">
        <v>25</v>
      </c>
      <c r="AN1843">
        <v>1900</v>
      </c>
      <c r="AO1843" t="s">
        <v>118</v>
      </c>
      <c r="AP1843">
        <v>-46</v>
      </c>
      <c r="AQ1843">
        <v>88</v>
      </c>
      <c r="AR1843">
        <v>-64</v>
      </c>
      <c r="AZ1843">
        <v>1200</v>
      </c>
      <c r="BA1843">
        <v>1</v>
      </c>
      <c r="BB1843" t="str">
        <f t="shared" si="1088"/>
        <v xml:space="preserve">N4400K  </v>
      </c>
      <c r="BC1843">
        <v>1</v>
      </c>
      <c r="BE1843">
        <v>0</v>
      </c>
      <c r="BF1843">
        <v>0</v>
      </c>
      <c r="BG1843">
        <v>0</v>
      </c>
      <c r="BH1843">
        <v>1825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 t="shared" si="1093"/>
        <v>21:43:01.477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168</v>
      </c>
      <c r="CR1843">
        <v>1</v>
      </c>
      <c r="CW1843">
        <v>13313504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 t="shared" si="1090"/>
        <v>07/22/2022 21:43:01.721</v>
      </c>
      <c r="C1844" t="str">
        <f t="shared" si="1085"/>
        <v>FFDFD3C0</v>
      </c>
      <c r="D1844" t="s">
        <v>124</v>
      </c>
      <c r="E1844">
        <v>2</v>
      </c>
      <c r="H1844">
        <v>156</v>
      </c>
      <c r="I1844" t="s">
        <v>125</v>
      </c>
      <c r="J1844" t="s">
        <v>126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1091"/>
        <v>21:43:01.477</v>
      </c>
      <c r="T1844" t="str">
        <f t="shared" si="1092"/>
        <v>21:43:01.077</v>
      </c>
      <c r="U1844" t="str">
        <f t="shared" si="1062"/>
        <v>A54CFF</v>
      </c>
      <c r="V1844">
        <v>0</v>
      </c>
      <c r="W1844">
        <v>0</v>
      </c>
      <c r="X1844">
        <v>2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1</v>
      </c>
      <c r="AI1844" t="s">
        <v>730</v>
      </c>
      <c r="AJ1844">
        <v>43.454403999999997</v>
      </c>
      <c r="AK1844" t="s">
        <v>731</v>
      </c>
      <c r="AL1844">
        <v>-88.794507999999993</v>
      </c>
      <c r="AM1844">
        <v>25</v>
      </c>
      <c r="AN1844">
        <v>1900</v>
      </c>
      <c r="AO1844" t="s">
        <v>118</v>
      </c>
      <c r="AP1844">
        <v>-46</v>
      </c>
      <c r="AQ1844">
        <v>88</v>
      </c>
      <c r="AR1844">
        <v>-64</v>
      </c>
      <c r="AZ1844">
        <v>1200</v>
      </c>
      <c r="BA1844">
        <v>1</v>
      </c>
      <c r="BB1844" t="str">
        <f t="shared" si="1088"/>
        <v xml:space="preserve">N4400K  </v>
      </c>
      <c r="BC1844">
        <v>1</v>
      </c>
      <c r="BE1844">
        <v>0</v>
      </c>
      <c r="BF1844">
        <v>0</v>
      </c>
      <c r="BG1844">
        <v>0</v>
      </c>
      <c r="BH1844">
        <v>1825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 t="shared" si="1093"/>
        <v>21:43:01.477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168</v>
      </c>
      <c r="CR1844">
        <v>1</v>
      </c>
      <c r="CW1844">
        <v>13313504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 t="shared" si="1090"/>
        <v>07/22/2022 21:43:01.721</v>
      </c>
      <c r="C1845" t="str">
        <f t="shared" si="1085"/>
        <v>FFDFD3C0</v>
      </c>
      <c r="D1845" t="s">
        <v>121</v>
      </c>
      <c r="E1845">
        <v>12</v>
      </c>
      <c r="F1845">
        <v>1012</v>
      </c>
      <c r="G1845" t="s">
        <v>122</v>
      </c>
      <c r="J1845" t="s">
        <v>123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1091"/>
        <v>21:43:01.477</v>
      </c>
      <c r="T1845" t="str">
        <f t="shared" si="1092"/>
        <v>21:43:01.077</v>
      </c>
      <c r="U1845" t="str">
        <f t="shared" si="1062"/>
        <v>A54CFF</v>
      </c>
      <c r="V1845">
        <v>0</v>
      </c>
      <c r="W1845">
        <v>0</v>
      </c>
      <c r="X1845">
        <v>2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1</v>
      </c>
      <c r="AI1845" t="s">
        <v>730</v>
      </c>
      <c r="AJ1845">
        <v>43.454403999999997</v>
      </c>
      <c r="AK1845" t="s">
        <v>731</v>
      </c>
      <c r="AL1845">
        <v>-88.794507999999993</v>
      </c>
      <c r="AM1845">
        <v>25</v>
      </c>
      <c r="AN1845">
        <v>1900</v>
      </c>
      <c r="AO1845" t="s">
        <v>118</v>
      </c>
      <c r="AP1845">
        <v>-46</v>
      </c>
      <c r="AQ1845">
        <v>88</v>
      </c>
      <c r="AR1845">
        <v>-64</v>
      </c>
      <c r="AZ1845">
        <v>1200</v>
      </c>
      <c r="BA1845">
        <v>1</v>
      </c>
      <c r="BB1845" t="str">
        <f t="shared" si="1088"/>
        <v xml:space="preserve">N4400K  </v>
      </c>
      <c r="BC1845">
        <v>1</v>
      </c>
      <c r="BE1845">
        <v>0</v>
      </c>
      <c r="BF1845">
        <v>0</v>
      </c>
      <c r="BG1845">
        <v>0</v>
      </c>
      <c r="BH1845">
        <v>1825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 t="shared" si="1093"/>
        <v>21:43:01.477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168</v>
      </c>
      <c r="CR1845">
        <v>1</v>
      </c>
      <c r="CW1845">
        <v>13313504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 t="shared" si="1090"/>
        <v>07/22/2022 21:43:01.721</v>
      </c>
      <c r="C1846" t="str">
        <f t="shared" si="1085"/>
        <v>FFDFD3C0</v>
      </c>
      <c r="D1846" t="s">
        <v>121</v>
      </c>
      <c r="E1846">
        <v>11</v>
      </c>
      <c r="F1846">
        <v>1011</v>
      </c>
      <c r="G1846" t="s">
        <v>125</v>
      </c>
      <c r="J1846" t="s">
        <v>123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1091"/>
        <v>21:43:01.477</v>
      </c>
      <c r="T1846" t="str">
        <f t="shared" si="1092"/>
        <v>21:43:01.077</v>
      </c>
      <c r="U1846" t="str">
        <f t="shared" si="1062"/>
        <v>A54CFF</v>
      </c>
      <c r="V1846">
        <v>0</v>
      </c>
      <c r="W1846">
        <v>0</v>
      </c>
      <c r="X1846">
        <v>2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1</v>
      </c>
      <c r="AI1846" t="s">
        <v>730</v>
      </c>
      <c r="AJ1846">
        <v>43.454403999999997</v>
      </c>
      <c r="AK1846" t="s">
        <v>731</v>
      </c>
      <c r="AL1846">
        <v>-88.794507999999993</v>
      </c>
      <c r="AM1846">
        <v>25</v>
      </c>
      <c r="AN1846">
        <v>1900</v>
      </c>
      <c r="AO1846" t="s">
        <v>118</v>
      </c>
      <c r="AP1846">
        <v>-46</v>
      </c>
      <c r="AQ1846">
        <v>88</v>
      </c>
      <c r="AR1846">
        <v>-64</v>
      </c>
      <c r="AZ1846">
        <v>1200</v>
      </c>
      <c r="BA1846">
        <v>1</v>
      </c>
      <c r="BB1846" t="str">
        <f t="shared" si="1088"/>
        <v xml:space="preserve">N4400K  </v>
      </c>
      <c r="BC1846">
        <v>1</v>
      </c>
      <c r="BE1846">
        <v>0</v>
      </c>
      <c r="BF1846">
        <v>0</v>
      </c>
      <c r="BG1846">
        <v>0</v>
      </c>
      <c r="BH1846">
        <v>1825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 t="shared" si="1093"/>
        <v>21:43:01.477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168</v>
      </c>
      <c r="CR1846">
        <v>1</v>
      </c>
      <c r="CW1846">
        <v>13313504</v>
      </c>
      <c r="CY1846">
        <v>1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 t="shared" ref="A1847:A1852" si="1094">"07/22/2022 21:43:02.877"</f>
        <v>07/22/2022 21:43:02.877</v>
      </c>
      <c r="C1847" t="str">
        <f t="shared" si="1085"/>
        <v>FFDFD3C0</v>
      </c>
      <c r="D1847" t="s">
        <v>113</v>
      </c>
      <c r="E1847">
        <v>44</v>
      </c>
      <c r="H1847">
        <v>151</v>
      </c>
      <c r="I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ref="S1847:S1852" si="1095">"21:43:02.500"</f>
        <v>21:43:02.500</v>
      </c>
      <c r="T1847" t="str">
        <f t="shared" ref="T1847:T1852" si="1096">"21:43:02.100"</f>
        <v>21:43:02.100</v>
      </c>
      <c r="U1847" t="str">
        <f t="shared" si="1062"/>
        <v>A54CFF</v>
      </c>
      <c r="V1847">
        <v>0</v>
      </c>
      <c r="W1847">
        <v>0</v>
      </c>
      <c r="X1847">
        <v>2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1</v>
      </c>
      <c r="AI1847" t="s">
        <v>732</v>
      </c>
      <c r="AJ1847">
        <v>43.454811999999997</v>
      </c>
      <c r="AK1847" t="s">
        <v>733</v>
      </c>
      <c r="AL1847">
        <v>-88.794764999999998</v>
      </c>
      <c r="AM1847">
        <v>25</v>
      </c>
      <c r="AN1847">
        <v>1900</v>
      </c>
      <c r="AO1847" t="s">
        <v>118</v>
      </c>
      <c r="AP1847">
        <v>-45</v>
      </c>
      <c r="AQ1847">
        <v>88</v>
      </c>
      <c r="AR1847">
        <v>-64</v>
      </c>
      <c r="AZ1847">
        <v>1200</v>
      </c>
      <c r="BA1847">
        <v>1</v>
      </c>
      <c r="BB1847" t="str">
        <f t="shared" si="1088"/>
        <v xml:space="preserve">N4400K  </v>
      </c>
      <c r="BC1847">
        <v>1</v>
      </c>
      <c r="BE1847">
        <v>0</v>
      </c>
      <c r="BF1847">
        <v>0</v>
      </c>
      <c r="BG1847">
        <v>0</v>
      </c>
      <c r="BH1847">
        <v>1825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 t="shared" ref="BW1847:BW1852" si="1097">"21:43:02.501"</f>
        <v>21:43:02.501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7</v>
      </c>
      <c r="CP1847" t="s">
        <v>119</v>
      </c>
      <c r="CQ1847">
        <v>168</v>
      </c>
      <c r="CR1847">
        <v>0</v>
      </c>
      <c r="CW1847">
        <v>4199492</v>
      </c>
      <c r="CY1847">
        <v>1</v>
      </c>
      <c r="CZ1847">
        <v>0</v>
      </c>
      <c r="DA1847">
        <v>0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 t="shared" si="1094"/>
        <v>07/22/2022 21:43:02.877</v>
      </c>
      <c r="C1848" t="str">
        <f t="shared" si="1085"/>
        <v>FFDFD3C0</v>
      </c>
      <c r="D1848" t="s">
        <v>113</v>
      </c>
      <c r="E1848">
        <v>45</v>
      </c>
      <c r="H1848">
        <v>152</v>
      </c>
      <c r="I1848" t="s">
        <v>120</v>
      </c>
      <c r="J1848" t="s">
        <v>115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1095"/>
        <v>21:43:02.500</v>
      </c>
      <c r="T1848" t="str">
        <f t="shared" si="1096"/>
        <v>21:43:02.100</v>
      </c>
      <c r="U1848" t="str">
        <f t="shared" si="1062"/>
        <v>A54CFF</v>
      </c>
      <c r="V1848">
        <v>0</v>
      </c>
      <c r="W1848">
        <v>0</v>
      </c>
      <c r="X1848">
        <v>2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1</v>
      </c>
      <c r="AI1848" t="s">
        <v>732</v>
      </c>
      <c r="AJ1848">
        <v>43.454811999999997</v>
      </c>
      <c r="AK1848" t="s">
        <v>733</v>
      </c>
      <c r="AL1848">
        <v>-88.794764999999998</v>
      </c>
      <c r="AM1848">
        <v>25</v>
      </c>
      <c r="AN1848">
        <v>1900</v>
      </c>
      <c r="AO1848" t="s">
        <v>118</v>
      </c>
      <c r="AP1848">
        <v>-45</v>
      </c>
      <c r="AQ1848">
        <v>88</v>
      </c>
      <c r="AR1848">
        <v>-64</v>
      </c>
      <c r="AZ1848">
        <v>1200</v>
      </c>
      <c r="BA1848">
        <v>1</v>
      </c>
      <c r="BB1848" t="str">
        <f t="shared" si="1088"/>
        <v xml:space="preserve">N4400K  </v>
      </c>
      <c r="BC1848">
        <v>1</v>
      </c>
      <c r="BE1848">
        <v>0</v>
      </c>
      <c r="BF1848">
        <v>0</v>
      </c>
      <c r="BG1848">
        <v>0</v>
      </c>
      <c r="BH1848">
        <v>1825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 t="shared" si="1097"/>
        <v>21:43:02.501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168</v>
      </c>
      <c r="CR1848">
        <v>0</v>
      </c>
      <c r="CW1848">
        <v>4199492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 t="shared" si="1094"/>
        <v>07/22/2022 21:43:02.877</v>
      </c>
      <c r="C1849" t="str">
        <f t="shared" si="1085"/>
        <v>FFDFD3C0</v>
      </c>
      <c r="D1849" t="s">
        <v>127</v>
      </c>
      <c r="E1849">
        <v>8</v>
      </c>
      <c r="F1849">
        <v>2008</v>
      </c>
      <c r="G1849" t="s">
        <v>128</v>
      </c>
      <c r="J1849" t="s">
        <v>129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1095"/>
        <v>21:43:02.500</v>
      </c>
      <c r="T1849" t="str">
        <f t="shared" si="1096"/>
        <v>21:43:02.100</v>
      </c>
      <c r="U1849" t="str">
        <f t="shared" si="1062"/>
        <v>A54CFF</v>
      </c>
      <c r="V1849">
        <v>0</v>
      </c>
      <c r="W1849">
        <v>0</v>
      </c>
      <c r="X1849">
        <v>2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1</v>
      </c>
      <c r="AI1849" t="s">
        <v>732</v>
      </c>
      <c r="AJ1849">
        <v>43.454811999999997</v>
      </c>
      <c r="AK1849" t="s">
        <v>733</v>
      </c>
      <c r="AL1849">
        <v>-88.794764999999998</v>
      </c>
      <c r="AM1849">
        <v>25</v>
      </c>
      <c r="AN1849">
        <v>1900</v>
      </c>
      <c r="AO1849" t="s">
        <v>118</v>
      </c>
      <c r="AP1849">
        <v>-45</v>
      </c>
      <c r="AQ1849">
        <v>88</v>
      </c>
      <c r="AR1849">
        <v>-64</v>
      </c>
      <c r="AZ1849">
        <v>1200</v>
      </c>
      <c r="BA1849">
        <v>1</v>
      </c>
      <c r="BB1849" t="str">
        <f t="shared" si="1088"/>
        <v xml:space="preserve">N4400K  </v>
      </c>
      <c r="BC1849">
        <v>1</v>
      </c>
      <c r="BE1849">
        <v>0</v>
      </c>
      <c r="BF1849">
        <v>0</v>
      </c>
      <c r="BG1849">
        <v>0</v>
      </c>
      <c r="BH1849">
        <v>1825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 t="shared" si="1097"/>
        <v>21:43:02.501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119</v>
      </c>
      <c r="CQ1849">
        <v>168</v>
      </c>
      <c r="CR1849">
        <v>0</v>
      </c>
      <c r="CW1849">
        <v>4199492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 t="shared" si="1094"/>
        <v>07/22/2022 21:43:02.877</v>
      </c>
      <c r="C1850" t="str">
        <f t="shared" si="1085"/>
        <v>FFDFD3C0</v>
      </c>
      <c r="D1850" t="s">
        <v>124</v>
      </c>
      <c r="E1850">
        <v>2</v>
      </c>
      <c r="H1850">
        <v>156</v>
      </c>
      <c r="I1850" t="s">
        <v>125</v>
      </c>
      <c r="J1850" t="s">
        <v>126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1095"/>
        <v>21:43:02.500</v>
      </c>
      <c r="T1850" t="str">
        <f t="shared" si="1096"/>
        <v>21:43:02.100</v>
      </c>
      <c r="U1850" t="str">
        <f t="shared" si="1062"/>
        <v>A54CFF</v>
      </c>
      <c r="V1850">
        <v>0</v>
      </c>
      <c r="W1850">
        <v>0</v>
      </c>
      <c r="X1850">
        <v>2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1</v>
      </c>
      <c r="AI1850" t="s">
        <v>732</v>
      </c>
      <c r="AJ1850">
        <v>43.454811999999997</v>
      </c>
      <c r="AK1850" t="s">
        <v>733</v>
      </c>
      <c r="AL1850">
        <v>-88.794764999999998</v>
      </c>
      <c r="AM1850">
        <v>25</v>
      </c>
      <c r="AN1850">
        <v>1900</v>
      </c>
      <c r="AO1850" t="s">
        <v>118</v>
      </c>
      <c r="AP1850">
        <v>-45</v>
      </c>
      <c r="AQ1850">
        <v>88</v>
      </c>
      <c r="AR1850">
        <v>-64</v>
      </c>
      <c r="AZ1850">
        <v>1200</v>
      </c>
      <c r="BA1850">
        <v>1</v>
      </c>
      <c r="BB1850" t="str">
        <f t="shared" si="1088"/>
        <v xml:space="preserve">N4400K  </v>
      </c>
      <c r="BC1850">
        <v>1</v>
      </c>
      <c r="BE1850">
        <v>0</v>
      </c>
      <c r="BF1850">
        <v>0</v>
      </c>
      <c r="BG1850">
        <v>0</v>
      </c>
      <c r="BH1850">
        <v>1825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 t="shared" si="1097"/>
        <v>21:43:02.501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7</v>
      </c>
      <c r="CP1850" t="s">
        <v>119</v>
      </c>
      <c r="CQ1850">
        <v>168</v>
      </c>
      <c r="CR1850">
        <v>0</v>
      </c>
      <c r="CW1850">
        <v>4199492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 t="shared" si="1094"/>
        <v>07/22/2022 21:43:02.877</v>
      </c>
      <c r="C1851" t="str">
        <f t="shared" si="1085"/>
        <v>FFDFD3C0</v>
      </c>
      <c r="D1851" t="s">
        <v>121</v>
      </c>
      <c r="E1851">
        <v>11</v>
      </c>
      <c r="F1851">
        <v>1011</v>
      </c>
      <c r="G1851" t="s">
        <v>125</v>
      </c>
      <c r="J1851" t="s">
        <v>123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1095"/>
        <v>21:43:02.500</v>
      </c>
      <c r="T1851" t="str">
        <f t="shared" si="1096"/>
        <v>21:43:02.100</v>
      </c>
      <c r="U1851" t="str">
        <f t="shared" si="1062"/>
        <v>A54CFF</v>
      </c>
      <c r="V1851">
        <v>0</v>
      </c>
      <c r="W1851">
        <v>0</v>
      </c>
      <c r="X1851">
        <v>2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1</v>
      </c>
      <c r="AI1851" t="s">
        <v>732</v>
      </c>
      <c r="AJ1851">
        <v>43.454811999999997</v>
      </c>
      <c r="AK1851" t="s">
        <v>733</v>
      </c>
      <c r="AL1851">
        <v>-88.794764999999998</v>
      </c>
      <c r="AM1851">
        <v>25</v>
      </c>
      <c r="AN1851">
        <v>1900</v>
      </c>
      <c r="AO1851" t="s">
        <v>118</v>
      </c>
      <c r="AP1851">
        <v>-45</v>
      </c>
      <c r="AQ1851">
        <v>88</v>
      </c>
      <c r="AR1851">
        <v>-64</v>
      </c>
      <c r="AZ1851">
        <v>1200</v>
      </c>
      <c r="BA1851">
        <v>1</v>
      </c>
      <c r="BB1851" t="str">
        <f t="shared" si="1088"/>
        <v xml:space="preserve">N4400K  </v>
      </c>
      <c r="BC1851">
        <v>1</v>
      </c>
      <c r="BE1851">
        <v>0</v>
      </c>
      <c r="BF1851">
        <v>0</v>
      </c>
      <c r="BG1851">
        <v>0</v>
      </c>
      <c r="BH1851">
        <v>1825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 t="shared" si="1097"/>
        <v>21:43:02.501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119</v>
      </c>
      <c r="CQ1851">
        <v>168</v>
      </c>
      <c r="CR1851">
        <v>0</v>
      </c>
      <c r="CW1851">
        <v>4199492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 t="shared" si="1094"/>
        <v>07/22/2022 21:43:02.877</v>
      </c>
      <c r="C1852" t="str">
        <f t="shared" si="1085"/>
        <v>FFDFD3C0</v>
      </c>
      <c r="D1852" t="s">
        <v>121</v>
      </c>
      <c r="E1852">
        <v>12</v>
      </c>
      <c r="F1852">
        <v>1012</v>
      </c>
      <c r="G1852" t="s">
        <v>122</v>
      </c>
      <c r="J1852" t="s">
        <v>123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1095"/>
        <v>21:43:02.500</v>
      </c>
      <c r="T1852" t="str">
        <f t="shared" si="1096"/>
        <v>21:43:02.100</v>
      </c>
      <c r="U1852" t="str">
        <f t="shared" si="1062"/>
        <v>A54CFF</v>
      </c>
      <c r="V1852">
        <v>0</v>
      </c>
      <c r="W1852">
        <v>0</v>
      </c>
      <c r="X1852">
        <v>2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1</v>
      </c>
      <c r="AI1852" t="s">
        <v>732</v>
      </c>
      <c r="AJ1852">
        <v>43.454811999999997</v>
      </c>
      <c r="AK1852" t="s">
        <v>733</v>
      </c>
      <c r="AL1852">
        <v>-88.794764999999998</v>
      </c>
      <c r="AM1852">
        <v>25</v>
      </c>
      <c r="AN1852">
        <v>1900</v>
      </c>
      <c r="AO1852" t="s">
        <v>118</v>
      </c>
      <c r="AP1852">
        <v>-45</v>
      </c>
      <c r="AQ1852">
        <v>88</v>
      </c>
      <c r="AR1852">
        <v>-64</v>
      </c>
      <c r="AZ1852">
        <v>1200</v>
      </c>
      <c r="BA1852">
        <v>1</v>
      </c>
      <c r="BB1852" t="str">
        <f t="shared" si="1088"/>
        <v xml:space="preserve">N4400K  </v>
      </c>
      <c r="BC1852">
        <v>1</v>
      </c>
      <c r="BE1852">
        <v>0</v>
      </c>
      <c r="BF1852">
        <v>0</v>
      </c>
      <c r="BG1852">
        <v>0</v>
      </c>
      <c r="BH1852">
        <v>1825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 t="shared" si="1097"/>
        <v>21:43:02.501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168</v>
      </c>
      <c r="CR1852">
        <v>0</v>
      </c>
      <c r="CW1852">
        <v>4199492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"07/22/2022 21:43:03.706"</f>
        <v>07/22/2022 21:43:03.706</v>
      </c>
      <c r="C1853" t="str">
        <f t="shared" si="1085"/>
        <v>FFDFD3C0</v>
      </c>
      <c r="D1853" t="s">
        <v>121</v>
      </c>
      <c r="E1853">
        <v>12</v>
      </c>
      <c r="F1853">
        <v>1012</v>
      </c>
      <c r="G1853" t="s">
        <v>122</v>
      </c>
      <c r="J1853" t="s">
        <v>123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ref="S1853:S1858" si="1098">"21:43:03.523"</f>
        <v>21:43:03.523</v>
      </c>
      <c r="T1853" t="str">
        <f t="shared" ref="T1853:T1858" si="1099">"21:43:03.023"</f>
        <v>21:43:03.023</v>
      </c>
      <c r="U1853" t="str">
        <f t="shared" si="1062"/>
        <v>A54CFF</v>
      </c>
      <c r="V1853">
        <v>0</v>
      </c>
      <c r="W1853">
        <v>0</v>
      </c>
      <c r="X1853">
        <v>2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1</v>
      </c>
      <c r="AI1853" t="s">
        <v>734</v>
      </c>
      <c r="AJ1853">
        <v>43.455241000000001</v>
      </c>
      <c r="AK1853" t="s">
        <v>735</v>
      </c>
      <c r="AL1853">
        <v>-88.795086999999995</v>
      </c>
      <c r="AM1853">
        <v>25</v>
      </c>
      <c r="AN1853">
        <v>1900</v>
      </c>
      <c r="AO1853" t="s">
        <v>118</v>
      </c>
      <c r="AP1853">
        <v>-44</v>
      </c>
      <c r="AQ1853">
        <v>88</v>
      </c>
      <c r="AR1853">
        <v>-64</v>
      </c>
      <c r="AZ1853">
        <v>1200</v>
      </c>
      <c r="BA1853">
        <v>1</v>
      </c>
      <c r="BB1853" t="str">
        <f t="shared" si="1088"/>
        <v xml:space="preserve">N4400K  </v>
      </c>
      <c r="BC1853">
        <v>1</v>
      </c>
      <c r="BE1853">
        <v>0</v>
      </c>
      <c r="BF1853">
        <v>0</v>
      </c>
      <c r="BG1853">
        <v>0</v>
      </c>
      <c r="BH1853">
        <v>1825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 t="shared" ref="BW1853:BW1858" si="1100">"21:43:03.528"</f>
        <v>21:43:03.528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168</v>
      </c>
      <c r="CR1853">
        <v>3</v>
      </c>
      <c r="CW1853">
        <v>9644763</v>
      </c>
      <c r="CY1853">
        <v>1</v>
      </c>
      <c r="CZ1853">
        <v>0</v>
      </c>
      <c r="DA1853">
        <v>0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"07/22/2022 21:43:03.706"</f>
        <v>07/22/2022 21:43:03.706</v>
      </c>
      <c r="C1854" t="str">
        <f t="shared" si="1085"/>
        <v>FFDFD3C0</v>
      </c>
      <c r="D1854" t="s">
        <v>113</v>
      </c>
      <c r="E1854">
        <v>45</v>
      </c>
      <c r="H1854">
        <v>152</v>
      </c>
      <c r="I1854" t="s">
        <v>120</v>
      </c>
      <c r="J1854" t="s">
        <v>115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1098"/>
        <v>21:43:03.523</v>
      </c>
      <c r="T1854" t="str">
        <f t="shared" si="1099"/>
        <v>21:43:03.023</v>
      </c>
      <c r="U1854" t="str">
        <f t="shared" si="1062"/>
        <v>A54CFF</v>
      </c>
      <c r="V1854">
        <v>0</v>
      </c>
      <c r="W1854">
        <v>0</v>
      </c>
      <c r="X1854">
        <v>2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1</v>
      </c>
      <c r="AI1854" t="s">
        <v>734</v>
      </c>
      <c r="AJ1854">
        <v>43.455241000000001</v>
      </c>
      <c r="AK1854" t="s">
        <v>735</v>
      </c>
      <c r="AL1854">
        <v>-88.795086999999995</v>
      </c>
      <c r="AM1854">
        <v>25</v>
      </c>
      <c r="AN1854">
        <v>1900</v>
      </c>
      <c r="AO1854" t="s">
        <v>118</v>
      </c>
      <c r="AP1854">
        <v>-44</v>
      </c>
      <c r="AQ1854">
        <v>88</v>
      </c>
      <c r="AR1854">
        <v>-64</v>
      </c>
      <c r="AZ1854">
        <v>1200</v>
      </c>
      <c r="BA1854">
        <v>1</v>
      </c>
      <c r="BB1854" t="str">
        <f t="shared" si="1088"/>
        <v xml:space="preserve">N4400K  </v>
      </c>
      <c r="BC1854">
        <v>1</v>
      </c>
      <c r="BE1854">
        <v>0</v>
      </c>
      <c r="BF1854">
        <v>0</v>
      </c>
      <c r="BG1854">
        <v>0</v>
      </c>
      <c r="BH1854">
        <v>1825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 t="shared" si="1100"/>
        <v>21:43:03.528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168</v>
      </c>
      <c r="CR1854">
        <v>3</v>
      </c>
      <c r="CW1854">
        <v>9644763</v>
      </c>
      <c r="CY1854">
        <v>1</v>
      </c>
      <c r="CZ1854">
        <v>0</v>
      </c>
      <c r="DA1854">
        <v>1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"07/22/2022 21:43:03.706"</f>
        <v>07/22/2022 21:43:03.706</v>
      </c>
      <c r="C1855" t="str">
        <f t="shared" si="1085"/>
        <v>FFDFD3C0</v>
      </c>
      <c r="D1855" t="s">
        <v>113</v>
      </c>
      <c r="E1855">
        <v>44</v>
      </c>
      <c r="H1855">
        <v>151</v>
      </c>
      <c r="I1855" t="s">
        <v>114</v>
      </c>
      <c r="J1855" t="s">
        <v>115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1098"/>
        <v>21:43:03.523</v>
      </c>
      <c r="T1855" t="str">
        <f t="shared" si="1099"/>
        <v>21:43:03.023</v>
      </c>
      <c r="U1855" t="str">
        <f t="shared" si="1062"/>
        <v>A54CFF</v>
      </c>
      <c r="V1855">
        <v>0</v>
      </c>
      <c r="W1855">
        <v>0</v>
      </c>
      <c r="X1855">
        <v>2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1</v>
      </c>
      <c r="AI1855" t="s">
        <v>734</v>
      </c>
      <c r="AJ1855">
        <v>43.455241000000001</v>
      </c>
      <c r="AK1855" t="s">
        <v>735</v>
      </c>
      <c r="AL1855">
        <v>-88.795086999999995</v>
      </c>
      <c r="AM1855">
        <v>25</v>
      </c>
      <c r="AN1855">
        <v>1900</v>
      </c>
      <c r="AO1855" t="s">
        <v>118</v>
      </c>
      <c r="AP1855">
        <v>-44</v>
      </c>
      <c r="AQ1855">
        <v>88</v>
      </c>
      <c r="AR1855">
        <v>-64</v>
      </c>
      <c r="AZ1855">
        <v>1200</v>
      </c>
      <c r="BA1855">
        <v>1</v>
      </c>
      <c r="BB1855" t="str">
        <f t="shared" si="1088"/>
        <v xml:space="preserve">N4400K  </v>
      </c>
      <c r="BC1855">
        <v>1</v>
      </c>
      <c r="BE1855">
        <v>0</v>
      </c>
      <c r="BF1855">
        <v>0</v>
      </c>
      <c r="BG1855">
        <v>0</v>
      </c>
      <c r="BH1855">
        <v>1825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 t="shared" si="1100"/>
        <v>21:43:03.528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168</v>
      </c>
      <c r="CR1855">
        <v>3</v>
      </c>
      <c r="CW1855">
        <v>9644763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"07/22/2022 21:43:03.706"</f>
        <v>07/22/2022 21:43:03.706</v>
      </c>
      <c r="C1856" t="str">
        <f t="shared" si="1085"/>
        <v>FFDFD3C0</v>
      </c>
      <c r="D1856" t="s">
        <v>127</v>
      </c>
      <c r="E1856">
        <v>8</v>
      </c>
      <c r="F1856">
        <v>2008</v>
      </c>
      <c r="G1856" t="s">
        <v>128</v>
      </c>
      <c r="J1856" t="s">
        <v>129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1098"/>
        <v>21:43:03.523</v>
      </c>
      <c r="T1856" t="str">
        <f t="shared" si="1099"/>
        <v>21:43:03.023</v>
      </c>
      <c r="U1856" t="str">
        <f t="shared" si="1062"/>
        <v>A54CFF</v>
      </c>
      <c r="V1856">
        <v>0</v>
      </c>
      <c r="W1856">
        <v>0</v>
      </c>
      <c r="X1856">
        <v>2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1</v>
      </c>
      <c r="AI1856" t="s">
        <v>734</v>
      </c>
      <c r="AJ1856">
        <v>43.455241000000001</v>
      </c>
      <c r="AK1856" t="s">
        <v>735</v>
      </c>
      <c r="AL1856">
        <v>-88.795086999999995</v>
      </c>
      <c r="AM1856">
        <v>25</v>
      </c>
      <c r="AN1856">
        <v>1900</v>
      </c>
      <c r="AO1856" t="s">
        <v>118</v>
      </c>
      <c r="AP1856">
        <v>-44</v>
      </c>
      <c r="AQ1856">
        <v>88</v>
      </c>
      <c r="AR1856">
        <v>-64</v>
      </c>
      <c r="AZ1856">
        <v>1200</v>
      </c>
      <c r="BA1856">
        <v>1</v>
      </c>
      <c r="BB1856" t="str">
        <f t="shared" si="1088"/>
        <v xml:space="preserve">N4400K  </v>
      </c>
      <c r="BC1856">
        <v>1</v>
      </c>
      <c r="BE1856">
        <v>0</v>
      </c>
      <c r="BF1856">
        <v>0</v>
      </c>
      <c r="BG1856">
        <v>0</v>
      </c>
      <c r="BH1856">
        <v>1825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 t="shared" si="1100"/>
        <v>21:43:03.528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168</v>
      </c>
      <c r="CR1856">
        <v>3</v>
      </c>
      <c r="CW1856">
        <v>9644763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"07/22/2022 21:43:03.752"</f>
        <v>07/22/2022 21:43:03.752</v>
      </c>
      <c r="C1857" t="str">
        <f t="shared" si="1085"/>
        <v>FFDFD3C0</v>
      </c>
      <c r="D1857" t="s">
        <v>121</v>
      </c>
      <c r="E1857">
        <v>11</v>
      </c>
      <c r="F1857">
        <v>1011</v>
      </c>
      <c r="G1857" t="s">
        <v>125</v>
      </c>
      <c r="J1857" t="s">
        <v>123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1098"/>
        <v>21:43:03.523</v>
      </c>
      <c r="T1857" t="str">
        <f t="shared" si="1099"/>
        <v>21:43:03.023</v>
      </c>
      <c r="U1857" t="str">
        <f t="shared" si="1062"/>
        <v>A54CFF</v>
      </c>
      <c r="V1857">
        <v>0</v>
      </c>
      <c r="W1857">
        <v>0</v>
      </c>
      <c r="X1857">
        <v>2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1</v>
      </c>
      <c r="AI1857" t="s">
        <v>734</v>
      </c>
      <c r="AJ1857">
        <v>43.455241000000001</v>
      </c>
      <c r="AK1857" t="s">
        <v>735</v>
      </c>
      <c r="AL1857">
        <v>-88.795086999999995</v>
      </c>
      <c r="AM1857">
        <v>25</v>
      </c>
      <c r="AN1857">
        <v>1900</v>
      </c>
      <c r="AO1857" t="s">
        <v>118</v>
      </c>
      <c r="AP1857">
        <v>-44</v>
      </c>
      <c r="AQ1857">
        <v>88</v>
      </c>
      <c r="AR1857">
        <v>-64</v>
      </c>
      <c r="AZ1857">
        <v>1200</v>
      </c>
      <c r="BA1857">
        <v>1</v>
      </c>
      <c r="BB1857" t="str">
        <f t="shared" si="1088"/>
        <v xml:space="preserve">N4400K  </v>
      </c>
      <c r="BC1857">
        <v>1</v>
      </c>
      <c r="BE1857">
        <v>0</v>
      </c>
      <c r="BF1857">
        <v>0</v>
      </c>
      <c r="BG1857">
        <v>0</v>
      </c>
      <c r="BH1857">
        <v>1825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 t="shared" si="1100"/>
        <v>21:43:03.528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168</v>
      </c>
      <c r="CR1857">
        <v>3</v>
      </c>
      <c r="CW1857">
        <v>9644763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"07/22/2022 21:43:03.721"</f>
        <v>07/22/2022 21:43:03.721</v>
      </c>
      <c r="C1858" t="str">
        <f t="shared" si="1085"/>
        <v>FFDFD3C0</v>
      </c>
      <c r="D1858" t="s">
        <v>124</v>
      </c>
      <c r="E1858">
        <v>2</v>
      </c>
      <c r="H1858">
        <v>156</v>
      </c>
      <c r="I1858" t="s">
        <v>125</v>
      </c>
      <c r="J1858" t="s">
        <v>126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1098"/>
        <v>21:43:03.523</v>
      </c>
      <c r="T1858" t="str">
        <f t="shared" si="1099"/>
        <v>21:43:03.023</v>
      </c>
      <c r="U1858" t="str">
        <f t="shared" ref="U1858:U1921" si="1101">"A54CFF"</f>
        <v>A54CFF</v>
      </c>
      <c r="V1858">
        <v>0</v>
      </c>
      <c r="W1858">
        <v>0</v>
      </c>
      <c r="X1858">
        <v>2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1</v>
      </c>
      <c r="AI1858" t="s">
        <v>734</v>
      </c>
      <c r="AJ1858">
        <v>43.455241000000001</v>
      </c>
      <c r="AK1858" t="s">
        <v>735</v>
      </c>
      <c r="AL1858">
        <v>-88.795086999999995</v>
      </c>
      <c r="AM1858">
        <v>25</v>
      </c>
      <c r="AN1858">
        <v>1900</v>
      </c>
      <c r="AO1858" t="s">
        <v>118</v>
      </c>
      <c r="AP1858">
        <v>-44</v>
      </c>
      <c r="AQ1858">
        <v>88</v>
      </c>
      <c r="AR1858">
        <v>-64</v>
      </c>
      <c r="AZ1858">
        <v>1200</v>
      </c>
      <c r="BA1858">
        <v>1</v>
      </c>
      <c r="BB1858" t="str">
        <f t="shared" si="1088"/>
        <v xml:space="preserve">N4400K  </v>
      </c>
      <c r="BC1858">
        <v>1</v>
      </c>
      <c r="BE1858">
        <v>0</v>
      </c>
      <c r="BF1858">
        <v>0</v>
      </c>
      <c r="BG1858">
        <v>0</v>
      </c>
      <c r="BH1858">
        <v>1825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 t="shared" si="1100"/>
        <v>21:43:03.528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7</v>
      </c>
      <c r="CP1858" t="s">
        <v>119</v>
      </c>
      <c r="CQ1858">
        <v>168</v>
      </c>
      <c r="CR1858">
        <v>3</v>
      </c>
      <c r="CW1858">
        <v>9644763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 t="shared" ref="A1859:A1864" si="1102">"07/22/2022 21:43:04.737"</f>
        <v>07/22/2022 21:43:04.737</v>
      </c>
      <c r="C1859" t="str">
        <f t="shared" si="1085"/>
        <v>FFDFD3C0</v>
      </c>
      <c r="D1859" t="s">
        <v>121</v>
      </c>
      <c r="E1859">
        <v>12</v>
      </c>
      <c r="F1859">
        <v>1012</v>
      </c>
      <c r="G1859" t="s">
        <v>122</v>
      </c>
      <c r="J1859" t="s">
        <v>123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ref="S1859:S1864" si="1103">"21:43:04.523"</f>
        <v>21:43:04.523</v>
      </c>
      <c r="T1859" t="str">
        <f t="shared" ref="T1859:T1864" si="1104">"21:43:04.123"</f>
        <v>21:43:04.123</v>
      </c>
      <c r="U1859" t="str">
        <f t="shared" si="1101"/>
        <v>A54CFF</v>
      </c>
      <c r="V1859">
        <v>0</v>
      </c>
      <c r="W1859">
        <v>0</v>
      </c>
      <c r="X1859">
        <v>2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1</v>
      </c>
      <c r="AI1859" t="s">
        <v>736</v>
      </c>
      <c r="AJ1859">
        <v>43.455647999999997</v>
      </c>
      <c r="AK1859" t="s">
        <v>737</v>
      </c>
      <c r="AL1859">
        <v>-88.795344999999998</v>
      </c>
      <c r="AM1859">
        <v>25</v>
      </c>
      <c r="AN1859">
        <v>1900</v>
      </c>
      <c r="AO1859" t="s">
        <v>118</v>
      </c>
      <c r="AP1859">
        <v>-44</v>
      </c>
      <c r="AQ1859">
        <v>87</v>
      </c>
      <c r="AR1859">
        <v>-64</v>
      </c>
      <c r="AZ1859">
        <v>1200</v>
      </c>
      <c r="BA1859">
        <v>1</v>
      </c>
      <c r="BB1859" t="str">
        <f t="shared" si="1088"/>
        <v xml:space="preserve">N4400K  </v>
      </c>
      <c r="BC1859">
        <v>1</v>
      </c>
      <c r="BE1859">
        <v>0</v>
      </c>
      <c r="BF1859">
        <v>0</v>
      </c>
      <c r="BG1859">
        <v>0</v>
      </c>
      <c r="BH1859">
        <v>1825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 t="shared" ref="BW1859:BW1864" si="1105">"21:43:04.529"</f>
        <v>21:43:04.529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168</v>
      </c>
      <c r="CR1859">
        <v>1</v>
      </c>
      <c r="CW1859">
        <v>13319051</v>
      </c>
      <c r="CY1859">
        <v>1</v>
      </c>
      <c r="CZ1859">
        <v>0</v>
      </c>
      <c r="DA1859">
        <v>0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 t="shared" si="1102"/>
        <v>07/22/2022 21:43:04.737</v>
      </c>
      <c r="C1860" t="str">
        <f t="shared" si="1085"/>
        <v>FFDFD3C0</v>
      </c>
      <c r="D1860" t="s">
        <v>113</v>
      </c>
      <c r="E1860">
        <v>44</v>
      </c>
      <c r="H1860">
        <v>151</v>
      </c>
      <c r="I1860" t="s">
        <v>114</v>
      </c>
      <c r="J1860" t="s">
        <v>115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1103"/>
        <v>21:43:04.523</v>
      </c>
      <c r="T1860" t="str">
        <f t="shared" si="1104"/>
        <v>21:43:04.123</v>
      </c>
      <c r="U1860" t="str">
        <f t="shared" si="1101"/>
        <v>A54CFF</v>
      </c>
      <c r="V1860">
        <v>0</v>
      </c>
      <c r="W1860">
        <v>0</v>
      </c>
      <c r="X1860">
        <v>2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1</v>
      </c>
      <c r="AI1860" t="s">
        <v>736</v>
      </c>
      <c r="AJ1860">
        <v>43.455647999999997</v>
      </c>
      <c r="AK1860" t="s">
        <v>737</v>
      </c>
      <c r="AL1860">
        <v>-88.795344999999998</v>
      </c>
      <c r="AM1860">
        <v>25</v>
      </c>
      <c r="AN1860">
        <v>1900</v>
      </c>
      <c r="AO1860" t="s">
        <v>118</v>
      </c>
      <c r="AP1860">
        <v>-44</v>
      </c>
      <c r="AQ1860">
        <v>87</v>
      </c>
      <c r="AR1860">
        <v>-64</v>
      </c>
      <c r="AZ1860">
        <v>1200</v>
      </c>
      <c r="BA1860">
        <v>1</v>
      </c>
      <c r="BB1860" t="str">
        <f t="shared" si="1088"/>
        <v xml:space="preserve">N4400K  </v>
      </c>
      <c r="BC1860">
        <v>1</v>
      </c>
      <c r="BE1860">
        <v>0</v>
      </c>
      <c r="BF1860">
        <v>0</v>
      </c>
      <c r="BG1860">
        <v>0</v>
      </c>
      <c r="BH1860">
        <v>1825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 t="shared" si="1105"/>
        <v>21:43:04.529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119</v>
      </c>
      <c r="CQ1860">
        <v>168</v>
      </c>
      <c r="CR1860">
        <v>1</v>
      </c>
      <c r="CW1860">
        <v>13319051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 t="shared" si="1102"/>
        <v>07/22/2022 21:43:04.737</v>
      </c>
      <c r="C1861" t="str">
        <f t="shared" si="1085"/>
        <v>FFDFD3C0</v>
      </c>
      <c r="D1861" t="s">
        <v>113</v>
      </c>
      <c r="E1861">
        <v>45</v>
      </c>
      <c r="H1861">
        <v>152</v>
      </c>
      <c r="I1861" t="s">
        <v>120</v>
      </c>
      <c r="J1861" t="s">
        <v>115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1103"/>
        <v>21:43:04.523</v>
      </c>
      <c r="T1861" t="str">
        <f t="shared" si="1104"/>
        <v>21:43:04.123</v>
      </c>
      <c r="U1861" t="str">
        <f t="shared" si="1101"/>
        <v>A54CFF</v>
      </c>
      <c r="V1861">
        <v>0</v>
      </c>
      <c r="W1861">
        <v>0</v>
      </c>
      <c r="X1861">
        <v>2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1</v>
      </c>
      <c r="AI1861" t="s">
        <v>736</v>
      </c>
      <c r="AJ1861">
        <v>43.455647999999997</v>
      </c>
      <c r="AK1861" t="s">
        <v>737</v>
      </c>
      <c r="AL1861">
        <v>-88.795344999999998</v>
      </c>
      <c r="AM1861">
        <v>25</v>
      </c>
      <c r="AN1861">
        <v>1900</v>
      </c>
      <c r="AO1861" t="s">
        <v>118</v>
      </c>
      <c r="AP1861">
        <v>-44</v>
      </c>
      <c r="AQ1861">
        <v>87</v>
      </c>
      <c r="AR1861">
        <v>-64</v>
      </c>
      <c r="AZ1861">
        <v>1200</v>
      </c>
      <c r="BA1861">
        <v>1</v>
      </c>
      <c r="BB1861" t="str">
        <f t="shared" si="1088"/>
        <v xml:space="preserve">N4400K  </v>
      </c>
      <c r="BC1861">
        <v>1</v>
      </c>
      <c r="BE1861">
        <v>0</v>
      </c>
      <c r="BF1861">
        <v>0</v>
      </c>
      <c r="BG1861">
        <v>0</v>
      </c>
      <c r="BH1861">
        <v>1825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 t="shared" si="1105"/>
        <v>21:43:04.529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7</v>
      </c>
      <c r="CP1861" t="s">
        <v>119</v>
      </c>
      <c r="CQ1861">
        <v>168</v>
      </c>
      <c r="CR1861">
        <v>1</v>
      </c>
      <c r="CW1861">
        <v>13319051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 t="shared" si="1102"/>
        <v>07/22/2022 21:43:04.737</v>
      </c>
      <c r="C1862" t="str">
        <f t="shared" si="1085"/>
        <v>FFDFD3C0</v>
      </c>
      <c r="D1862" t="s">
        <v>127</v>
      </c>
      <c r="E1862">
        <v>8</v>
      </c>
      <c r="F1862">
        <v>2008</v>
      </c>
      <c r="G1862" t="s">
        <v>128</v>
      </c>
      <c r="J1862" t="s">
        <v>129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1103"/>
        <v>21:43:04.523</v>
      </c>
      <c r="T1862" t="str">
        <f t="shared" si="1104"/>
        <v>21:43:04.123</v>
      </c>
      <c r="U1862" t="str">
        <f t="shared" si="1101"/>
        <v>A54CFF</v>
      </c>
      <c r="V1862">
        <v>0</v>
      </c>
      <c r="W1862">
        <v>0</v>
      </c>
      <c r="X1862">
        <v>2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1</v>
      </c>
      <c r="AI1862" t="s">
        <v>736</v>
      </c>
      <c r="AJ1862">
        <v>43.455647999999997</v>
      </c>
      <c r="AK1862" t="s">
        <v>737</v>
      </c>
      <c r="AL1862">
        <v>-88.795344999999998</v>
      </c>
      <c r="AM1862">
        <v>25</v>
      </c>
      <c r="AN1862">
        <v>1900</v>
      </c>
      <c r="AO1862" t="s">
        <v>118</v>
      </c>
      <c r="AP1862">
        <v>-44</v>
      </c>
      <c r="AQ1862">
        <v>87</v>
      </c>
      <c r="AR1862">
        <v>-64</v>
      </c>
      <c r="AZ1862">
        <v>1200</v>
      </c>
      <c r="BA1862">
        <v>1</v>
      </c>
      <c r="BB1862" t="str">
        <f t="shared" si="1088"/>
        <v xml:space="preserve">N4400K  </v>
      </c>
      <c r="BC1862">
        <v>1</v>
      </c>
      <c r="BE1862">
        <v>0</v>
      </c>
      <c r="BF1862">
        <v>0</v>
      </c>
      <c r="BG1862">
        <v>0</v>
      </c>
      <c r="BH1862">
        <v>1825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 t="shared" si="1105"/>
        <v>21:43:04.529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7</v>
      </c>
      <c r="CP1862" t="s">
        <v>119</v>
      </c>
      <c r="CQ1862">
        <v>168</v>
      </c>
      <c r="CR1862">
        <v>1</v>
      </c>
      <c r="CW1862">
        <v>13319051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 t="shared" si="1102"/>
        <v>07/22/2022 21:43:04.737</v>
      </c>
      <c r="C1863" t="str">
        <f t="shared" si="1085"/>
        <v>FFDFD3C0</v>
      </c>
      <c r="D1863" t="s">
        <v>124</v>
      </c>
      <c r="E1863">
        <v>2</v>
      </c>
      <c r="H1863">
        <v>156</v>
      </c>
      <c r="I1863" t="s">
        <v>125</v>
      </c>
      <c r="J1863" t="s">
        <v>126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1103"/>
        <v>21:43:04.523</v>
      </c>
      <c r="T1863" t="str">
        <f t="shared" si="1104"/>
        <v>21:43:04.123</v>
      </c>
      <c r="U1863" t="str">
        <f t="shared" si="1101"/>
        <v>A54CFF</v>
      </c>
      <c r="V1863">
        <v>0</v>
      </c>
      <c r="W1863">
        <v>0</v>
      </c>
      <c r="X1863">
        <v>2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1</v>
      </c>
      <c r="AI1863" t="s">
        <v>736</v>
      </c>
      <c r="AJ1863">
        <v>43.455647999999997</v>
      </c>
      <c r="AK1863" t="s">
        <v>737</v>
      </c>
      <c r="AL1863">
        <v>-88.795344999999998</v>
      </c>
      <c r="AM1863">
        <v>25</v>
      </c>
      <c r="AN1863">
        <v>1900</v>
      </c>
      <c r="AO1863" t="s">
        <v>118</v>
      </c>
      <c r="AP1863">
        <v>-44</v>
      </c>
      <c r="AQ1863">
        <v>87</v>
      </c>
      <c r="AR1863">
        <v>-64</v>
      </c>
      <c r="AZ1863">
        <v>1200</v>
      </c>
      <c r="BA1863">
        <v>1</v>
      </c>
      <c r="BB1863" t="str">
        <f t="shared" si="1088"/>
        <v xml:space="preserve">N4400K  </v>
      </c>
      <c r="BC1863">
        <v>1</v>
      </c>
      <c r="BE1863">
        <v>0</v>
      </c>
      <c r="BF1863">
        <v>0</v>
      </c>
      <c r="BG1863">
        <v>0</v>
      </c>
      <c r="BH1863">
        <v>1825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 t="shared" si="1105"/>
        <v>21:43:04.529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119</v>
      </c>
      <c r="CQ1863">
        <v>168</v>
      </c>
      <c r="CR1863">
        <v>1</v>
      </c>
      <c r="CW1863">
        <v>13319051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 t="shared" si="1102"/>
        <v>07/22/2022 21:43:04.737</v>
      </c>
      <c r="C1864" t="str">
        <f t="shared" si="1085"/>
        <v>FFDFD3C0</v>
      </c>
      <c r="D1864" t="s">
        <v>121</v>
      </c>
      <c r="E1864">
        <v>11</v>
      </c>
      <c r="F1864">
        <v>1011</v>
      </c>
      <c r="G1864" t="s">
        <v>125</v>
      </c>
      <c r="J1864" t="s">
        <v>123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1103"/>
        <v>21:43:04.523</v>
      </c>
      <c r="T1864" t="str">
        <f t="shared" si="1104"/>
        <v>21:43:04.123</v>
      </c>
      <c r="U1864" t="str">
        <f t="shared" si="1101"/>
        <v>A54CFF</v>
      </c>
      <c r="V1864">
        <v>0</v>
      </c>
      <c r="W1864">
        <v>0</v>
      </c>
      <c r="X1864">
        <v>2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1</v>
      </c>
      <c r="AI1864" t="s">
        <v>736</v>
      </c>
      <c r="AJ1864">
        <v>43.455647999999997</v>
      </c>
      <c r="AK1864" t="s">
        <v>737</v>
      </c>
      <c r="AL1864">
        <v>-88.795344999999998</v>
      </c>
      <c r="AM1864">
        <v>25</v>
      </c>
      <c r="AN1864">
        <v>1900</v>
      </c>
      <c r="AO1864" t="s">
        <v>118</v>
      </c>
      <c r="AP1864">
        <v>-44</v>
      </c>
      <c r="AQ1864">
        <v>87</v>
      </c>
      <c r="AR1864">
        <v>-64</v>
      </c>
      <c r="AZ1864">
        <v>1200</v>
      </c>
      <c r="BA1864">
        <v>1</v>
      </c>
      <c r="BB1864" t="str">
        <f t="shared" si="1088"/>
        <v xml:space="preserve">N4400K  </v>
      </c>
      <c r="BC1864">
        <v>1</v>
      </c>
      <c r="BE1864">
        <v>0</v>
      </c>
      <c r="BF1864">
        <v>0</v>
      </c>
      <c r="BG1864">
        <v>0</v>
      </c>
      <c r="BH1864">
        <v>1825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 t="shared" si="1105"/>
        <v>21:43:04.529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119</v>
      </c>
      <c r="CQ1864">
        <v>168</v>
      </c>
      <c r="CR1864">
        <v>1</v>
      </c>
      <c r="CW1864">
        <v>13319051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 t="shared" ref="A1865:A1870" si="1106">"07/22/2022 21:43:05.768"</f>
        <v>07/22/2022 21:43:05.768</v>
      </c>
      <c r="C1865" t="str">
        <f t="shared" si="1085"/>
        <v>FFDFD3C0</v>
      </c>
      <c r="D1865" t="s">
        <v>121</v>
      </c>
      <c r="E1865">
        <v>12</v>
      </c>
      <c r="F1865">
        <v>1012</v>
      </c>
      <c r="G1865" t="s">
        <v>122</v>
      </c>
      <c r="J1865" t="s">
        <v>123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ref="S1865:S1870" si="1107">"21:43:05.531"</f>
        <v>21:43:05.531</v>
      </c>
      <c r="T1865" t="str">
        <f t="shared" ref="T1865:T1870" si="1108">"21:43:05.131"</f>
        <v>21:43:05.131</v>
      </c>
      <c r="U1865" t="str">
        <f t="shared" si="1101"/>
        <v>A54CFF</v>
      </c>
      <c r="V1865">
        <v>0</v>
      </c>
      <c r="W1865">
        <v>0</v>
      </c>
      <c r="X1865">
        <v>2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1</v>
      </c>
      <c r="AI1865" t="s">
        <v>738</v>
      </c>
      <c r="AJ1865">
        <v>43.456012999999999</v>
      </c>
      <c r="AK1865" t="s">
        <v>739</v>
      </c>
      <c r="AL1865">
        <v>-88.795602000000002</v>
      </c>
      <c r="AM1865">
        <v>25</v>
      </c>
      <c r="AN1865">
        <v>1875</v>
      </c>
      <c r="AO1865" t="s">
        <v>118</v>
      </c>
      <c r="AP1865">
        <v>-44</v>
      </c>
      <c r="AQ1865">
        <v>87</v>
      </c>
      <c r="AR1865">
        <v>-64</v>
      </c>
      <c r="AZ1865">
        <v>1200</v>
      </c>
      <c r="BA1865">
        <v>1</v>
      </c>
      <c r="BB1865" t="str">
        <f t="shared" si="1088"/>
        <v xml:space="preserve">N4400K  </v>
      </c>
      <c r="BC1865">
        <v>1</v>
      </c>
      <c r="BE1865">
        <v>0</v>
      </c>
      <c r="BF1865">
        <v>0</v>
      </c>
      <c r="BG1865">
        <v>0</v>
      </c>
      <c r="BH1865">
        <v>1800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 t="shared" ref="BW1865:BW1870" si="1109">"21:43:05.532"</f>
        <v>21:43:05.532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119</v>
      </c>
      <c r="CQ1865">
        <v>168</v>
      </c>
      <c r="CR1865">
        <v>0</v>
      </c>
      <c r="CW1865">
        <v>4203385</v>
      </c>
      <c r="CY1865">
        <v>1</v>
      </c>
      <c r="CZ1865">
        <v>0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 t="shared" si="1106"/>
        <v>07/22/2022 21:43:05.768</v>
      </c>
      <c r="C1866" t="str">
        <f t="shared" si="1085"/>
        <v>FFDFD3C0</v>
      </c>
      <c r="D1866" t="s">
        <v>113</v>
      </c>
      <c r="E1866">
        <v>45</v>
      </c>
      <c r="H1866">
        <v>152</v>
      </c>
      <c r="I1866" t="s">
        <v>120</v>
      </c>
      <c r="J1866" t="s">
        <v>115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1107"/>
        <v>21:43:05.531</v>
      </c>
      <c r="T1866" t="str">
        <f t="shared" si="1108"/>
        <v>21:43:05.131</v>
      </c>
      <c r="U1866" t="str">
        <f t="shared" si="1101"/>
        <v>A54CFF</v>
      </c>
      <c r="V1866">
        <v>0</v>
      </c>
      <c r="W1866">
        <v>0</v>
      </c>
      <c r="X1866">
        <v>2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1</v>
      </c>
      <c r="AI1866" t="s">
        <v>738</v>
      </c>
      <c r="AJ1866">
        <v>43.456012999999999</v>
      </c>
      <c r="AK1866" t="s">
        <v>739</v>
      </c>
      <c r="AL1866">
        <v>-88.795602000000002</v>
      </c>
      <c r="AM1866">
        <v>25</v>
      </c>
      <c r="AN1866">
        <v>1875</v>
      </c>
      <c r="AO1866" t="s">
        <v>118</v>
      </c>
      <c r="AP1866">
        <v>-44</v>
      </c>
      <c r="AQ1866">
        <v>87</v>
      </c>
      <c r="AR1866">
        <v>-64</v>
      </c>
      <c r="AZ1866">
        <v>1200</v>
      </c>
      <c r="BA1866">
        <v>1</v>
      </c>
      <c r="BB1866" t="str">
        <f t="shared" si="1088"/>
        <v xml:space="preserve">N4400K  </v>
      </c>
      <c r="BC1866">
        <v>1</v>
      </c>
      <c r="BE1866">
        <v>0</v>
      </c>
      <c r="BF1866">
        <v>0</v>
      </c>
      <c r="BG1866">
        <v>0</v>
      </c>
      <c r="BH1866">
        <v>1800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 t="shared" si="1109"/>
        <v>21:43:05.532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168</v>
      </c>
      <c r="CR1866">
        <v>0</v>
      </c>
      <c r="CW1866">
        <v>4203385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 t="shared" si="1106"/>
        <v>07/22/2022 21:43:05.768</v>
      </c>
      <c r="C1867" t="str">
        <f t="shared" si="1085"/>
        <v>FFDFD3C0</v>
      </c>
      <c r="D1867" t="s">
        <v>113</v>
      </c>
      <c r="E1867">
        <v>44</v>
      </c>
      <c r="H1867">
        <v>151</v>
      </c>
      <c r="I1867" t="s">
        <v>114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1107"/>
        <v>21:43:05.531</v>
      </c>
      <c r="T1867" t="str">
        <f t="shared" si="1108"/>
        <v>21:43:05.131</v>
      </c>
      <c r="U1867" t="str">
        <f t="shared" si="1101"/>
        <v>A54CFF</v>
      </c>
      <c r="V1867">
        <v>0</v>
      </c>
      <c r="W1867">
        <v>0</v>
      </c>
      <c r="X1867">
        <v>2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1</v>
      </c>
      <c r="AI1867" t="s">
        <v>738</v>
      </c>
      <c r="AJ1867">
        <v>43.456012999999999</v>
      </c>
      <c r="AK1867" t="s">
        <v>739</v>
      </c>
      <c r="AL1867">
        <v>-88.795602000000002</v>
      </c>
      <c r="AM1867">
        <v>25</v>
      </c>
      <c r="AN1867">
        <v>1875</v>
      </c>
      <c r="AO1867" t="s">
        <v>118</v>
      </c>
      <c r="AP1867">
        <v>-44</v>
      </c>
      <c r="AQ1867">
        <v>87</v>
      </c>
      <c r="AR1867">
        <v>-64</v>
      </c>
      <c r="AZ1867">
        <v>1200</v>
      </c>
      <c r="BA1867">
        <v>1</v>
      </c>
      <c r="BB1867" t="str">
        <f t="shared" si="1088"/>
        <v xml:space="preserve">N4400K  </v>
      </c>
      <c r="BC1867">
        <v>1</v>
      </c>
      <c r="BE1867">
        <v>0</v>
      </c>
      <c r="BF1867">
        <v>0</v>
      </c>
      <c r="BG1867">
        <v>0</v>
      </c>
      <c r="BH1867">
        <v>1800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 t="shared" si="1109"/>
        <v>21:43:05.532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7</v>
      </c>
      <c r="CP1867" t="s">
        <v>119</v>
      </c>
      <c r="CQ1867">
        <v>168</v>
      </c>
      <c r="CR1867">
        <v>0</v>
      </c>
      <c r="CW1867">
        <v>4203385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 t="shared" si="1106"/>
        <v>07/22/2022 21:43:05.768</v>
      </c>
      <c r="C1868" t="str">
        <f t="shared" si="1085"/>
        <v>FFDFD3C0</v>
      </c>
      <c r="D1868" t="s">
        <v>124</v>
      </c>
      <c r="E1868">
        <v>2</v>
      </c>
      <c r="H1868">
        <v>156</v>
      </c>
      <c r="I1868" t="s">
        <v>125</v>
      </c>
      <c r="J1868" t="s">
        <v>126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1107"/>
        <v>21:43:05.531</v>
      </c>
      <c r="T1868" t="str">
        <f t="shared" si="1108"/>
        <v>21:43:05.131</v>
      </c>
      <c r="U1868" t="str">
        <f t="shared" si="1101"/>
        <v>A54CFF</v>
      </c>
      <c r="V1868">
        <v>0</v>
      </c>
      <c r="W1868">
        <v>0</v>
      </c>
      <c r="X1868">
        <v>2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1</v>
      </c>
      <c r="AI1868" t="s">
        <v>738</v>
      </c>
      <c r="AJ1868">
        <v>43.456012999999999</v>
      </c>
      <c r="AK1868" t="s">
        <v>739</v>
      </c>
      <c r="AL1868">
        <v>-88.795602000000002</v>
      </c>
      <c r="AM1868">
        <v>25</v>
      </c>
      <c r="AN1868">
        <v>1875</v>
      </c>
      <c r="AO1868" t="s">
        <v>118</v>
      </c>
      <c r="AP1868">
        <v>-44</v>
      </c>
      <c r="AQ1868">
        <v>87</v>
      </c>
      <c r="AR1868">
        <v>-64</v>
      </c>
      <c r="AZ1868">
        <v>1200</v>
      </c>
      <c r="BA1868">
        <v>1</v>
      </c>
      <c r="BB1868" t="str">
        <f t="shared" si="1088"/>
        <v xml:space="preserve">N4400K  </v>
      </c>
      <c r="BC1868">
        <v>1</v>
      </c>
      <c r="BE1868">
        <v>0</v>
      </c>
      <c r="BF1868">
        <v>0</v>
      </c>
      <c r="BG1868">
        <v>0</v>
      </c>
      <c r="BH1868">
        <v>1800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 t="shared" si="1109"/>
        <v>21:43:05.532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168</v>
      </c>
      <c r="CR1868">
        <v>0</v>
      </c>
      <c r="CW1868">
        <v>4203385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 t="shared" si="1106"/>
        <v>07/22/2022 21:43:05.768</v>
      </c>
      <c r="C1869" t="str">
        <f t="shared" si="1085"/>
        <v>FFDFD3C0</v>
      </c>
      <c r="D1869" t="s">
        <v>127</v>
      </c>
      <c r="E1869">
        <v>8</v>
      </c>
      <c r="F1869">
        <v>2008</v>
      </c>
      <c r="G1869" t="s">
        <v>128</v>
      </c>
      <c r="J1869" t="s">
        <v>129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1107"/>
        <v>21:43:05.531</v>
      </c>
      <c r="T1869" t="str">
        <f t="shared" si="1108"/>
        <v>21:43:05.131</v>
      </c>
      <c r="U1869" t="str">
        <f t="shared" si="1101"/>
        <v>A54CFF</v>
      </c>
      <c r="V1869">
        <v>0</v>
      </c>
      <c r="W1869">
        <v>0</v>
      </c>
      <c r="X1869">
        <v>2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1</v>
      </c>
      <c r="AI1869" t="s">
        <v>738</v>
      </c>
      <c r="AJ1869">
        <v>43.456012999999999</v>
      </c>
      <c r="AK1869" t="s">
        <v>739</v>
      </c>
      <c r="AL1869">
        <v>-88.795602000000002</v>
      </c>
      <c r="AM1869">
        <v>25</v>
      </c>
      <c r="AN1869">
        <v>1875</v>
      </c>
      <c r="AO1869" t="s">
        <v>118</v>
      </c>
      <c r="AP1869">
        <v>-44</v>
      </c>
      <c r="AQ1869">
        <v>87</v>
      </c>
      <c r="AR1869">
        <v>-64</v>
      </c>
      <c r="AZ1869">
        <v>1200</v>
      </c>
      <c r="BA1869">
        <v>1</v>
      </c>
      <c r="BB1869" t="str">
        <f t="shared" si="1088"/>
        <v xml:space="preserve">N4400K  </v>
      </c>
      <c r="BC1869">
        <v>1</v>
      </c>
      <c r="BE1869">
        <v>0</v>
      </c>
      <c r="BF1869">
        <v>0</v>
      </c>
      <c r="BG1869">
        <v>0</v>
      </c>
      <c r="BH1869">
        <v>1800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 t="shared" si="1109"/>
        <v>21:43:05.532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7</v>
      </c>
      <c r="CP1869" t="s">
        <v>119</v>
      </c>
      <c r="CQ1869">
        <v>168</v>
      </c>
      <c r="CR1869">
        <v>0</v>
      </c>
      <c r="CW1869">
        <v>4203385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 t="shared" si="1106"/>
        <v>07/22/2022 21:43:05.768</v>
      </c>
      <c r="C1870" t="str">
        <f t="shared" si="1085"/>
        <v>FFDFD3C0</v>
      </c>
      <c r="D1870" t="s">
        <v>121</v>
      </c>
      <c r="E1870">
        <v>11</v>
      </c>
      <c r="F1870">
        <v>1011</v>
      </c>
      <c r="G1870" t="s">
        <v>125</v>
      </c>
      <c r="J1870" t="s">
        <v>123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1107"/>
        <v>21:43:05.531</v>
      </c>
      <c r="T1870" t="str">
        <f t="shared" si="1108"/>
        <v>21:43:05.131</v>
      </c>
      <c r="U1870" t="str">
        <f t="shared" si="1101"/>
        <v>A54CFF</v>
      </c>
      <c r="V1870">
        <v>0</v>
      </c>
      <c r="W1870">
        <v>0</v>
      </c>
      <c r="X1870">
        <v>2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1</v>
      </c>
      <c r="AI1870" t="s">
        <v>738</v>
      </c>
      <c r="AJ1870">
        <v>43.456012999999999</v>
      </c>
      <c r="AK1870" t="s">
        <v>739</v>
      </c>
      <c r="AL1870">
        <v>-88.795602000000002</v>
      </c>
      <c r="AM1870">
        <v>25</v>
      </c>
      <c r="AN1870">
        <v>1875</v>
      </c>
      <c r="AO1870" t="s">
        <v>118</v>
      </c>
      <c r="AP1870">
        <v>-44</v>
      </c>
      <c r="AQ1870">
        <v>87</v>
      </c>
      <c r="AR1870">
        <v>-64</v>
      </c>
      <c r="AZ1870">
        <v>1200</v>
      </c>
      <c r="BA1870">
        <v>1</v>
      </c>
      <c r="BB1870" t="str">
        <f t="shared" si="1088"/>
        <v xml:space="preserve">N4400K  </v>
      </c>
      <c r="BC1870">
        <v>1</v>
      </c>
      <c r="BE1870">
        <v>0</v>
      </c>
      <c r="BF1870">
        <v>0</v>
      </c>
      <c r="BG1870">
        <v>0</v>
      </c>
      <c r="BH1870">
        <v>1800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 t="shared" si="1109"/>
        <v>21:43:05.532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168</v>
      </c>
      <c r="CR1870">
        <v>0</v>
      </c>
      <c r="CW1870">
        <v>4203385</v>
      </c>
      <c r="CY1870">
        <v>1</v>
      </c>
      <c r="CZ1870">
        <v>0</v>
      </c>
      <c r="DA1870">
        <v>1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"07/22/2022 21:43:06.878"</f>
        <v>07/22/2022 21:43:06.878</v>
      </c>
      <c r="C1871" t="str">
        <f t="shared" si="1085"/>
        <v>FFDFD3C0</v>
      </c>
      <c r="D1871" t="s">
        <v>121</v>
      </c>
      <c r="E1871">
        <v>12</v>
      </c>
      <c r="F1871">
        <v>1012</v>
      </c>
      <c r="G1871" t="s">
        <v>122</v>
      </c>
      <c r="J1871" t="s">
        <v>123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ref="S1871:S1876" si="1110">"21:43:06.648"</f>
        <v>21:43:06.648</v>
      </c>
      <c r="T1871" t="str">
        <f t="shared" ref="T1871:T1876" si="1111">"21:43:06.148"</f>
        <v>21:43:06.148</v>
      </c>
      <c r="U1871" t="str">
        <f t="shared" si="1101"/>
        <v>A54CFF</v>
      </c>
      <c r="V1871">
        <v>0</v>
      </c>
      <c r="W1871">
        <v>0</v>
      </c>
      <c r="X1871">
        <v>2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1</v>
      </c>
      <c r="AI1871" t="s">
        <v>740</v>
      </c>
      <c r="AJ1871">
        <v>43.456507000000002</v>
      </c>
      <c r="AK1871" t="s">
        <v>741</v>
      </c>
      <c r="AL1871">
        <v>-88.795967000000005</v>
      </c>
      <c r="AM1871">
        <v>25</v>
      </c>
      <c r="AN1871">
        <v>1875</v>
      </c>
      <c r="AO1871" t="s">
        <v>118</v>
      </c>
      <c r="AP1871">
        <v>-43</v>
      </c>
      <c r="AQ1871">
        <v>87</v>
      </c>
      <c r="AR1871">
        <v>-128</v>
      </c>
      <c r="AZ1871">
        <v>1200</v>
      </c>
      <c r="BA1871">
        <v>1</v>
      </c>
      <c r="BB1871" t="str">
        <f t="shared" si="1088"/>
        <v xml:space="preserve">N4400K  </v>
      </c>
      <c r="BC1871">
        <v>1</v>
      </c>
      <c r="BE1871">
        <v>0</v>
      </c>
      <c r="BF1871">
        <v>0</v>
      </c>
      <c r="BG1871">
        <v>0</v>
      </c>
      <c r="BH1871">
        <v>1800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 t="shared" ref="BW1871:BW1876" si="1112">"21:43:06.649"</f>
        <v>21:43:06.649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168</v>
      </c>
      <c r="CR1871">
        <v>0</v>
      </c>
      <c r="CW1871">
        <v>4204788</v>
      </c>
      <c r="CY1871">
        <v>1</v>
      </c>
      <c r="CZ1871">
        <v>0</v>
      </c>
      <c r="DA1871">
        <v>0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"07/22/2022 21:43:06.893"</f>
        <v>07/22/2022 21:43:06.893</v>
      </c>
      <c r="C1872" t="str">
        <f t="shared" si="1085"/>
        <v>FFDFD3C0</v>
      </c>
      <c r="D1872" t="s">
        <v>113</v>
      </c>
      <c r="E1872">
        <v>45</v>
      </c>
      <c r="H1872">
        <v>152</v>
      </c>
      <c r="I1872" t="s">
        <v>120</v>
      </c>
      <c r="J1872" t="s">
        <v>115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1110"/>
        <v>21:43:06.648</v>
      </c>
      <c r="T1872" t="str">
        <f t="shared" si="1111"/>
        <v>21:43:06.148</v>
      </c>
      <c r="U1872" t="str">
        <f t="shared" si="1101"/>
        <v>A54CFF</v>
      </c>
      <c r="V1872">
        <v>0</v>
      </c>
      <c r="W1872">
        <v>0</v>
      </c>
      <c r="X1872">
        <v>2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1</v>
      </c>
      <c r="AI1872" t="s">
        <v>740</v>
      </c>
      <c r="AJ1872">
        <v>43.456507000000002</v>
      </c>
      <c r="AK1872" t="s">
        <v>741</v>
      </c>
      <c r="AL1872">
        <v>-88.795967000000005</v>
      </c>
      <c r="AM1872">
        <v>25</v>
      </c>
      <c r="AN1872">
        <v>1875</v>
      </c>
      <c r="AO1872" t="s">
        <v>118</v>
      </c>
      <c r="AP1872">
        <v>-43</v>
      </c>
      <c r="AQ1872">
        <v>87</v>
      </c>
      <c r="AR1872">
        <v>-128</v>
      </c>
      <c r="AZ1872">
        <v>1200</v>
      </c>
      <c r="BA1872">
        <v>1</v>
      </c>
      <c r="BB1872" t="str">
        <f t="shared" si="1088"/>
        <v xml:space="preserve">N4400K  </v>
      </c>
      <c r="BC1872">
        <v>1</v>
      </c>
      <c r="BE1872">
        <v>0</v>
      </c>
      <c r="BF1872">
        <v>0</v>
      </c>
      <c r="BG1872">
        <v>0</v>
      </c>
      <c r="BH1872">
        <v>1800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 t="shared" si="1112"/>
        <v>21:43:06.649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168</v>
      </c>
      <c r="CR1872">
        <v>0</v>
      </c>
      <c r="CW1872">
        <v>4204788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"07/22/2022 21:43:06.893"</f>
        <v>07/22/2022 21:43:06.893</v>
      </c>
      <c r="C1873" t="str">
        <f t="shared" si="1085"/>
        <v>FFDFD3C0</v>
      </c>
      <c r="D1873" t="s">
        <v>113</v>
      </c>
      <c r="E1873">
        <v>44</v>
      </c>
      <c r="H1873">
        <v>151</v>
      </c>
      <c r="I1873" t="s">
        <v>114</v>
      </c>
      <c r="J1873" t="s">
        <v>115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1110"/>
        <v>21:43:06.648</v>
      </c>
      <c r="T1873" t="str">
        <f t="shared" si="1111"/>
        <v>21:43:06.148</v>
      </c>
      <c r="U1873" t="str">
        <f t="shared" si="1101"/>
        <v>A54CFF</v>
      </c>
      <c r="V1873">
        <v>0</v>
      </c>
      <c r="W1873">
        <v>0</v>
      </c>
      <c r="X1873">
        <v>2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1</v>
      </c>
      <c r="AI1873" t="s">
        <v>740</v>
      </c>
      <c r="AJ1873">
        <v>43.456507000000002</v>
      </c>
      <c r="AK1873" t="s">
        <v>741</v>
      </c>
      <c r="AL1873">
        <v>-88.795967000000005</v>
      </c>
      <c r="AM1873">
        <v>25</v>
      </c>
      <c r="AN1873">
        <v>1875</v>
      </c>
      <c r="AO1873" t="s">
        <v>118</v>
      </c>
      <c r="AP1873">
        <v>-43</v>
      </c>
      <c r="AQ1873">
        <v>87</v>
      </c>
      <c r="AR1873">
        <v>-128</v>
      </c>
      <c r="AZ1873">
        <v>1200</v>
      </c>
      <c r="BA1873">
        <v>1</v>
      </c>
      <c r="BB1873" t="str">
        <f t="shared" si="1088"/>
        <v xml:space="preserve">N4400K  </v>
      </c>
      <c r="BC1873">
        <v>1</v>
      </c>
      <c r="BE1873">
        <v>0</v>
      </c>
      <c r="BF1873">
        <v>0</v>
      </c>
      <c r="BG1873">
        <v>0</v>
      </c>
      <c r="BH1873">
        <v>1800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 t="shared" si="1112"/>
        <v>21:43:06.649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7</v>
      </c>
      <c r="CP1873" t="s">
        <v>119</v>
      </c>
      <c r="CQ1873">
        <v>168</v>
      </c>
      <c r="CR1873">
        <v>0</v>
      </c>
      <c r="CW1873">
        <v>4204788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"07/22/2022 21:43:06.909"</f>
        <v>07/22/2022 21:43:06.909</v>
      </c>
      <c r="C1874" t="str">
        <f t="shared" si="1085"/>
        <v>FFDFD3C0</v>
      </c>
      <c r="D1874" t="s">
        <v>124</v>
      </c>
      <c r="E1874">
        <v>2</v>
      </c>
      <c r="H1874">
        <v>156</v>
      </c>
      <c r="I1874" t="s">
        <v>125</v>
      </c>
      <c r="J1874" t="s">
        <v>126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1110"/>
        <v>21:43:06.648</v>
      </c>
      <c r="T1874" t="str">
        <f t="shared" si="1111"/>
        <v>21:43:06.148</v>
      </c>
      <c r="U1874" t="str">
        <f t="shared" si="1101"/>
        <v>A54CFF</v>
      </c>
      <c r="V1874">
        <v>0</v>
      </c>
      <c r="W1874">
        <v>0</v>
      </c>
      <c r="X1874">
        <v>2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1</v>
      </c>
      <c r="AI1874" t="s">
        <v>740</v>
      </c>
      <c r="AJ1874">
        <v>43.456507000000002</v>
      </c>
      <c r="AK1874" t="s">
        <v>741</v>
      </c>
      <c r="AL1874">
        <v>-88.795967000000005</v>
      </c>
      <c r="AM1874">
        <v>25</v>
      </c>
      <c r="AN1874">
        <v>1875</v>
      </c>
      <c r="AO1874" t="s">
        <v>118</v>
      </c>
      <c r="AP1874">
        <v>-43</v>
      </c>
      <c r="AQ1874">
        <v>87</v>
      </c>
      <c r="AR1874">
        <v>-128</v>
      </c>
      <c r="AZ1874">
        <v>1200</v>
      </c>
      <c r="BA1874">
        <v>1</v>
      </c>
      <c r="BB1874" t="str">
        <f t="shared" si="1088"/>
        <v xml:space="preserve">N4400K  </v>
      </c>
      <c r="BC1874">
        <v>1</v>
      </c>
      <c r="BE1874">
        <v>0</v>
      </c>
      <c r="BF1874">
        <v>0</v>
      </c>
      <c r="BG1874">
        <v>0</v>
      </c>
      <c r="BH1874">
        <v>1800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 t="shared" si="1112"/>
        <v>21:43:06.649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168</v>
      </c>
      <c r="CR1874">
        <v>0</v>
      </c>
      <c r="CW1874">
        <v>4204788</v>
      </c>
      <c r="CY1874">
        <v>1</v>
      </c>
      <c r="CZ1874">
        <v>0</v>
      </c>
      <c r="DA1874">
        <v>0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"07/22/2022 21:43:06.909"</f>
        <v>07/22/2022 21:43:06.909</v>
      </c>
      <c r="C1875" t="str">
        <f t="shared" si="1085"/>
        <v>FFDFD3C0</v>
      </c>
      <c r="D1875" t="s">
        <v>121</v>
      </c>
      <c r="E1875">
        <v>11</v>
      </c>
      <c r="F1875">
        <v>1011</v>
      </c>
      <c r="G1875" t="s">
        <v>125</v>
      </c>
      <c r="J1875" t="s">
        <v>123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1110"/>
        <v>21:43:06.648</v>
      </c>
      <c r="T1875" t="str">
        <f t="shared" si="1111"/>
        <v>21:43:06.148</v>
      </c>
      <c r="U1875" t="str">
        <f t="shared" si="1101"/>
        <v>A54CFF</v>
      </c>
      <c r="V1875">
        <v>0</v>
      </c>
      <c r="W1875">
        <v>0</v>
      </c>
      <c r="X1875">
        <v>2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1</v>
      </c>
      <c r="AI1875" t="s">
        <v>740</v>
      </c>
      <c r="AJ1875">
        <v>43.456507000000002</v>
      </c>
      <c r="AK1875" t="s">
        <v>741</v>
      </c>
      <c r="AL1875">
        <v>-88.795967000000005</v>
      </c>
      <c r="AM1875">
        <v>25</v>
      </c>
      <c r="AN1875">
        <v>1875</v>
      </c>
      <c r="AO1875" t="s">
        <v>118</v>
      </c>
      <c r="AP1875">
        <v>-43</v>
      </c>
      <c r="AQ1875">
        <v>87</v>
      </c>
      <c r="AR1875">
        <v>-128</v>
      </c>
      <c r="AZ1875">
        <v>1200</v>
      </c>
      <c r="BA1875">
        <v>1</v>
      </c>
      <c r="BB1875" t="str">
        <f t="shared" si="1088"/>
        <v xml:space="preserve">N4400K  </v>
      </c>
      <c r="BC1875">
        <v>1</v>
      </c>
      <c r="BE1875">
        <v>0</v>
      </c>
      <c r="BF1875">
        <v>0</v>
      </c>
      <c r="BG1875">
        <v>0</v>
      </c>
      <c r="BH1875">
        <v>1800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 t="shared" si="1112"/>
        <v>21:43:06.649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168</v>
      </c>
      <c r="CR1875">
        <v>0</v>
      </c>
      <c r="CW1875">
        <v>4204788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"07/22/2022 21:43:06.909"</f>
        <v>07/22/2022 21:43:06.909</v>
      </c>
      <c r="C1876" t="str">
        <f t="shared" si="1085"/>
        <v>FFDFD3C0</v>
      </c>
      <c r="D1876" t="s">
        <v>127</v>
      </c>
      <c r="E1876">
        <v>8</v>
      </c>
      <c r="F1876">
        <v>2008</v>
      </c>
      <c r="G1876" t="s">
        <v>128</v>
      </c>
      <c r="J1876" t="s">
        <v>129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1110"/>
        <v>21:43:06.648</v>
      </c>
      <c r="T1876" t="str">
        <f t="shared" si="1111"/>
        <v>21:43:06.148</v>
      </c>
      <c r="U1876" t="str">
        <f t="shared" si="1101"/>
        <v>A54CFF</v>
      </c>
      <c r="V1876">
        <v>0</v>
      </c>
      <c r="W1876">
        <v>0</v>
      </c>
      <c r="X1876">
        <v>2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1</v>
      </c>
      <c r="AI1876" t="s">
        <v>740</v>
      </c>
      <c r="AJ1876">
        <v>43.456507000000002</v>
      </c>
      <c r="AK1876" t="s">
        <v>741</v>
      </c>
      <c r="AL1876">
        <v>-88.795967000000005</v>
      </c>
      <c r="AM1876">
        <v>25</v>
      </c>
      <c r="AN1876">
        <v>1875</v>
      </c>
      <c r="AO1876" t="s">
        <v>118</v>
      </c>
      <c r="AP1876">
        <v>-43</v>
      </c>
      <c r="AQ1876">
        <v>87</v>
      </c>
      <c r="AR1876">
        <v>-128</v>
      </c>
      <c r="AZ1876">
        <v>1200</v>
      </c>
      <c r="BA1876">
        <v>1</v>
      </c>
      <c r="BB1876" t="str">
        <f t="shared" si="1088"/>
        <v xml:space="preserve">N4400K  </v>
      </c>
      <c r="BC1876">
        <v>1</v>
      </c>
      <c r="BE1876">
        <v>0</v>
      </c>
      <c r="BF1876">
        <v>0</v>
      </c>
      <c r="BG1876">
        <v>0</v>
      </c>
      <c r="BH1876">
        <v>1800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 t="shared" si="1112"/>
        <v>21:43:06.649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168</v>
      </c>
      <c r="CR1876">
        <v>0</v>
      </c>
      <c r="CW1876">
        <v>4204788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"07/22/2022 21:43:07.909"</f>
        <v>07/22/2022 21:43:07.909</v>
      </c>
      <c r="C1877" t="str">
        <f t="shared" si="1085"/>
        <v>FFDFD3C0</v>
      </c>
      <c r="D1877" t="s">
        <v>121</v>
      </c>
      <c r="E1877">
        <v>12</v>
      </c>
      <c r="F1877">
        <v>1012</v>
      </c>
      <c r="G1877" t="s">
        <v>122</v>
      </c>
      <c r="J1877" t="s">
        <v>123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ref="S1877:S1882" si="1113">"21:43:07.664"</f>
        <v>21:43:07.664</v>
      </c>
      <c r="T1877" t="str">
        <f t="shared" ref="T1877:T1882" si="1114">"21:43:07.164"</f>
        <v>21:43:07.164</v>
      </c>
      <c r="U1877" t="str">
        <f t="shared" si="1101"/>
        <v>A54CFF</v>
      </c>
      <c r="V1877">
        <v>0</v>
      </c>
      <c r="W1877">
        <v>0</v>
      </c>
      <c r="X1877">
        <v>2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1</v>
      </c>
      <c r="AI1877" t="s">
        <v>742</v>
      </c>
      <c r="AJ1877">
        <v>43.456913999999998</v>
      </c>
      <c r="AK1877" t="s">
        <v>743</v>
      </c>
      <c r="AL1877">
        <v>-88.796225000000007</v>
      </c>
      <c r="AM1877">
        <v>25</v>
      </c>
      <c r="AN1877">
        <v>1875</v>
      </c>
      <c r="AO1877" t="s">
        <v>118</v>
      </c>
      <c r="AP1877">
        <v>-43</v>
      </c>
      <c r="AQ1877">
        <v>87</v>
      </c>
      <c r="AR1877">
        <v>-192</v>
      </c>
      <c r="AZ1877">
        <v>1200</v>
      </c>
      <c r="BA1877">
        <v>1</v>
      </c>
      <c r="BB1877" t="str">
        <f t="shared" si="1088"/>
        <v xml:space="preserve">N4400K  </v>
      </c>
      <c r="BC1877">
        <v>1</v>
      </c>
      <c r="BE1877">
        <v>0</v>
      </c>
      <c r="BF1877">
        <v>0</v>
      </c>
      <c r="BG1877">
        <v>0</v>
      </c>
      <c r="BH1877">
        <v>1800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 t="shared" ref="BW1877:BW1882" si="1115">"21:43:07.672"</f>
        <v>21:43:07.672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168</v>
      </c>
      <c r="CR1877">
        <v>3</v>
      </c>
      <c r="CW1877">
        <v>9649678</v>
      </c>
      <c r="CY1877">
        <v>1</v>
      </c>
      <c r="CZ1877">
        <v>0</v>
      </c>
      <c r="DA1877">
        <v>0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"07/22/2022 21:43:07.909"</f>
        <v>07/22/2022 21:43:07.909</v>
      </c>
      <c r="C1878" t="str">
        <f t="shared" si="1085"/>
        <v>FFDFD3C0</v>
      </c>
      <c r="D1878" t="s">
        <v>113</v>
      </c>
      <c r="E1878">
        <v>45</v>
      </c>
      <c r="H1878">
        <v>152</v>
      </c>
      <c r="I1878" t="s">
        <v>120</v>
      </c>
      <c r="J1878" t="s">
        <v>115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1113"/>
        <v>21:43:07.664</v>
      </c>
      <c r="T1878" t="str">
        <f t="shared" si="1114"/>
        <v>21:43:07.164</v>
      </c>
      <c r="U1878" t="str">
        <f t="shared" si="1101"/>
        <v>A54CFF</v>
      </c>
      <c r="V1878">
        <v>0</v>
      </c>
      <c r="W1878">
        <v>0</v>
      </c>
      <c r="X1878">
        <v>2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1</v>
      </c>
      <c r="AI1878" t="s">
        <v>742</v>
      </c>
      <c r="AJ1878">
        <v>43.456913999999998</v>
      </c>
      <c r="AK1878" t="s">
        <v>743</v>
      </c>
      <c r="AL1878">
        <v>-88.796225000000007</v>
      </c>
      <c r="AM1878">
        <v>25</v>
      </c>
      <c r="AN1878">
        <v>1875</v>
      </c>
      <c r="AO1878" t="s">
        <v>118</v>
      </c>
      <c r="AP1878">
        <v>-43</v>
      </c>
      <c r="AQ1878">
        <v>87</v>
      </c>
      <c r="AR1878">
        <v>-192</v>
      </c>
      <c r="AZ1878">
        <v>1200</v>
      </c>
      <c r="BA1878">
        <v>1</v>
      </c>
      <c r="BB1878" t="str">
        <f t="shared" si="1088"/>
        <v xml:space="preserve">N4400K  </v>
      </c>
      <c r="BC1878">
        <v>1</v>
      </c>
      <c r="BE1878">
        <v>0</v>
      </c>
      <c r="BF1878">
        <v>0</v>
      </c>
      <c r="BG1878">
        <v>0</v>
      </c>
      <c r="BH1878">
        <v>1800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 t="shared" si="1115"/>
        <v>21:43:07.672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168</v>
      </c>
      <c r="CR1878">
        <v>3</v>
      </c>
      <c r="CW1878">
        <v>9649678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"07/22/2022 21:43:07.909"</f>
        <v>07/22/2022 21:43:07.909</v>
      </c>
      <c r="C1879" t="str">
        <f t="shared" si="1085"/>
        <v>FFDFD3C0</v>
      </c>
      <c r="D1879" t="s">
        <v>113</v>
      </c>
      <c r="E1879">
        <v>44</v>
      </c>
      <c r="H1879">
        <v>151</v>
      </c>
      <c r="I1879" t="s">
        <v>114</v>
      </c>
      <c r="J1879" t="s">
        <v>115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1113"/>
        <v>21:43:07.664</v>
      </c>
      <c r="T1879" t="str">
        <f t="shared" si="1114"/>
        <v>21:43:07.164</v>
      </c>
      <c r="U1879" t="str">
        <f t="shared" si="1101"/>
        <v>A54CFF</v>
      </c>
      <c r="V1879">
        <v>0</v>
      </c>
      <c r="W1879">
        <v>0</v>
      </c>
      <c r="X1879">
        <v>2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1</v>
      </c>
      <c r="AI1879" t="s">
        <v>742</v>
      </c>
      <c r="AJ1879">
        <v>43.456913999999998</v>
      </c>
      <c r="AK1879" t="s">
        <v>743</v>
      </c>
      <c r="AL1879">
        <v>-88.796225000000007</v>
      </c>
      <c r="AM1879">
        <v>25</v>
      </c>
      <c r="AN1879">
        <v>1875</v>
      </c>
      <c r="AO1879" t="s">
        <v>118</v>
      </c>
      <c r="AP1879">
        <v>-43</v>
      </c>
      <c r="AQ1879">
        <v>87</v>
      </c>
      <c r="AR1879">
        <v>-192</v>
      </c>
      <c r="AZ1879">
        <v>1200</v>
      </c>
      <c r="BA1879">
        <v>1</v>
      </c>
      <c r="BB1879" t="str">
        <f t="shared" si="1088"/>
        <v xml:space="preserve">N4400K  </v>
      </c>
      <c r="BC1879">
        <v>1</v>
      </c>
      <c r="BE1879">
        <v>0</v>
      </c>
      <c r="BF1879">
        <v>0</v>
      </c>
      <c r="BG1879">
        <v>0</v>
      </c>
      <c r="BH1879">
        <v>1800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 t="shared" si="1115"/>
        <v>21:43:07.672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168</v>
      </c>
      <c r="CR1879">
        <v>3</v>
      </c>
      <c r="CW1879">
        <v>9649678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"07/22/2022 21:43:07.909"</f>
        <v>07/22/2022 21:43:07.909</v>
      </c>
      <c r="C1880" t="str">
        <f t="shared" si="1085"/>
        <v>FFDFD3C0</v>
      </c>
      <c r="D1880" t="s">
        <v>121</v>
      </c>
      <c r="E1880">
        <v>11</v>
      </c>
      <c r="F1880">
        <v>1011</v>
      </c>
      <c r="G1880" t="s">
        <v>125</v>
      </c>
      <c r="J1880" t="s">
        <v>123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1113"/>
        <v>21:43:07.664</v>
      </c>
      <c r="T1880" t="str">
        <f t="shared" si="1114"/>
        <v>21:43:07.164</v>
      </c>
      <c r="U1880" t="str">
        <f t="shared" si="1101"/>
        <v>A54CFF</v>
      </c>
      <c r="V1880">
        <v>0</v>
      </c>
      <c r="W1880">
        <v>0</v>
      </c>
      <c r="X1880">
        <v>2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1</v>
      </c>
      <c r="AI1880" t="s">
        <v>742</v>
      </c>
      <c r="AJ1880">
        <v>43.456913999999998</v>
      </c>
      <c r="AK1880" t="s">
        <v>743</v>
      </c>
      <c r="AL1880">
        <v>-88.796225000000007</v>
      </c>
      <c r="AM1880">
        <v>25</v>
      </c>
      <c r="AN1880">
        <v>1875</v>
      </c>
      <c r="AO1880" t="s">
        <v>118</v>
      </c>
      <c r="AP1880">
        <v>-43</v>
      </c>
      <c r="AQ1880">
        <v>87</v>
      </c>
      <c r="AR1880">
        <v>-192</v>
      </c>
      <c r="AZ1880">
        <v>1200</v>
      </c>
      <c r="BA1880">
        <v>1</v>
      </c>
      <c r="BB1880" t="str">
        <f t="shared" si="1088"/>
        <v xml:space="preserve">N4400K  </v>
      </c>
      <c r="BC1880">
        <v>1</v>
      </c>
      <c r="BE1880">
        <v>0</v>
      </c>
      <c r="BF1880">
        <v>0</v>
      </c>
      <c r="BG1880">
        <v>0</v>
      </c>
      <c r="BH1880">
        <v>1800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 t="shared" si="1115"/>
        <v>21:43:07.672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168</v>
      </c>
      <c r="CR1880">
        <v>3</v>
      </c>
      <c r="CW1880">
        <v>9649678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"07/22/2022 21:43:07.909"</f>
        <v>07/22/2022 21:43:07.909</v>
      </c>
      <c r="C1881" t="str">
        <f t="shared" si="1085"/>
        <v>FFDFD3C0</v>
      </c>
      <c r="D1881" t="s">
        <v>124</v>
      </c>
      <c r="E1881">
        <v>2</v>
      </c>
      <c r="H1881">
        <v>156</v>
      </c>
      <c r="I1881" t="s">
        <v>125</v>
      </c>
      <c r="J1881" t="s">
        <v>126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1113"/>
        <v>21:43:07.664</v>
      </c>
      <c r="T1881" t="str">
        <f t="shared" si="1114"/>
        <v>21:43:07.164</v>
      </c>
      <c r="U1881" t="str">
        <f t="shared" si="1101"/>
        <v>A54CFF</v>
      </c>
      <c r="V1881">
        <v>0</v>
      </c>
      <c r="W1881">
        <v>0</v>
      </c>
      <c r="X1881">
        <v>2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1</v>
      </c>
      <c r="AI1881" t="s">
        <v>742</v>
      </c>
      <c r="AJ1881">
        <v>43.456913999999998</v>
      </c>
      <c r="AK1881" t="s">
        <v>743</v>
      </c>
      <c r="AL1881">
        <v>-88.796225000000007</v>
      </c>
      <c r="AM1881">
        <v>25</v>
      </c>
      <c r="AN1881">
        <v>1875</v>
      </c>
      <c r="AO1881" t="s">
        <v>118</v>
      </c>
      <c r="AP1881">
        <v>-43</v>
      </c>
      <c r="AQ1881">
        <v>87</v>
      </c>
      <c r="AR1881">
        <v>-192</v>
      </c>
      <c r="AZ1881">
        <v>1200</v>
      </c>
      <c r="BA1881">
        <v>1</v>
      </c>
      <c r="BB1881" t="str">
        <f t="shared" si="1088"/>
        <v xml:space="preserve">N4400K  </v>
      </c>
      <c r="BC1881">
        <v>1</v>
      </c>
      <c r="BE1881">
        <v>0</v>
      </c>
      <c r="BF1881">
        <v>0</v>
      </c>
      <c r="BG1881">
        <v>0</v>
      </c>
      <c r="BH1881">
        <v>1800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 t="shared" si="1115"/>
        <v>21:43:07.672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168</v>
      </c>
      <c r="CR1881">
        <v>3</v>
      </c>
      <c r="CW1881">
        <v>9649678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"07/22/2022 21:43:07.925"</f>
        <v>07/22/2022 21:43:07.925</v>
      </c>
      <c r="C1882" t="str">
        <f t="shared" si="1085"/>
        <v>FFDFD3C0</v>
      </c>
      <c r="D1882" t="s">
        <v>127</v>
      </c>
      <c r="E1882">
        <v>8</v>
      </c>
      <c r="F1882">
        <v>2008</v>
      </c>
      <c r="G1882" t="s">
        <v>128</v>
      </c>
      <c r="J1882" t="s">
        <v>129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1113"/>
        <v>21:43:07.664</v>
      </c>
      <c r="T1882" t="str">
        <f t="shared" si="1114"/>
        <v>21:43:07.164</v>
      </c>
      <c r="U1882" t="str">
        <f t="shared" si="1101"/>
        <v>A54CFF</v>
      </c>
      <c r="V1882">
        <v>0</v>
      </c>
      <c r="W1882">
        <v>0</v>
      </c>
      <c r="X1882">
        <v>2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1</v>
      </c>
      <c r="AI1882" t="s">
        <v>742</v>
      </c>
      <c r="AJ1882">
        <v>43.456913999999998</v>
      </c>
      <c r="AK1882" t="s">
        <v>743</v>
      </c>
      <c r="AL1882">
        <v>-88.796225000000007</v>
      </c>
      <c r="AM1882">
        <v>25</v>
      </c>
      <c r="AN1882">
        <v>1875</v>
      </c>
      <c r="AO1882" t="s">
        <v>118</v>
      </c>
      <c r="AP1882">
        <v>-43</v>
      </c>
      <c r="AQ1882">
        <v>87</v>
      </c>
      <c r="AR1882">
        <v>-192</v>
      </c>
      <c r="AZ1882">
        <v>1200</v>
      </c>
      <c r="BA1882">
        <v>1</v>
      </c>
      <c r="BB1882" t="str">
        <f t="shared" si="1088"/>
        <v xml:space="preserve">N4400K  </v>
      </c>
      <c r="BC1882">
        <v>1</v>
      </c>
      <c r="BE1882">
        <v>0</v>
      </c>
      <c r="BF1882">
        <v>0</v>
      </c>
      <c r="BG1882">
        <v>0</v>
      </c>
      <c r="BH1882">
        <v>1800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 t="shared" si="1115"/>
        <v>21:43:07.672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7</v>
      </c>
      <c r="CP1882" t="s">
        <v>119</v>
      </c>
      <c r="CQ1882">
        <v>168</v>
      </c>
      <c r="CR1882">
        <v>3</v>
      </c>
      <c r="CW1882">
        <v>9649678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"07/22/2022 21:43:08.862"</f>
        <v>07/22/2022 21:43:08.862</v>
      </c>
      <c r="C1883" t="str">
        <f t="shared" si="1085"/>
        <v>FFDFD3C0</v>
      </c>
      <c r="D1883" t="s">
        <v>113</v>
      </c>
      <c r="E1883">
        <v>44</v>
      </c>
      <c r="H1883">
        <v>151</v>
      </c>
      <c r="I1883" t="s">
        <v>114</v>
      </c>
      <c r="J1883" t="s">
        <v>115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ref="S1883:S1888" si="1116">"21:43:08.594"</f>
        <v>21:43:08.594</v>
      </c>
      <c r="T1883" t="str">
        <f t="shared" ref="T1883:T1888" si="1117">"21:43:08.194"</f>
        <v>21:43:08.194</v>
      </c>
      <c r="U1883" t="str">
        <f t="shared" si="1101"/>
        <v>A54CFF</v>
      </c>
      <c r="V1883">
        <v>0</v>
      </c>
      <c r="W1883">
        <v>0</v>
      </c>
      <c r="X1883">
        <v>2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1</v>
      </c>
      <c r="AI1883" t="s">
        <v>744</v>
      </c>
      <c r="AJ1883">
        <v>43.457301000000001</v>
      </c>
      <c r="AK1883" t="s">
        <v>745</v>
      </c>
      <c r="AL1883">
        <v>-88.796481999999997</v>
      </c>
      <c r="AM1883">
        <v>25</v>
      </c>
      <c r="AN1883">
        <v>1875</v>
      </c>
      <c r="AO1883" t="s">
        <v>118</v>
      </c>
      <c r="AP1883">
        <v>-42</v>
      </c>
      <c r="AQ1883">
        <v>87</v>
      </c>
      <c r="AR1883">
        <v>-128</v>
      </c>
      <c r="AZ1883">
        <v>1200</v>
      </c>
      <c r="BA1883">
        <v>1</v>
      </c>
      <c r="BB1883" t="str">
        <f t="shared" si="1088"/>
        <v xml:space="preserve">N4400K  </v>
      </c>
      <c r="BC1883">
        <v>1</v>
      </c>
      <c r="BE1883">
        <v>0</v>
      </c>
      <c r="BF1883">
        <v>0</v>
      </c>
      <c r="BG1883">
        <v>0</v>
      </c>
      <c r="BH1883">
        <v>1800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 t="shared" ref="BW1883:BW1888" si="1118">"21:43:08.599"</f>
        <v>21:43:08.599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7</v>
      </c>
      <c r="CP1883" t="s">
        <v>119</v>
      </c>
      <c r="CQ1883">
        <v>168</v>
      </c>
      <c r="CR1883">
        <v>3</v>
      </c>
      <c r="CW1883">
        <v>9650791</v>
      </c>
      <c r="CY1883">
        <v>1</v>
      </c>
      <c r="CZ1883">
        <v>0</v>
      </c>
      <c r="DA1883">
        <v>0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"07/22/2022 21:43:08.862"</f>
        <v>07/22/2022 21:43:08.862</v>
      </c>
      <c r="C1884" t="str">
        <f t="shared" si="1085"/>
        <v>FFDFD3C0</v>
      </c>
      <c r="D1884" t="s">
        <v>113</v>
      </c>
      <c r="E1884">
        <v>45</v>
      </c>
      <c r="H1884">
        <v>152</v>
      </c>
      <c r="I1884" t="s">
        <v>120</v>
      </c>
      <c r="J1884" t="s">
        <v>115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1116"/>
        <v>21:43:08.594</v>
      </c>
      <c r="T1884" t="str">
        <f t="shared" si="1117"/>
        <v>21:43:08.194</v>
      </c>
      <c r="U1884" t="str">
        <f t="shared" si="1101"/>
        <v>A54CFF</v>
      </c>
      <c r="V1884">
        <v>0</v>
      </c>
      <c r="W1884">
        <v>0</v>
      </c>
      <c r="X1884">
        <v>2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1</v>
      </c>
      <c r="AI1884" t="s">
        <v>744</v>
      </c>
      <c r="AJ1884">
        <v>43.457301000000001</v>
      </c>
      <c r="AK1884" t="s">
        <v>745</v>
      </c>
      <c r="AL1884">
        <v>-88.796481999999997</v>
      </c>
      <c r="AM1884">
        <v>25</v>
      </c>
      <c r="AN1884">
        <v>1875</v>
      </c>
      <c r="AO1884" t="s">
        <v>118</v>
      </c>
      <c r="AP1884">
        <v>-42</v>
      </c>
      <c r="AQ1884">
        <v>87</v>
      </c>
      <c r="AR1884">
        <v>-128</v>
      </c>
      <c r="AZ1884">
        <v>1200</v>
      </c>
      <c r="BA1884">
        <v>1</v>
      </c>
      <c r="BB1884" t="str">
        <f t="shared" si="1088"/>
        <v xml:space="preserve">N4400K  </v>
      </c>
      <c r="BC1884">
        <v>1</v>
      </c>
      <c r="BE1884">
        <v>0</v>
      </c>
      <c r="BF1884">
        <v>0</v>
      </c>
      <c r="BG1884">
        <v>0</v>
      </c>
      <c r="BH1884">
        <v>1800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 t="shared" si="1118"/>
        <v>21:43:08.599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7</v>
      </c>
      <c r="CP1884" t="s">
        <v>119</v>
      </c>
      <c r="CQ1884">
        <v>168</v>
      </c>
      <c r="CR1884">
        <v>3</v>
      </c>
      <c r="CW1884">
        <v>9650791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"07/22/2022 21:43:08.862"</f>
        <v>07/22/2022 21:43:08.862</v>
      </c>
      <c r="C1885" t="str">
        <f t="shared" si="1085"/>
        <v>FFDFD3C0</v>
      </c>
      <c r="D1885" t="s">
        <v>121</v>
      </c>
      <c r="E1885">
        <v>11</v>
      </c>
      <c r="F1885">
        <v>1011</v>
      </c>
      <c r="G1885" t="s">
        <v>125</v>
      </c>
      <c r="J1885" t="s">
        <v>123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1116"/>
        <v>21:43:08.594</v>
      </c>
      <c r="T1885" t="str">
        <f t="shared" si="1117"/>
        <v>21:43:08.194</v>
      </c>
      <c r="U1885" t="str">
        <f t="shared" si="1101"/>
        <v>A54CFF</v>
      </c>
      <c r="V1885">
        <v>0</v>
      </c>
      <c r="W1885">
        <v>0</v>
      </c>
      <c r="X1885">
        <v>2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1</v>
      </c>
      <c r="AI1885" t="s">
        <v>744</v>
      </c>
      <c r="AJ1885">
        <v>43.457301000000001</v>
      </c>
      <c r="AK1885" t="s">
        <v>745</v>
      </c>
      <c r="AL1885">
        <v>-88.796481999999997</v>
      </c>
      <c r="AM1885">
        <v>25</v>
      </c>
      <c r="AN1885">
        <v>1875</v>
      </c>
      <c r="AO1885" t="s">
        <v>118</v>
      </c>
      <c r="AP1885">
        <v>-42</v>
      </c>
      <c r="AQ1885">
        <v>87</v>
      </c>
      <c r="AR1885">
        <v>-128</v>
      </c>
      <c r="AZ1885">
        <v>1200</v>
      </c>
      <c r="BA1885">
        <v>1</v>
      </c>
      <c r="BB1885" t="str">
        <f t="shared" si="1088"/>
        <v xml:space="preserve">N4400K  </v>
      </c>
      <c r="BC1885">
        <v>1</v>
      </c>
      <c r="BE1885">
        <v>0</v>
      </c>
      <c r="BF1885">
        <v>0</v>
      </c>
      <c r="BG1885">
        <v>0</v>
      </c>
      <c r="BH1885">
        <v>1800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 t="shared" si="1118"/>
        <v>21:43:08.599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7</v>
      </c>
      <c r="CP1885" t="s">
        <v>119</v>
      </c>
      <c r="CQ1885">
        <v>168</v>
      </c>
      <c r="CR1885">
        <v>3</v>
      </c>
      <c r="CW1885">
        <v>9650791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"07/22/2022 21:43:08.862"</f>
        <v>07/22/2022 21:43:08.862</v>
      </c>
      <c r="C1886" t="str">
        <f t="shared" si="1085"/>
        <v>FFDFD3C0</v>
      </c>
      <c r="D1886" t="s">
        <v>124</v>
      </c>
      <c r="E1886">
        <v>2</v>
      </c>
      <c r="H1886">
        <v>156</v>
      </c>
      <c r="I1886" t="s">
        <v>125</v>
      </c>
      <c r="J1886" t="s">
        <v>126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1116"/>
        <v>21:43:08.594</v>
      </c>
      <c r="T1886" t="str">
        <f t="shared" si="1117"/>
        <v>21:43:08.194</v>
      </c>
      <c r="U1886" t="str">
        <f t="shared" si="1101"/>
        <v>A54CFF</v>
      </c>
      <c r="V1886">
        <v>0</v>
      </c>
      <c r="W1886">
        <v>0</v>
      </c>
      <c r="X1886">
        <v>2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1</v>
      </c>
      <c r="AI1886" t="s">
        <v>744</v>
      </c>
      <c r="AJ1886">
        <v>43.457301000000001</v>
      </c>
      <c r="AK1886" t="s">
        <v>745</v>
      </c>
      <c r="AL1886">
        <v>-88.796481999999997</v>
      </c>
      <c r="AM1886">
        <v>25</v>
      </c>
      <c r="AN1886">
        <v>1875</v>
      </c>
      <c r="AO1886" t="s">
        <v>118</v>
      </c>
      <c r="AP1886">
        <v>-42</v>
      </c>
      <c r="AQ1886">
        <v>87</v>
      </c>
      <c r="AR1886">
        <v>-128</v>
      </c>
      <c r="AZ1886">
        <v>1200</v>
      </c>
      <c r="BA1886">
        <v>1</v>
      </c>
      <c r="BB1886" t="str">
        <f t="shared" si="1088"/>
        <v xml:space="preserve">N4400K  </v>
      </c>
      <c r="BC1886">
        <v>1</v>
      </c>
      <c r="BE1886">
        <v>0</v>
      </c>
      <c r="BF1886">
        <v>0</v>
      </c>
      <c r="BG1886">
        <v>0</v>
      </c>
      <c r="BH1886">
        <v>1800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 t="shared" si="1118"/>
        <v>21:43:08.599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7</v>
      </c>
      <c r="CP1886" t="s">
        <v>119</v>
      </c>
      <c r="CQ1886">
        <v>168</v>
      </c>
      <c r="CR1886">
        <v>3</v>
      </c>
      <c r="CW1886">
        <v>9650791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"07/22/2022 21:43:08.862"</f>
        <v>07/22/2022 21:43:08.862</v>
      </c>
      <c r="C1887" t="str">
        <f t="shared" si="1085"/>
        <v>FFDFD3C0</v>
      </c>
      <c r="D1887" t="s">
        <v>127</v>
      </c>
      <c r="E1887">
        <v>8</v>
      </c>
      <c r="F1887">
        <v>2008</v>
      </c>
      <c r="G1887" t="s">
        <v>128</v>
      </c>
      <c r="J1887" t="s">
        <v>129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1116"/>
        <v>21:43:08.594</v>
      </c>
      <c r="T1887" t="str">
        <f t="shared" si="1117"/>
        <v>21:43:08.194</v>
      </c>
      <c r="U1887" t="str">
        <f t="shared" si="1101"/>
        <v>A54CFF</v>
      </c>
      <c r="V1887">
        <v>0</v>
      </c>
      <c r="W1887">
        <v>0</v>
      </c>
      <c r="X1887">
        <v>2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1</v>
      </c>
      <c r="AI1887" t="s">
        <v>744</v>
      </c>
      <c r="AJ1887">
        <v>43.457301000000001</v>
      </c>
      <c r="AK1887" t="s">
        <v>745</v>
      </c>
      <c r="AL1887">
        <v>-88.796481999999997</v>
      </c>
      <c r="AM1887">
        <v>25</v>
      </c>
      <c r="AN1887">
        <v>1875</v>
      </c>
      <c r="AO1887" t="s">
        <v>118</v>
      </c>
      <c r="AP1887">
        <v>-42</v>
      </c>
      <c r="AQ1887">
        <v>87</v>
      </c>
      <c r="AR1887">
        <v>-128</v>
      </c>
      <c r="AZ1887">
        <v>1200</v>
      </c>
      <c r="BA1887">
        <v>1</v>
      </c>
      <c r="BB1887" t="str">
        <f t="shared" si="1088"/>
        <v xml:space="preserve">N4400K  </v>
      </c>
      <c r="BC1887">
        <v>1</v>
      </c>
      <c r="BE1887">
        <v>0</v>
      </c>
      <c r="BF1887">
        <v>0</v>
      </c>
      <c r="BG1887">
        <v>0</v>
      </c>
      <c r="BH1887">
        <v>1800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 t="shared" si="1118"/>
        <v>21:43:08.599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7</v>
      </c>
      <c r="CP1887" t="s">
        <v>119</v>
      </c>
      <c r="CQ1887">
        <v>168</v>
      </c>
      <c r="CR1887">
        <v>3</v>
      </c>
      <c r="CW1887">
        <v>9650791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"07/22/2022 21:43:08.940"</f>
        <v>07/22/2022 21:43:08.940</v>
      </c>
      <c r="C1888" t="str">
        <f t="shared" si="1085"/>
        <v>FFDFD3C0</v>
      </c>
      <c r="D1888" t="s">
        <v>121</v>
      </c>
      <c r="E1888">
        <v>12</v>
      </c>
      <c r="F1888">
        <v>1012</v>
      </c>
      <c r="G1888" t="s">
        <v>122</v>
      </c>
      <c r="J1888" t="s">
        <v>123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1116"/>
        <v>21:43:08.594</v>
      </c>
      <c r="T1888" t="str">
        <f t="shared" si="1117"/>
        <v>21:43:08.194</v>
      </c>
      <c r="U1888" t="str">
        <f t="shared" si="1101"/>
        <v>A54CFF</v>
      </c>
      <c r="V1888">
        <v>0</v>
      </c>
      <c r="W1888">
        <v>0</v>
      </c>
      <c r="X1888">
        <v>2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1</v>
      </c>
      <c r="AI1888" t="s">
        <v>744</v>
      </c>
      <c r="AJ1888">
        <v>43.457301000000001</v>
      </c>
      <c r="AK1888" t="s">
        <v>745</v>
      </c>
      <c r="AL1888">
        <v>-88.796481999999997</v>
      </c>
      <c r="AM1888">
        <v>25</v>
      </c>
      <c r="AN1888">
        <v>1875</v>
      </c>
      <c r="AO1888" t="s">
        <v>118</v>
      </c>
      <c r="AP1888">
        <v>-42</v>
      </c>
      <c r="AQ1888">
        <v>87</v>
      </c>
      <c r="AR1888">
        <v>-128</v>
      </c>
      <c r="AZ1888">
        <v>1200</v>
      </c>
      <c r="BA1888">
        <v>1</v>
      </c>
      <c r="BB1888" t="str">
        <f t="shared" si="1088"/>
        <v xml:space="preserve">N4400K  </v>
      </c>
      <c r="BC1888">
        <v>1</v>
      </c>
      <c r="BE1888">
        <v>0</v>
      </c>
      <c r="BF1888">
        <v>0</v>
      </c>
      <c r="BG1888">
        <v>0</v>
      </c>
      <c r="BH1888">
        <v>1800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 t="shared" si="1118"/>
        <v>21:43:08.599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7</v>
      </c>
      <c r="CP1888" t="s">
        <v>119</v>
      </c>
      <c r="CQ1888">
        <v>168</v>
      </c>
      <c r="CR1888">
        <v>3</v>
      </c>
      <c r="CW1888">
        <v>9650791</v>
      </c>
      <c r="CY1888">
        <v>1</v>
      </c>
      <c r="CZ1888">
        <v>0</v>
      </c>
      <c r="DA1888">
        <v>0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"07/22/2022 21:43:09.737"</f>
        <v>07/22/2022 21:43:09.737</v>
      </c>
      <c r="C1889" t="str">
        <f t="shared" si="1085"/>
        <v>FFDFD3C0</v>
      </c>
      <c r="D1889" t="s">
        <v>113</v>
      </c>
      <c r="E1889">
        <v>44</v>
      </c>
      <c r="H1889">
        <v>151</v>
      </c>
      <c r="I1889" t="s">
        <v>114</v>
      </c>
      <c r="J1889" t="s">
        <v>115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ref="S1889:S1894" si="1119">"21:43:09.516"</f>
        <v>21:43:09.516</v>
      </c>
      <c r="T1889" t="str">
        <f t="shared" ref="T1889:T1894" si="1120">"21:43:09.216"</f>
        <v>21:43:09.216</v>
      </c>
      <c r="U1889" t="str">
        <f t="shared" si="1101"/>
        <v>A54CFF</v>
      </c>
      <c r="V1889">
        <v>0</v>
      </c>
      <c r="W1889">
        <v>0</v>
      </c>
      <c r="X1889">
        <v>2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1</v>
      </c>
      <c r="AI1889" t="s">
        <v>746</v>
      </c>
      <c r="AJ1889">
        <v>43.457664999999999</v>
      </c>
      <c r="AK1889" t="s">
        <v>747</v>
      </c>
      <c r="AL1889">
        <v>-88.796674999999993</v>
      </c>
      <c r="AM1889">
        <v>25</v>
      </c>
      <c r="AN1889">
        <v>1875</v>
      </c>
      <c r="AO1889" t="s">
        <v>118</v>
      </c>
      <c r="AP1889">
        <v>-42</v>
      </c>
      <c r="AQ1889">
        <v>87</v>
      </c>
      <c r="AR1889">
        <v>-64</v>
      </c>
      <c r="AZ1889">
        <v>1200</v>
      </c>
      <c r="BA1889">
        <v>1</v>
      </c>
      <c r="BB1889" t="str">
        <f t="shared" si="1088"/>
        <v xml:space="preserve">N4400K  </v>
      </c>
      <c r="BC1889">
        <v>1</v>
      </c>
      <c r="BE1889">
        <v>0</v>
      </c>
      <c r="BF1889">
        <v>0</v>
      </c>
      <c r="BG1889">
        <v>0</v>
      </c>
      <c r="BH1889">
        <v>1800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 t="shared" ref="BW1889:BW1894" si="1121">"21:43:09.517"</f>
        <v>21:43:09.517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7</v>
      </c>
      <c r="CP1889" t="s">
        <v>119</v>
      </c>
      <c r="CQ1889">
        <v>168</v>
      </c>
      <c r="CR1889">
        <v>0</v>
      </c>
      <c r="CW1889">
        <v>4208410</v>
      </c>
      <c r="CY1889">
        <v>1</v>
      </c>
      <c r="CZ1889">
        <v>0</v>
      </c>
      <c r="DA1889">
        <v>0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"07/22/2022 21:43:09.737"</f>
        <v>07/22/2022 21:43:09.737</v>
      </c>
      <c r="C1890" t="str">
        <f t="shared" si="1085"/>
        <v>FFDFD3C0</v>
      </c>
      <c r="D1890" t="s">
        <v>113</v>
      </c>
      <c r="E1890">
        <v>45</v>
      </c>
      <c r="H1890">
        <v>152</v>
      </c>
      <c r="I1890" t="s">
        <v>120</v>
      </c>
      <c r="J1890" t="s">
        <v>115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1119"/>
        <v>21:43:09.516</v>
      </c>
      <c r="T1890" t="str">
        <f t="shared" si="1120"/>
        <v>21:43:09.216</v>
      </c>
      <c r="U1890" t="str">
        <f t="shared" si="1101"/>
        <v>A54CFF</v>
      </c>
      <c r="V1890">
        <v>0</v>
      </c>
      <c r="W1890">
        <v>0</v>
      </c>
      <c r="X1890">
        <v>2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1</v>
      </c>
      <c r="AI1890" t="s">
        <v>746</v>
      </c>
      <c r="AJ1890">
        <v>43.457664999999999</v>
      </c>
      <c r="AK1890" t="s">
        <v>747</v>
      </c>
      <c r="AL1890">
        <v>-88.796674999999993</v>
      </c>
      <c r="AM1890">
        <v>25</v>
      </c>
      <c r="AN1890">
        <v>1875</v>
      </c>
      <c r="AO1890" t="s">
        <v>118</v>
      </c>
      <c r="AP1890">
        <v>-42</v>
      </c>
      <c r="AQ1890">
        <v>87</v>
      </c>
      <c r="AR1890">
        <v>-64</v>
      </c>
      <c r="AZ1890">
        <v>1200</v>
      </c>
      <c r="BA1890">
        <v>1</v>
      </c>
      <c r="BB1890" t="str">
        <f t="shared" si="1088"/>
        <v xml:space="preserve">N4400K  </v>
      </c>
      <c r="BC1890">
        <v>1</v>
      </c>
      <c r="BE1890">
        <v>0</v>
      </c>
      <c r="BF1890">
        <v>0</v>
      </c>
      <c r="BG1890">
        <v>0</v>
      </c>
      <c r="BH1890">
        <v>1800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 t="shared" si="1121"/>
        <v>21:43:09.517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7</v>
      </c>
      <c r="CP1890" t="s">
        <v>119</v>
      </c>
      <c r="CQ1890">
        <v>168</v>
      </c>
      <c r="CR1890">
        <v>0</v>
      </c>
      <c r="CW1890">
        <v>4208410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"07/22/2022 21:43:09.737"</f>
        <v>07/22/2022 21:43:09.737</v>
      </c>
      <c r="C1891" t="str">
        <f t="shared" si="1085"/>
        <v>FFDFD3C0</v>
      </c>
      <c r="D1891" t="s">
        <v>124</v>
      </c>
      <c r="E1891">
        <v>2</v>
      </c>
      <c r="H1891">
        <v>156</v>
      </c>
      <c r="I1891" t="s">
        <v>125</v>
      </c>
      <c r="J1891" t="s">
        <v>126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1119"/>
        <v>21:43:09.516</v>
      </c>
      <c r="T1891" t="str">
        <f t="shared" si="1120"/>
        <v>21:43:09.216</v>
      </c>
      <c r="U1891" t="str">
        <f t="shared" si="1101"/>
        <v>A54CFF</v>
      </c>
      <c r="V1891">
        <v>0</v>
      </c>
      <c r="W1891">
        <v>0</v>
      </c>
      <c r="X1891">
        <v>2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1</v>
      </c>
      <c r="AI1891" t="s">
        <v>746</v>
      </c>
      <c r="AJ1891">
        <v>43.457664999999999</v>
      </c>
      <c r="AK1891" t="s">
        <v>747</v>
      </c>
      <c r="AL1891">
        <v>-88.796674999999993</v>
      </c>
      <c r="AM1891">
        <v>25</v>
      </c>
      <c r="AN1891">
        <v>1875</v>
      </c>
      <c r="AO1891" t="s">
        <v>118</v>
      </c>
      <c r="AP1891">
        <v>-42</v>
      </c>
      <c r="AQ1891">
        <v>87</v>
      </c>
      <c r="AR1891">
        <v>-64</v>
      </c>
      <c r="AZ1891">
        <v>1200</v>
      </c>
      <c r="BA1891">
        <v>1</v>
      </c>
      <c r="BB1891" t="str">
        <f t="shared" si="1088"/>
        <v xml:space="preserve">N4400K  </v>
      </c>
      <c r="BC1891">
        <v>1</v>
      </c>
      <c r="BE1891">
        <v>0</v>
      </c>
      <c r="BF1891">
        <v>0</v>
      </c>
      <c r="BG1891">
        <v>0</v>
      </c>
      <c r="BH1891">
        <v>1800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 t="shared" si="1121"/>
        <v>21:43:09.517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7</v>
      </c>
      <c r="CP1891" t="s">
        <v>119</v>
      </c>
      <c r="CQ1891">
        <v>168</v>
      </c>
      <c r="CR1891">
        <v>0</v>
      </c>
      <c r="CW1891">
        <v>4208410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"07/22/2022 21:43:09.862"</f>
        <v>07/22/2022 21:43:09.862</v>
      </c>
      <c r="C1892" t="str">
        <f t="shared" si="1085"/>
        <v>FFDFD3C0</v>
      </c>
      <c r="D1892" t="s">
        <v>127</v>
      </c>
      <c r="E1892">
        <v>8</v>
      </c>
      <c r="F1892">
        <v>2008</v>
      </c>
      <c r="G1892" t="s">
        <v>128</v>
      </c>
      <c r="J1892" t="s">
        <v>129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1119"/>
        <v>21:43:09.516</v>
      </c>
      <c r="T1892" t="str">
        <f t="shared" si="1120"/>
        <v>21:43:09.216</v>
      </c>
      <c r="U1892" t="str">
        <f t="shared" si="1101"/>
        <v>A54CFF</v>
      </c>
      <c r="V1892">
        <v>0</v>
      </c>
      <c r="W1892">
        <v>0</v>
      </c>
      <c r="X1892">
        <v>2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1</v>
      </c>
      <c r="AI1892" t="s">
        <v>746</v>
      </c>
      <c r="AJ1892">
        <v>43.457664999999999</v>
      </c>
      <c r="AK1892" t="s">
        <v>747</v>
      </c>
      <c r="AL1892">
        <v>-88.796674999999993</v>
      </c>
      <c r="AM1892">
        <v>25</v>
      </c>
      <c r="AN1892">
        <v>1875</v>
      </c>
      <c r="AO1892" t="s">
        <v>118</v>
      </c>
      <c r="AP1892">
        <v>-42</v>
      </c>
      <c r="AQ1892">
        <v>87</v>
      </c>
      <c r="AR1892">
        <v>-64</v>
      </c>
      <c r="AZ1892">
        <v>1200</v>
      </c>
      <c r="BA1892">
        <v>1</v>
      </c>
      <c r="BB1892" t="str">
        <f t="shared" si="1088"/>
        <v xml:space="preserve">N4400K  </v>
      </c>
      <c r="BC1892">
        <v>1</v>
      </c>
      <c r="BE1892">
        <v>0</v>
      </c>
      <c r="BF1892">
        <v>0</v>
      </c>
      <c r="BG1892">
        <v>0</v>
      </c>
      <c r="BH1892">
        <v>1800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 t="shared" si="1121"/>
        <v>21:43:09.517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7</v>
      </c>
      <c r="CP1892" t="s">
        <v>119</v>
      </c>
      <c r="CQ1892">
        <v>168</v>
      </c>
      <c r="CR1892">
        <v>0</v>
      </c>
      <c r="CW1892">
        <v>4208410</v>
      </c>
      <c r="CY1892">
        <v>1</v>
      </c>
      <c r="CZ1892">
        <v>0</v>
      </c>
      <c r="DA1892">
        <v>0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"07/22/2022 21:43:09.862"</f>
        <v>07/22/2022 21:43:09.862</v>
      </c>
      <c r="C1893" t="str">
        <f t="shared" si="1085"/>
        <v>FFDFD3C0</v>
      </c>
      <c r="D1893" t="s">
        <v>121</v>
      </c>
      <c r="E1893">
        <v>12</v>
      </c>
      <c r="F1893">
        <v>1012</v>
      </c>
      <c r="G1893" t="s">
        <v>122</v>
      </c>
      <c r="J1893" t="s">
        <v>123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1119"/>
        <v>21:43:09.516</v>
      </c>
      <c r="T1893" t="str">
        <f t="shared" si="1120"/>
        <v>21:43:09.216</v>
      </c>
      <c r="U1893" t="str">
        <f t="shared" si="1101"/>
        <v>A54CFF</v>
      </c>
      <c r="V1893">
        <v>0</v>
      </c>
      <c r="W1893">
        <v>0</v>
      </c>
      <c r="X1893">
        <v>2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1</v>
      </c>
      <c r="AI1893" t="s">
        <v>746</v>
      </c>
      <c r="AJ1893">
        <v>43.457664999999999</v>
      </c>
      <c r="AK1893" t="s">
        <v>747</v>
      </c>
      <c r="AL1893">
        <v>-88.796674999999993</v>
      </c>
      <c r="AM1893">
        <v>25</v>
      </c>
      <c r="AN1893">
        <v>1875</v>
      </c>
      <c r="AO1893" t="s">
        <v>118</v>
      </c>
      <c r="AP1893">
        <v>-42</v>
      </c>
      <c r="AQ1893">
        <v>87</v>
      </c>
      <c r="AR1893">
        <v>-64</v>
      </c>
      <c r="AZ1893">
        <v>1200</v>
      </c>
      <c r="BA1893">
        <v>1</v>
      </c>
      <c r="BB1893" t="str">
        <f t="shared" si="1088"/>
        <v xml:space="preserve">N4400K  </v>
      </c>
      <c r="BC1893">
        <v>1</v>
      </c>
      <c r="BE1893">
        <v>0</v>
      </c>
      <c r="BF1893">
        <v>0</v>
      </c>
      <c r="BG1893">
        <v>0</v>
      </c>
      <c r="BH1893">
        <v>1800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 t="shared" si="1121"/>
        <v>21:43:09.517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7</v>
      </c>
      <c r="CP1893" t="s">
        <v>119</v>
      </c>
      <c r="CQ1893">
        <v>168</v>
      </c>
      <c r="CR1893">
        <v>0</v>
      </c>
      <c r="CW1893">
        <v>4208410</v>
      </c>
      <c r="CY1893">
        <v>1</v>
      </c>
      <c r="CZ1893">
        <v>0</v>
      </c>
      <c r="DA1893">
        <v>0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"07/22/2022 21:43:09.862"</f>
        <v>07/22/2022 21:43:09.862</v>
      </c>
      <c r="C1894" t="str">
        <f t="shared" si="1085"/>
        <v>FFDFD3C0</v>
      </c>
      <c r="D1894" t="s">
        <v>121</v>
      </c>
      <c r="E1894">
        <v>11</v>
      </c>
      <c r="F1894">
        <v>1011</v>
      </c>
      <c r="G1894" t="s">
        <v>125</v>
      </c>
      <c r="J1894" t="s">
        <v>123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1119"/>
        <v>21:43:09.516</v>
      </c>
      <c r="T1894" t="str">
        <f t="shared" si="1120"/>
        <v>21:43:09.216</v>
      </c>
      <c r="U1894" t="str">
        <f t="shared" si="1101"/>
        <v>A54CFF</v>
      </c>
      <c r="V1894">
        <v>0</v>
      </c>
      <c r="W1894">
        <v>0</v>
      </c>
      <c r="X1894">
        <v>2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1</v>
      </c>
      <c r="AI1894" t="s">
        <v>746</v>
      </c>
      <c r="AJ1894">
        <v>43.457664999999999</v>
      </c>
      <c r="AK1894" t="s">
        <v>747</v>
      </c>
      <c r="AL1894">
        <v>-88.796674999999993</v>
      </c>
      <c r="AM1894">
        <v>25</v>
      </c>
      <c r="AN1894">
        <v>1875</v>
      </c>
      <c r="AO1894" t="s">
        <v>118</v>
      </c>
      <c r="AP1894">
        <v>-42</v>
      </c>
      <c r="AQ1894">
        <v>87</v>
      </c>
      <c r="AR1894">
        <v>-64</v>
      </c>
      <c r="AZ1894">
        <v>1200</v>
      </c>
      <c r="BA1894">
        <v>1</v>
      </c>
      <c r="BB1894" t="str">
        <f t="shared" si="1088"/>
        <v xml:space="preserve">N4400K  </v>
      </c>
      <c r="BC1894">
        <v>1</v>
      </c>
      <c r="BE1894">
        <v>0</v>
      </c>
      <c r="BF1894">
        <v>0</v>
      </c>
      <c r="BG1894">
        <v>0</v>
      </c>
      <c r="BH1894">
        <v>1800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 t="shared" si="1121"/>
        <v>21:43:09.517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7</v>
      </c>
      <c r="CP1894" t="s">
        <v>119</v>
      </c>
      <c r="CQ1894">
        <v>168</v>
      </c>
      <c r="CR1894">
        <v>0</v>
      </c>
      <c r="CW1894">
        <v>4208410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"07/22/2022 21:43:10.800"</f>
        <v>07/22/2022 21:43:10.800</v>
      </c>
      <c r="C1895" t="str">
        <f t="shared" si="1085"/>
        <v>FFDFD3C0</v>
      </c>
      <c r="D1895" t="s">
        <v>113</v>
      </c>
      <c r="E1895">
        <v>45</v>
      </c>
      <c r="H1895">
        <v>152</v>
      </c>
      <c r="I1895" t="s">
        <v>120</v>
      </c>
      <c r="J1895" t="s">
        <v>115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ref="S1895:S1900" si="1122">"21:43:10.508"</f>
        <v>21:43:10.508</v>
      </c>
      <c r="T1895" t="str">
        <f t="shared" ref="T1895:T1900" si="1123">"21:43:10.008"</f>
        <v>21:43:10.008</v>
      </c>
      <c r="U1895" t="str">
        <f t="shared" si="1101"/>
        <v>A54CFF</v>
      </c>
      <c r="V1895">
        <v>0</v>
      </c>
      <c r="W1895">
        <v>0</v>
      </c>
      <c r="X1895">
        <v>2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1</v>
      </c>
      <c r="AI1895" t="s">
        <v>748</v>
      </c>
      <c r="AJ1895">
        <v>43.458030000000001</v>
      </c>
      <c r="AK1895" t="s">
        <v>749</v>
      </c>
      <c r="AL1895">
        <v>-88.796932999999996</v>
      </c>
      <c r="AM1895">
        <v>25</v>
      </c>
      <c r="AN1895">
        <v>1875</v>
      </c>
      <c r="AO1895" t="s">
        <v>118</v>
      </c>
      <c r="AP1895">
        <v>-42</v>
      </c>
      <c r="AQ1895">
        <v>87</v>
      </c>
      <c r="AR1895">
        <v>0</v>
      </c>
      <c r="AZ1895">
        <v>1200</v>
      </c>
      <c r="BA1895">
        <v>1</v>
      </c>
      <c r="BB1895" t="str">
        <f t="shared" si="1088"/>
        <v xml:space="preserve">N4400K  </v>
      </c>
      <c r="BC1895">
        <v>1</v>
      </c>
      <c r="BE1895">
        <v>0</v>
      </c>
      <c r="BF1895">
        <v>0</v>
      </c>
      <c r="BG1895">
        <v>0</v>
      </c>
      <c r="BH1895">
        <v>1800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 t="shared" ref="BW1895:BW1900" si="1124">"21:43:10.514"</f>
        <v>21:43:10.514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7</v>
      </c>
      <c r="CP1895" t="s">
        <v>119</v>
      </c>
      <c r="CQ1895">
        <v>168</v>
      </c>
      <c r="CR1895">
        <v>0</v>
      </c>
      <c r="CW1895">
        <v>4209673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"07/22/2022 21:43:10.722"</f>
        <v>07/22/2022 21:43:10.722</v>
      </c>
      <c r="C1896" t="str">
        <f t="shared" si="1085"/>
        <v>FFDFD3C0</v>
      </c>
      <c r="D1896" t="s">
        <v>121</v>
      </c>
      <c r="E1896">
        <v>11</v>
      </c>
      <c r="F1896">
        <v>1011</v>
      </c>
      <c r="G1896" t="s">
        <v>125</v>
      </c>
      <c r="J1896" t="s">
        <v>123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1122"/>
        <v>21:43:10.508</v>
      </c>
      <c r="T1896" t="str">
        <f t="shared" si="1123"/>
        <v>21:43:10.008</v>
      </c>
      <c r="U1896" t="str">
        <f t="shared" si="1101"/>
        <v>A54CFF</v>
      </c>
      <c r="V1896">
        <v>0</v>
      </c>
      <c r="W1896">
        <v>0</v>
      </c>
      <c r="X1896">
        <v>2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1</v>
      </c>
      <c r="AI1896" t="s">
        <v>748</v>
      </c>
      <c r="AJ1896">
        <v>43.458030000000001</v>
      </c>
      <c r="AK1896" t="s">
        <v>749</v>
      </c>
      <c r="AL1896">
        <v>-88.796932999999996</v>
      </c>
      <c r="AM1896">
        <v>25</v>
      </c>
      <c r="AN1896">
        <v>1875</v>
      </c>
      <c r="AO1896" t="s">
        <v>118</v>
      </c>
      <c r="AP1896">
        <v>-42</v>
      </c>
      <c r="AQ1896">
        <v>87</v>
      </c>
      <c r="AR1896">
        <v>0</v>
      </c>
      <c r="AZ1896">
        <v>1200</v>
      </c>
      <c r="BA1896">
        <v>1</v>
      </c>
      <c r="BB1896" t="str">
        <f t="shared" si="1088"/>
        <v xml:space="preserve">N4400K  </v>
      </c>
      <c r="BC1896">
        <v>1</v>
      </c>
      <c r="BE1896">
        <v>0</v>
      </c>
      <c r="BF1896">
        <v>0</v>
      </c>
      <c r="BG1896">
        <v>0</v>
      </c>
      <c r="BH1896">
        <v>1800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 t="shared" si="1124"/>
        <v>21:43:10.514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7</v>
      </c>
      <c r="CP1896" t="s">
        <v>119</v>
      </c>
      <c r="CQ1896">
        <v>168</v>
      </c>
      <c r="CR1896">
        <v>0</v>
      </c>
      <c r="CW1896">
        <v>4209673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"07/22/2022 21:43:10.722"</f>
        <v>07/22/2022 21:43:10.722</v>
      </c>
      <c r="C1897" t="str">
        <f t="shared" si="1085"/>
        <v>FFDFD3C0</v>
      </c>
      <c r="D1897" t="s">
        <v>121</v>
      </c>
      <c r="E1897">
        <v>12</v>
      </c>
      <c r="F1897">
        <v>1012</v>
      </c>
      <c r="G1897" t="s">
        <v>122</v>
      </c>
      <c r="J1897" t="s">
        <v>123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si="1122"/>
        <v>21:43:10.508</v>
      </c>
      <c r="T1897" t="str">
        <f t="shared" si="1123"/>
        <v>21:43:10.008</v>
      </c>
      <c r="U1897" t="str">
        <f t="shared" si="1101"/>
        <v>A54CFF</v>
      </c>
      <c r="V1897">
        <v>0</v>
      </c>
      <c r="W1897">
        <v>0</v>
      </c>
      <c r="X1897">
        <v>2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1</v>
      </c>
      <c r="AI1897" t="s">
        <v>748</v>
      </c>
      <c r="AJ1897">
        <v>43.458030000000001</v>
      </c>
      <c r="AK1897" t="s">
        <v>749</v>
      </c>
      <c r="AL1897">
        <v>-88.796932999999996</v>
      </c>
      <c r="AM1897">
        <v>25</v>
      </c>
      <c r="AN1897">
        <v>1875</v>
      </c>
      <c r="AO1897" t="s">
        <v>118</v>
      </c>
      <c r="AP1897">
        <v>-42</v>
      </c>
      <c r="AQ1897">
        <v>87</v>
      </c>
      <c r="AR1897">
        <v>0</v>
      </c>
      <c r="AZ1897">
        <v>1200</v>
      </c>
      <c r="BA1897">
        <v>1</v>
      </c>
      <c r="BB1897" t="str">
        <f t="shared" si="1088"/>
        <v xml:space="preserve">N4400K  </v>
      </c>
      <c r="BC1897">
        <v>1</v>
      </c>
      <c r="BE1897">
        <v>0</v>
      </c>
      <c r="BF1897">
        <v>0</v>
      </c>
      <c r="BG1897">
        <v>0</v>
      </c>
      <c r="BH1897">
        <v>1800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 t="shared" si="1124"/>
        <v>21:43:10.514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7</v>
      </c>
      <c r="CP1897" t="s">
        <v>119</v>
      </c>
      <c r="CQ1897">
        <v>168</v>
      </c>
      <c r="CR1897">
        <v>0</v>
      </c>
      <c r="CW1897">
        <v>4209673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"07/22/2022 21:43:10.800"</f>
        <v>07/22/2022 21:43:10.800</v>
      </c>
      <c r="C1898" t="str">
        <f t="shared" si="1085"/>
        <v>FFDFD3C0</v>
      </c>
      <c r="D1898" t="s">
        <v>124</v>
      </c>
      <c r="E1898">
        <v>2</v>
      </c>
      <c r="H1898">
        <v>156</v>
      </c>
      <c r="I1898" t="s">
        <v>125</v>
      </c>
      <c r="J1898" t="s">
        <v>126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1122"/>
        <v>21:43:10.508</v>
      </c>
      <c r="T1898" t="str">
        <f t="shared" si="1123"/>
        <v>21:43:10.008</v>
      </c>
      <c r="U1898" t="str">
        <f t="shared" si="1101"/>
        <v>A54CFF</v>
      </c>
      <c r="V1898">
        <v>0</v>
      </c>
      <c r="W1898">
        <v>0</v>
      </c>
      <c r="X1898">
        <v>2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1</v>
      </c>
      <c r="AI1898" t="s">
        <v>748</v>
      </c>
      <c r="AJ1898">
        <v>43.458030000000001</v>
      </c>
      <c r="AK1898" t="s">
        <v>749</v>
      </c>
      <c r="AL1898">
        <v>-88.796932999999996</v>
      </c>
      <c r="AM1898">
        <v>25</v>
      </c>
      <c r="AN1898">
        <v>1875</v>
      </c>
      <c r="AO1898" t="s">
        <v>118</v>
      </c>
      <c r="AP1898">
        <v>-42</v>
      </c>
      <c r="AQ1898">
        <v>87</v>
      </c>
      <c r="AR1898">
        <v>0</v>
      </c>
      <c r="AZ1898">
        <v>1200</v>
      </c>
      <c r="BA1898">
        <v>1</v>
      </c>
      <c r="BB1898" t="str">
        <f t="shared" si="1088"/>
        <v xml:space="preserve">N4400K  </v>
      </c>
      <c r="BC1898">
        <v>1</v>
      </c>
      <c r="BE1898">
        <v>0</v>
      </c>
      <c r="BF1898">
        <v>0</v>
      </c>
      <c r="BG1898">
        <v>0</v>
      </c>
      <c r="BH1898">
        <v>1800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 t="shared" si="1124"/>
        <v>21:43:10.514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7</v>
      </c>
      <c r="CP1898" t="s">
        <v>119</v>
      </c>
      <c r="CQ1898">
        <v>168</v>
      </c>
      <c r="CR1898">
        <v>0</v>
      </c>
      <c r="CW1898">
        <v>4209673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"07/22/2022 21:43:10.800"</f>
        <v>07/22/2022 21:43:10.800</v>
      </c>
      <c r="C1899" t="str">
        <f t="shared" ref="C1899:C1962" si="1125">"FFDFD3C0"</f>
        <v>FFDFD3C0</v>
      </c>
      <c r="D1899" t="s">
        <v>127</v>
      </c>
      <c r="E1899">
        <v>8</v>
      </c>
      <c r="F1899">
        <v>2008</v>
      </c>
      <c r="G1899" t="s">
        <v>128</v>
      </c>
      <c r="J1899" t="s">
        <v>129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1122"/>
        <v>21:43:10.508</v>
      </c>
      <c r="T1899" t="str">
        <f t="shared" si="1123"/>
        <v>21:43:10.008</v>
      </c>
      <c r="U1899" t="str">
        <f t="shared" si="1101"/>
        <v>A54CFF</v>
      </c>
      <c r="V1899">
        <v>0</v>
      </c>
      <c r="W1899">
        <v>0</v>
      </c>
      <c r="X1899">
        <v>2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1</v>
      </c>
      <c r="AI1899" t="s">
        <v>748</v>
      </c>
      <c r="AJ1899">
        <v>43.458030000000001</v>
      </c>
      <c r="AK1899" t="s">
        <v>749</v>
      </c>
      <c r="AL1899">
        <v>-88.796932999999996</v>
      </c>
      <c r="AM1899">
        <v>25</v>
      </c>
      <c r="AN1899">
        <v>1875</v>
      </c>
      <c r="AO1899" t="s">
        <v>118</v>
      </c>
      <c r="AP1899">
        <v>-42</v>
      </c>
      <c r="AQ1899">
        <v>87</v>
      </c>
      <c r="AR1899">
        <v>0</v>
      </c>
      <c r="AZ1899">
        <v>1200</v>
      </c>
      <c r="BA1899">
        <v>1</v>
      </c>
      <c r="BB1899" t="str">
        <f t="shared" ref="BB1899:BB1962" si="1126">"N4400K  "</f>
        <v xml:space="preserve">N4400K  </v>
      </c>
      <c r="BC1899">
        <v>1</v>
      </c>
      <c r="BE1899">
        <v>0</v>
      </c>
      <c r="BF1899">
        <v>0</v>
      </c>
      <c r="BG1899">
        <v>0</v>
      </c>
      <c r="BH1899">
        <v>1800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 t="shared" si="1124"/>
        <v>21:43:10.514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7</v>
      </c>
      <c r="CP1899" t="s">
        <v>119</v>
      </c>
      <c r="CQ1899">
        <v>168</v>
      </c>
      <c r="CR1899">
        <v>0</v>
      </c>
      <c r="CW1899">
        <v>4209673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"07/22/2022 21:43:10.800"</f>
        <v>07/22/2022 21:43:10.800</v>
      </c>
      <c r="C1900" t="str">
        <f t="shared" si="1125"/>
        <v>FFDFD3C0</v>
      </c>
      <c r="D1900" t="s">
        <v>113</v>
      </c>
      <c r="E1900">
        <v>44</v>
      </c>
      <c r="H1900">
        <v>151</v>
      </c>
      <c r="I1900" t="s">
        <v>114</v>
      </c>
      <c r="J1900" t="s">
        <v>115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1122"/>
        <v>21:43:10.508</v>
      </c>
      <c r="T1900" t="str">
        <f t="shared" si="1123"/>
        <v>21:43:10.008</v>
      </c>
      <c r="U1900" t="str">
        <f t="shared" si="1101"/>
        <v>A54CFF</v>
      </c>
      <c r="V1900">
        <v>0</v>
      </c>
      <c r="W1900">
        <v>0</v>
      </c>
      <c r="X1900">
        <v>2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1</v>
      </c>
      <c r="AI1900" t="s">
        <v>748</v>
      </c>
      <c r="AJ1900">
        <v>43.458030000000001</v>
      </c>
      <c r="AK1900" t="s">
        <v>749</v>
      </c>
      <c r="AL1900">
        <v>-88.796932999999996</v>
      </c>
      <c r="AM1900">
        <v>25</v>
      </c>
      <c r="AN1900">
        <v>1875</v>
      </c>
      <c r="AO1900" t="s">
        <v>118</v>
      </c>
      <c r="AP1900">
        <v>-42</v>
      </c>
      <c r="AQ1900">
        <v>87</v>
      </c>
      <c r="AR1900">
        <v>0</v>
      </c>
      <c r="AZ1900">
        <v>1200</v>
      </c>
      <c r="BA1900">
        <v>1</v>
      </c>
      <c r="BB1900" t="str">
        <f t="shared" si="1126"/>
        <v xml:space="preserve">N4400K  </v>
      </c>
      <c r="BC1900">
        <v>1</v>
      </c>
      <c r="BE1900">
        <v>0</v>
      </c>
      <c r="BF1900">
        <v>0</v>
      </c>
      <c r="BG1900">
        <v>0</v>
      </c>
      <c r="BH1900">
        <v>1800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 t="shared" si="1124"/>
        <v>21:43:10.514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7</v>
      </c>
      <c r="CP1900" t="s">
        <v>119</v>
      </c>
      <c r="CQ1900">
        <v>168</v>
      </c>
      <c r="CR1900">
        <v>0</v>
      </c>
      <c r="CW1900">
        <v>4209673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 t="shared" ref="A1901:A1906" si="1127">"07/22/2022 21:43:11.690"</f>
        <v>07/22/2022 21:43:11.690</v>
      </c>
      <c r="C1901" t="str">
        <f t="shared" si="1125"/>
        <v>FFDFD3C0</v>
      </c>
      <c r="D1901" t="s">
        <v>113</v>
      </c>
      <c r="E1901">
        <v>45</v>
      </c>
      <c r="H1901">
        <v>152</v>
      </c>
      <c r="I1901" t="s">
        <v>120</v>
      </c>
      <c r="J1901" t="s">
        <v>115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ref="S1901:S1906" si="1128">"21:43:11.469"</f>
        <v>21:43:11.469</v>
      </c>
      <c r="T1901" t="str">
        <f t="shared" ref="T1901:T1906" si="1129">"21:43:11.069"</f>
        <v>21:43:11.069</v>
      </c>
      <c r="U1901" t="str">
        <f t="shared" si="1101"/>
        <v>A54CFF</v>
      </c>
      <c r="V1901">
        <v>0</v>
      </c>
      <c r="W1901">
        <v>0</v>
      </c>
      <c r="X1901">
        <v>2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1</v>
      </c>
      <c r="AI1901" t="s">
        <v>750</v>
      </c>
      <c r="AJ1901">
        <v>43.458438000000001</v>
      </c>
      <c r="AK1901" t="s">
        <v>751</v>
      </c>
      <c r="AL1901">
        <v>-88.797255000000007</v>
      </c>
      <c r="AM1901">
        <v>25</v>
      </c>
      <c r="AN1901">
        <v>1875</v>
      </c>
      <c r="AO1901" t="s">
        <v>118</v>
      </c>
      <c r="AP1901">
        <v>-43</v>
      </c>
      <c r="AQ1901">
        <v>86</v>
      </c>
      <c r="AR1901">
        <v>0</v>
      </c>
      <c r="AZ1901">
        <v>1200</v>
      </c>
      <c r="BA1901">
        <v>1</v>
      </c>
      <c r="BB1901" t="str">
        <f t="shared" si="1126"/>
        <v xml:space="preserve">N4400K  </v>
      </c>
      <c r="BC1901">
        <v>1</v>
      </c>
      <c r="BE1901">
        <v>0</v>
      </c>
      <c r="BF1901">
        <v>0</v>
      </c>
      <c r="BG1901">
        <v>0</v>
      </c>
      <c r="BH1901">
        <v>1800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 t="shared" ref="BW1901:BW1906" si="1130">"21:43:11.470"</f>
        <v>21:43:11.470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7</v>
      </c>
      <c r="CP1901" t="s">
        <v>119</v>
      </c>
      <c r="CQ1901">
        <v>168</v>
      </c>
      <c r="CR1901">
        <v>3</v>
      </c>
      <c r="CW1901">
        <v>9654174</v>
      </c>
      <c r="CY1901">
        <v>1</v>
      </c>
      <c r="CZ1901">
        <v>0</v>
      </c>
      <c r="DA1901">
        <v>0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 t="shared" si="1127"/>
        <v>07/22/2022 21:43:11.690</v>
      </c>
      <c r="C1902" t="str">
        <f t="shared" si="1125"/>
        <v>FFDFD3C0</v>
      </c>
      <c r="D1902" t="s">
        <v>113</v>
      </c>
      <c r="E1902">
        <v>44</v>
      </c>
      <c r="H1902">
        <v>151</v>
      </c>
      <c r="I1902" t="s">
        <v>114</v>
      </c>
      <c r="J1902" t="s">
        <v>115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1128"/>
        <v>21:43:11.469</v>
      </c>
      <c r="T1902" t="str">
        <f t="shared" si="1129"/>
        <v>21:43:11.069</v>
      </c>
      <c r="U1902" t="str">
        <f t="shared" si="1101"/>
        <v>A54CFF</v>
      </c>
      <c r="V1902">
        <v>0</v>
      </c>
      <c r="W1902">
        <v>0</v>
      </c>
      <c r="X1902">
        <v>2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1</v>
      </c>
      <c r="AI1902" t="s">
        <v>750</v>
      </c>
      <c r="AJ1902">
        <v>43.458438000000001</v>
      </c>
      <c r="AK1902" t="s">
        <v>751</v>
      </c>
      <c r="AL1902">
        <v>-88.797255000000007</v>
      </c>
      <c r="AM1902">
        <v>25</v>
      </c>
      <c r="AN1902">
        <v>1875</v>
      </c>
      <c r="AO1902" t="s">
        <v>118</v>
      </c>
      <c r="AP1902">
        <v>-43</v>
      </c>
      <c r="AQ1902">
        <v>86</v>
      </c>
      <c r="AR1902">
        <v>0</v>
      </c>
      <c r="AZ1902">
        <v>1200</v>
      </c>
      <c r="BA1902">
        <v>1</v>
      </c>
      <c r="BB1902" t="str">
        <f t="shared" si="1126"/>
        <v xml:space="preserve">N4400K  </v>
      </c>
      <c r="BC1902">
        <v>1</v>
      </c>
      <c r="BE1902">
        <v>0</v>
      </c>
      <c r="BF1902">
        <v>0</v>
      </c>
      <c r="BG1902">
        <v>0</v>
      </c>
      <c r="BH1902">
        <v>1800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 t="shared" si="1130"/>
        <v>21:43:11.470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7</v>
      </c>
      <c r="CP1902" t="s">
        <v>119</v>
      </c>
      <c r="CQ1902">
        <v>168</v>
      </c>
      <c r="CR1902">
        <v>3</v>
      </c>
      <c r="CW1902">
        <v>9654174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 t="shared" si="1127"/>
        <v>07/22/2022 21:43:11.690</v>
      </c>
      <c r="C1903" t="str">
        <f t="shared" si="1125"/>
        <v>FFDFD3C0</v>
      </c>
      <c r="D1903" t="s">
        <v>124</v>
      </c>
      <c r="E1903">
        <v>2</v>
      </c>
      <c r="H1903">
        <v>156</v>
      </c>
      <c r="I1903" t="s">
        <v>125</v>
      </c>
      <c r="J1903" t="s">
        <v>126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1128"/>
        <v>21:43:11.469</v>
      </c>
      <c r="T1903" t="str">
        <f t="shared" si="1129"/>
        <v>21:43:11.069</v>
      </c>
      <c r="U1903" t="str">
        <f t="shared" si="1101"/>
        <v>A54CFF</v>
      </c>
      <c r="V1903">
        <v>0</v>
      </c>
      <c r="W1903">
        <v>0</v>
      </c>
      <c r="X1903">
        <v>2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1</v>
      </c>
      <c r="AI1903" t="s">
        <v>750</v>
      </c>
      <c r="AJ1903">
        <v>43.458438000000001</v>
      </c>
      <c r="AK1903" t="s">
        <v>751</v>
      </c>
      <c r="AL1903">
        <v>-88.797255000000007</v>
      </c>
      <c r="AM1903">
        <v>25</v>
      </c>
      <c r="AN1903">
        <v>1875</v>
      </c>
      <c r="AO1903" t="s">
        <v>118</v>
      </c>
      <c r="AP1903">
        <v>-43</v>
      </c>
      <c r="AQ1903">
        <v>86</v>
      </c>
      <c r="AR1903">
        <v>0</v>
      </c>
      <c r="AZ1903">
        <v>1200</v>
      </c>
      <c r="BA1903">
        <v>1</v>
      </c>
      <c r="BB1903" t="str">
        <f t="shared" si="1126"/>
        <v xml:space="preserve">N4400K  </v>
      </c>
      <c r="BC1903">
        <v>1</v>
      </c>
      <c r="BE1903">
        <v>0</v>
      </c>
      <c r="BF1903">
        <v>0</v>
      </c>
      <c r="BG1903">
        <v>0</v>
      </c>
      <c r="BH1903">
        <v>1800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 t="shared" si="1130"/>
        <v>21:43:11.470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7</v>
      </c>
      <c r="CP1903" t="s">
        <v>119</v>
      </c>
      <c r="CQ1903">
        <v>168</v>
      </c>
      <c r="CR1903">
        <v>3</v>
      </c>
      <c r="CW1903">
        <v>9654174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 t="shared" si="1127"/>
        <v>07/22/2022 21:43:11.690</v>
      </c>
      <c r="C1904" t="str">
        <f t="shared" si="1125"/>
        <v>FFDFD3C0</v>
      </c>
      <c r="D1904" t="s">
        <v>127</v>
      </c>
      <c r="E1904">
        <v>8</v>
      </c>
      <c r="F1904">
        <v>2008</v>
      </c>
      <c r="G1904" t="s">
        <v>128</v>
      </c>
      <c r="J1904" t="s">
        <v>129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1128"/>
        <v>21:43:11.469</v>
      </c>
      <c r="T1904" t="str">
        <f t="shared" si="1129"/>
        <v>21:43:11.069</v>
      </c>
      <c r="U1904" t="str">
        <f t="shared" si="1101"/>
        <v>A54CFF</v>
      </c>
      <c r="V1904">
        <v>0</v>
      </c>
      <c r="W1904">
        <v>0</v>
      </c>
      <c r="X1904">
        <v>2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1</v>
      </c>
      <c r="AI1904" t="s">
        <v>750</v>
      </c>
      <c r="AJ1904">
        <v>43.458438000000001</v>
      </c>
      <c r="AK1904" t="s">
        <v>751</v>
      </c>
      <c r="AL1904">
        <v>-88.797255000000007</v>
      </c>
      <c r="AM1904">
        <v>25</v>
      </c>
      <c r="AN1904">
        <v>1875</v>
      </c>
      <c r="AO1904" t="s">
        <v>118</v>
      </c>
      <c r="AP1904">
        <v>-43</v>
      </c>
      <c r="AQ1904">
        <v>86</v>
      </c>
      <c r="AR1904">
        <v>0</v>
      </c>
      <c r="AZ1904">
        <v>1200</v>
      </c>
      <c r="BA1904">
        <v>1</v>
      </c>
      <c r="BB1904" t="str">
        <f t="shared" si="1126"/>
        <v xml:space="preserve">N4400K  </v>
      </c>
      <c r="BC1904">
        <v>1</v>
      </c>
      <c r="BE1904">
        <v>0</v>
      </c>
      <c r="BF1904">
        <v>0</v>
      </c>
      <c r="BG1904">
        <v>0</v>
      </c>
      <c r="BH1904">
        <v>1800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 t="shared" si="1130"/>
        <v>21:43:11.470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7</v>
      </c>
      <c r="CP1904" t="s">
        <v>119</v>
      </c>
      <c r="CQ1904">
        <v>168</v>
      </c>
      <c r="CR1904">
        <v>3</v>
      </c>
      <c r="CW1904">
        <v>9654174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 t="shared" si="1127"/>
        <v>07/22/2022 21:43:11.690</v>
      </c>
      <c r="C1905" t="str">
        <f t="shared" si="1125"/>
        <v>FFDFD3C0</v>
      </c>
      <c r="D1905" t="s">
        <v>121</v>
      </c>
      <c r="E1905">
        <v>11</v>
      </c>
      <c r="F1905">
        <v>1011</v>
      </c>
      <c r="G1905" t="s">
        <v>125</v>
      </c>
      <c r="J1905" t="s">
        <v>123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1128"/>
        <v>21:43:11.469</v>
      </c>
      <c r="T1905" t="str">
        <f t="shared" si="1129"/>
        <v>21:43:11.069</v>
      </c>
      <c r="U1905" t="str">
        <f t="shared" si="1101"/>
        <v>A54CFF</v>
      </c>
      <c r="V1905">
        <v>0</v>
      </c>
      <c r="W1905">
        <v>0</v>
      </c>
      <c r="X1905">
        <v>2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1</v>
      </c>
      <c r="AI1905" t="s">
        <v>750</v>
      </c>
      <c r="AJ1905">
        <v>43.458438000000001</v>
      </c>
      <c r="AK1905" t="s">
        <v>751</v>
      </c>
      <c r="AL1905">
        <v>-88.797255000000007</v>
      </c>
      <c r="AM1905">
        <v>25</v>
      </c>
      <c r="AN1905">
        <v>1875</v>
      </c>
      <c r="AO1905" t="s">
        <v>118</v>
      </c>
      <c r="AP1905">
        <v>-43</v>
      </c>
      <c r="AQ1905">
        <v>86</v>
      </c>
      <c r="AR1905">
        <v>0</v>
      </c>
      <c r="AZ1905">
        <v>1200</v>
      </c>
      <c r="BA1905">
        <v>1</v>
      </c>
      <c r="BB1905" t="str">
        <f t="shared" si="1126"/>
        <v xml:space="preserve">N4400K  </v>
      </c>
      <c r="BC1905">
        <v>1</v>
      </c>
      <c r="BE1905">
        <v>0</v>
      </c>
      <c r="BF1905">
        <v>0</v>
      </c>
      <c r="BG1905">
        <v>0</v>
      </c>
      <c r="BH1905">
        <v>1800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 t="shared" si="1130"/>
        <v>21:43:11.470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7</v>
      </c>
      <c r="CP1905" t="s">
        <v>119</v>
      </c>
      <c r="CQ1905">
        <v>168</v>
      </c>
      <c r="CR1905">
        <v>3</v>
      </c>
      <c r="CW1905">
        <v>9654174</v>
      </c>
      <c r="CY1905">
        <v>1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 t="shared" si="1127"/>
        <v>07/22/2022 21:43:11.690</v>
      </c>
      <c r="C1906" t="str">
        <f t="shared" si="1125"/>
        <v>FFDFD3C0</v>
      </c>
      <c r="D1906" t="s">
        <v>121</v>
      </c>
      <c r="E1906">
        <v>12</v>
      </c>
      <c r="F1906">
        <v>1012</v>
      </c>
      <c r="G1906" t="s">
        <v>122</v>
      </c>
      <c r="J1906" t="s">
        <v>123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1128"/>
        <v>21:43:11.469</v>
      </c>
      <c r="T1906" t="str">
        <f t="shared" si="1129"/>
        <v>21:43:11.069</v>
      </c>
      <c r="U1906" t="str">
        <f t="shared" si="1101"/>
        <v>A54CFF</v>
      </c>
      <c r="V1906">
        <v>0</v>
      </c>
      <c r="W1906">
        <v>0</v>
      </c>
      <c r="X1906">
        <v>2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1</v>
      </c>
      <c r="AI1906" t="s">
        <v>750</v>
      </c>
      <c r="AJ1906">
        <v>43.458438000000001</v>
      </c>
      <c r="AK1906" t="s">
        <v>751</v>
      </c>
      <c r="AL1906">
        <v>-88.797255000000007</v>
      </c>
      <c r="AM1906">
        <v>25</v>
      </c>
      <c r="AN1906">
        <v>1875</v>
      </c>
      <c r="AO1906" t="s">
        <v>118</v>
      </c>
      <c r="AP1906">
        <v>-43</v>
      </c>
      <c r="AQ1906">
        <v>86</v>
      </c>
      <c r="AR1906">
        <v>0</v>
      </c>
      <c r="AZ1906">
        <v>1200</v>
      </c>
      <c r="BA1906">
        <v>1</v>
      </c>
      <c r="BB1906" t="str">
        <f t="shared" si="1126"/>
        <v xml:space="preserve">N4400K  </v>
      </c>
      <c r="BC1906">
        <v>1</v>
      </c>
      <c r="BE1906">
        <v>0</v>
      </c>
      <c r="BF1906">
        <v>0</v>
      </c>
      <c r="BG1906">
        <v>0</v>
      </c>
      <c r="BH1906">
        <v>1800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 t="shared" si="1130"/>
        <v>21:43:11.470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7</v>
      </c>
      <c r="CP1906" t="s">
        <v>119</v>
      </c>
      <c r="CQ1906">
        <v>168</v>
      </c>
      <c r="CR1906">
        <v>3</v>
      </c>
      <c r="CW1906">
        <v>9654174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"07/22/2022 21:43:12.784"</f>
        <v>07/22/2022 21:43:12.784</v>
      </c>
      <c r="C1907" t="str">
        <f t="shared" si="1125"/>
        <v>FFDFD3C0</v>
      </c>
      <c r="D1907" t="s">
        <v>127</v>
      </c>
      <c r="E1907">
        <v>8</v>
      </c>
      <c r="F1907">
        <v>2008</v>
      </c>
      <c r="G1907" t="s">
        <v>128</v>
      </c>
      <c r="J1907" t="s">
        <v>129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ref="S1907:S1912" si="1131">"21:43:12.578"</f>
        <v>21:43:12.578</v>
      </c>
      <c r="T1907" t="str">
        <f t="shared" ref="T1907:T1912" si="1132">"21:43:12.078"</f>
        <v>21:43:12.078</v>
      </c>
      <c r="U1907" t="str">
        <f t="shared" si="1101"/>
        <v>A54CFF</v>
      </c>
      <c r="V1907">
        <v>0</v>
      </c>
      <c r="W1907">
        <v>0</v>
      </c>
      <c r="X1907">
        <v>2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1</v>
      </c>
      <c r="AI1907" t="s">
        <v>752</v>
      </c>
      <c r="AJ1907">
        <v>43.458888999999999</v>
      </c>
      <c r="AK1907" t="s">
        <v>753</v>
      </c>
      <c r="AL1907">
        <v>-88.797511999999998</v>
      </c>
      <c r="AM1907">
        <v>25</v>
      </c>
      <c r="AN1907">
        <v>1875</v>
      </c>
      <c r="AO1907" t="s">
        <v>118</v>
      </c>
      <c r="AP1907">
        <v>-43</v>
      </c>
      <c r="AQ1907">
        <v>86</v>
      </c>
      <c r="AR1907">
        <v>0</v>
      </c>
      <c r="AZ1907">
        <v>1200</v>
      </c>
      <c r="BA1907">
        <v>1</v>
      </c>
      <c r="BB1907" t="str">
        <f t="shared" si="1126"/>
        <v xml:space="preserve">N4400K  </v>
      </c>
      <c r="BC1907">
        <v>1</v>
      </c>
      <c r="BE1907">
        <v>0</v>
      </c>
      <c r="BF1907">
        <v>0</v>
      </c>
      <c r="BG1907">
        <v>0</v>
      </c>
      <c r="BH1907">
        <v>1800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 t="shared" ref="BW1907:BW1912" si="1133">"21:43:12.582"</f>
        <v>21:43:12.582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7</v>
      </c>
      <c r="CP1907" t="s">
        <v>119</v>
      </c>
      <c r="CQ1907">
        <v>168</v>
      </c>
      <c r="CR1907">
        <v>0</v>
      </c>
      <c r="CW1907">
        <v>4212289</v>
      </c>
      <c r="CY1907">
        <v>1</v>
      </c>
      <c r="CZ1907">
        <v>0</v>
      </c>
      <c r="DA1907">
        <v>0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"07/22/2022 21:43:12.784"</f>
        <v>07/22/2022 21:43:12.784</v>
      </c>
      <c r="C1908" t="str">
        <f t="shared" si="1125"/>
        <v>FFDFD3C0</v>
      </c>
      <c r="D1908" t="s">
        <v>121</v>
      </c>
      <c r="E1908">
        <v>11</v>
      </c>
      <c r="F1908">
        <v>1011</v>
      </c>
      <c r="G1908" t="s">
        <v>125</v>
      </c>
      <c r="J1908" t="s">
        <v>123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1131"/>
        <v>21:43:12.578</v>
      </c>
      <c r="T1908" t="str">
        <f t="shared" si="1132"/>
        <v>21:43:12.078</v>
      </c>
      <c r="U1908" t="str">
        <f t="shared" si="1101"/>
        <v>A54CFF</v>
      </c>
      <c r="V1908">
        <v>0</v>
      </c>
      <c r="W1908">
        <v>0</v>
      </c>
      <c r="X1908">
        <v>2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1</v>
      </c>
      <c r="AI1908" t="s">
        <v>752</v>
      </c>
      <c r="AJ1908">
        <v>43.458888999999999</v>
      </c>
      <c r="AK1908" t="s">
        <v>753</v>
      </c>
      <c r="AL1908">
        <v>-88.797511999999998</v>
      </c>
      <c r="AM1908">
        <v>25</v>
      </c>
      <c r="AN1908">
        <v>1875</v>
      </c>
      <c r="AO1908" t="s">
        <v>118</v>
      </c>
      <c r="AP1908">
        <v>-43</v>
      </c>
      <c r="AQ1908">
        <v>86</v>
      </c>
      <c r="AR1908">
        <v>0</v>
      </c>
      <c r="AZ1908">
        <v>1200</v>
      </c>
      <c r="BA1908">
        <v>1</v>
      </c>
      <c r="BB1908" t="str">
        <f t="shared" si="1126"/>
        <v xml:space="preserve">N4400K  </v>
      </c>
      <c r="BC1908">
        <v>1</v>
      </c>
      <c r="BE1908">
        <v>0</v>
      </c>
      <c r="BF1908">
        <v>0</v>
      </c>
      <c r="BG1908">
        <v>0</v>
      </c>
      <c r="BH1908">
        <v>1800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 t="shared" si="1133"/>
        <v>21:43:12.582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7</v>
      </c>
      <c r="CP1908" t="s">
        <v>119</v>
      </c>
      <c r="CQ1908">
        <v>168</v>
      </c>
      <c r="CR1908">
        <v>0</v>
      </c>
      <c r="CW1908">
        <v>4212289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"07/22/2022 21:43:12.831"</f>
        <v>07/22/2022 21:43:12.831</v>
      </c>
      <c r="C1909" t="str">
        <f t="shared" si="1125"/>
        <v>FFDFD3C0</v>
      </c>
      <c r="D1909" t="s">
        <v>121</v>
      </c>
      <c r="E1909">
        <v>12</v>
      </c>
      <c r="F1909">
        <v>1012</v>
      </c>
      <c r="G1909" t="s">
        <v>122</v>
      </c>
      <c r="J1909" t="s">
        <v>123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1131"/>
        <v>21:43:12.578</v>
      </c>
      <c r="T1909" t="str">
        <f t="shared" si="1132"/>
        <v>21:43:12.078</v>
      </c>
      <c r="U1909" t="str">
        <f t="shared" si="1101"/>
        <v>A54CFF</v>
      </c>
      <c r="V1909">
        <v>0</v>
      </c>
      <c r="W1909">
        <v>0</v>
      </c>
      <c r="X1909">
        <v>2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1</v>
      </c>
      <c r="AI1909" t="s">
        <v>752</v>
      </c>
      <c r="AJ1909">
        <v>43.458888999999999</v>
      </c>
      <c r="AK1909" t="s">
        <v>753</v>
      </c>
      <c r="AL1909">
        <v>-88.797511999999998</v>
      </c>
      <c r="AM1909">
        <v>25</v>
      </c>
      <c r="AN1909">
        <v>1875</v>
      </c>
      <c r="AO1909" t="s">
        <v>118</v>
      </c>
      <c r="AP1909">
        <v>-43</v>
      </c>
      <c r="AQ1909">
        <v>86</v>
      </c>
      <c r="AR1909">
        <v>0</v>
      </c>
      <c r="AZ1909">
        <v>1200</v>
      </c>
      <c r="BA1909">
        <v>1</v>
      </c>
      <c r="BB1909" t="str">
        <f t="shared" si="1126"/>
        <v xml:space="preserve">N4400K  </v>
      </c>
      <c r="BC1909">
        <v>1</v>
      </c>
      <c r="BE1909">
        <v>0</v>
      </c>
      <c r="BF1909">
        <v>0</v>
      </c>
      <c r="BG1909">
        <v>0</v>
      </c>
      <c r="BH1909">
        <v>1800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 t="shared" si="1133"/>
        <v>21:43:12.582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168</v>
      </c>
      <c r="CR1909">
        <v>0</v>
      </c>
      <c r="CW1909">
        <v>4212289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"07/22/2022 21:43:12.831"</f>
        <v>07/22/2022 21:43:12.831</v>
      </c>
      <c r="C1910" t="str">
        <f t="shared" si="1125"/>
        <v>FFDFD3C0</v>
      </c>
      <c r="D1910" t="s">
        <v>113</v>
      </c>
      <c r="E1910">
        <v>44</v>
      </c>
      <c r="H1910">
        <v>151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1131"/>
        <v>21:43:12.578</v>
      </c>
      <c r="T1910" t="str">
        <f t="shared" si="1132"/>
        <v>21:43:12.078</v>
      </c>
      <c r="U1910" t="str">
        <f t="shared" si="1101"/>
        <v>A54CFF</v>
      </c>
      <c r="V1910">
        <v>0</v>
      </c>
      <c r="W1910">
        <v>0</v>
      </c>
      <c r="X1910">
        <v>2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1</v>
      </c>
      <c r="AI1910" t="s">
        <v>752</v>
      </c>
      <c r="AJ1910">
        <v>43.458888999999999</v>
      </c>
      <c r="AK1910" t="s">
        <v>753</v>
      </c>
      <c r="AL1910">
        <v>-88.797511999999998</v>
      </c>
      <c r="AM1910">
        <v>25</v>
      </c>
      <c r="AN1910">
        <v>1875</v>
      </c>
      <c r="AO1910" t="s">
        <v>118</v>
      </c>
      <c r="AP1910">
        <v>-43</v>
      </c>
      <c r="AQ1910">
        <v>86</v>
      </c>
      <c r="AR1910">
        <v>0</v>
      </c>
      <c r="AZ1910">
        <v>1200</v>
      </c>
      <c r="BA1910">
        <v>1</v>
      </c>
      <c r="BB1910" t="str">
        <f t="shared" si="1126"/>
        <v xml:space="preserve">N4400K  </v>
      </c>
      <c r="BC1910">
        <v>1</v>
      </c>
      <c r="BE1910">
        <v>0</v>
      </c>
      <c r="BF1910">
        <v>0</v>
      </c>
      <c r="BG1910">
        <v>0</v>
      </c>
      <c r="BH1910">
        <v>1800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 t="shared" si="1133"/>
        <v>21:43:12.582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7</v>
      </c>
      <c r="CP1910" t="s">
        <v>119</v>
      </c>
      <c r="CQ1910">
        <v>168</v>
      </c>
      <c r="CR1910">
        <v>0</v>
      </c>
      <c r="CW1910">
        <v>4212289</v>
      </c>
      <c r="CY1910">
        <v>1</v>
      </c>
      <c r="CZ1910">
        <v>0</v>
      </c>
      <c r="DA1910">
        <v>1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"07/22/2022 21:43:12.831"</f>
        <v>07/22/2022 21:43:12.831</v>
      </c>
      <c r="C1911" t="str">
        <f t="shared" si="1125"/>
        <v>FFDFD3C0</v>
      </c>
      <c r="D1911" t="s">
        <v>113</v>
      </c>
      <c r="E1911">
        <v>45</v>
      </c>
      <c r="H1911">
        <v>152</v>
      </c>
      <c r="I1911" t="s">
        <v>120</v>
      </c>
      <c r="J1911" t="s">
        <v>115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1131"/>
        <v>21:43:12.578</v>
      </c>
      <c r="T1911" t="str">
        <f t="shared" si="1132"/>
        <v>21:43:12.078</v>
      </c>
      <c r="U1911" t="str">
        <f t="shared" si="1101"/>
        <v>A54CFF</v>
      </c>
      <c r="V1911">
        <v>0</v>
      </c>
      <c r="W1911">
        <v>0</v>
      </c>
      <c r="X1911">
        <v>2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1</v>
      </c>
      <c r="AI1911" t="s">
        <v>752</v>
      </c>
      <c r="AJ1911">
        <v>43.458888999999999</v>
      </c>
      <c r="AK1911" t="s">
        <v>753</v>
      </c>
      <c r="AL1911">
        <v>-88.797511999999998</v>
      </c>
      <c r="AM1911">
        <v>25</v>
      </c>
      <c r="AN1911">
        <v>1875</v>
      </c>
      <c r="AO1911" t="s">
        <v>118</v>
      </c>
      <c r="AP1911">
        <v>-43</v>
      </c>
      <c r="AQ1911">
        <v>86</v>
      </c>
      <c r="AR1911">
        <v>0</v>
      </c>
      <c r="AZ1911">
        <v>1200</v>
      </c>
      <c r="BA1911">
        <v>1</v>
      </c>
      <c r="BB1911" t="str">
        <f t="shared" si="1126"/>
        <v xml:space="preserve">N4400K  </v>
      </c>
      <c r="BC1911">
        <v>1</v>
      </c>
      <c r="BE1911">
        <v>0</v>
      </c>
      <c r="BF1911">
        <v>0</v>
      </c>
      <c r="BG1911">
        <v>0</v>
      </c>
      <c r="BH1911">
        <v>1800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 t="shared" si="1133"/>
        <v>21:43:12.582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168</v>
      </c>
      <c r="CR1911">
        <v>0</v>
      </c>
      <c r="CW1911">
        <v>4212289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"07/22/2022 21:43:12.831"</f>
        <v>07/22/2022 21:43:12.831</v>
      </c>
      <c r="C1912" t="str">
        <f t="shared" si="1125"/>
        <v>FFDFD3C0</v>
      </c>
      <c r="D1912" t="s">
        <v>124</v>
      </c>
      <c r="E1912">
        <v>2</v>
      </c>
      <c r="H1912">
        <v>156</v>
      </c>
      <c r="I1912" t="s">
        <v>125</v>
      </c>
      <c r="J1912" t="s">
        <v>126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1131"/>
        <v>21:43:12.578</v>
      </c>
      <c r="T1912" t="str">
        <f t="shared" si="1132"/>
        <v>21:43:12.078</v>
      </c>
      <c r="U1912" t="str">
        <f t="shared" si="1101"/>
        <v>A54CFF</v>
      </c>
      <c r="V1912">
        <v>0</v>
      </c>
      <c r="W1912">
        <v>0</v>
      </c>
      <c r="X1912">
        <v>2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1</v>
      </c>
      <c r="AI1912" t="s">
        <v>752</v>
      </c>
      <c r="AJ1912">
        <v>43.458888999999999</v>
      </c>
      <c r="AK1912" t="s">
        <v>753</v>
      </c>
      <c r="AL1912">
        <v>-88.797511999999998</v>
      </c>
      <c r="AM1912">
        <v>25</v>
      </c>
      <c r="AN1912">
        <v>1875</v>
      </c>
      <c r="AO1912" t="s">
        <v>118</v>
      </c>
      <c r="AP1912">
        <v>-43</v>
      </c>
      <c r="AQ1912">
        <v>86</v>
      </c>
      <c r="AR1912">
        <v>0</v>
      </c>
      <c r="AZ1912">
        <v>1200</v>
      </c>
      <c r="BA1912">
        <v>1</v>
      </c>
      <c r="BB1912" t="str">
        <f t="shared" si="1126"/>
        <v xml:space="preserve">N4400K  </v>
      </c>
      <c r="BC1912">
        <v>1</v>
      </c>
      <c r="BE1912">
        <v>0</v>
      </c>
      <c r="BF1912">
        <v>0</v>
      </c>
      <c r="BG1912">
        <v>0</v>
      </c>
      <c r="BH1912">
        <v>1800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 t="shared" si="1133"/>
        <v>21:43:12.582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7</v>
      </c>
      <c r="CP1912" t="s">
        <v>119</v>
      </c>
      <c r="CQ1912">
        <v>168</v>
      </c>
      <c r="CR1912">
        <v>0</v>
      </c>
      <c r="CW1912">
        <v>4212289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 t="shared" ref="A1913:A1918" si="1134">"07/22/2022 21:43:13.847"</f>
        <v>07/22/2022 21:43:13.847</v>
      </c>
      <c r="C1913" t="str">
        <f t="shared" si="1125"/>
        <v>FFDFD3C0</v>
      </c>
      <c r="D1913" t="s">
        <v>121</v>
      </c>
      <c r="E1913">
        <v>11</v>
      </c>
      <c r="F1913">
        <v>1011</v>
      </c>
      <c r="G1913" t="s">
        <v>125</v>
      </c>
      <c r="J1913" t="s">
        <v>123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ref="S1913:S1918" si="1135">"21:43:13.508"</f>
        <v>21:43:13.508</v>
      </c>
      <c r="T1913" t="str">
        <f t="shared" ref="T1913:T1918" si="1136">"21:43:13.108"</f>
        <v>21:43:13.108</v>
      </c>
      <c r="U1913" t="str">
        <f t="shared" si="1101"/>
        <v>A54CFF</v>
      </c>
      <c r="V1913">
        <v>0</v>
      </c>
      <c r="W1913">
        <v>0</v>
      </c>
      <c r="X1913">
        <v>2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1</v>
      </c>
      <c r="AI1913" t="s">
        <v>754</v>
      </c>
      <c r="AJ1913">
        <v>43.459252999999997</v>
      </c>
      <c r="AK1913" t="s">
        <v>755</v>
      </c>
      <c r="AL1913">
        <v>-88.797833999999995</v>
      </c>
      <c r="AM1913">
        <v>25</v>
      </c>
      <c r="AN1913">
        <v>1875</v>
      </c>
      <c r="AO1913" t="s">
        <v>118</v>
      </c>
      <c r="AP1913">
        <v>-44</v>
      </c>
      <c r="AQ1913">
        <v>85</v>
      </c>
      <c r="AR1913">
        <v>64</v>
      </c>
      <c r="AZ1913">
        <v>1200</v>
      </c>
      <c r="BA1913">
        <v>1</v>
      </c>
      <c r="BB1913" t="str">
        <f t="shared" si="1126"/>
        <v xml:space="preserve">N4400K  </v>
      </c>
      <c r="BC1913">
        <v>1</v>
      </c>
      <c r="BE1913">
        <v>0</v>
      </c>
      <c r="BF1913">
        <v>0</v>
      </c>
      <c r="BG1913">
        <v>0</v>
      </c>
      <c r="BH1913">
        <v>1800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 t="shared" ref="BW1913:BW1918" si="1137">"21:43:13.514"</f>
        <v>21:43:13.514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7</v>
      </c>
      <c r="CP1913" t="s">
        <v>119</v>
      </c>
      <c r="CQ1913">
        <v>168</v>
      </c>
      <c r="CR1913">
        <v>0</v>
      </c>
      <c r="CW1913">
        <v>4213538</v>
      </c>
      <c r="CY1913">
        <v>1</v>
      </c>
      <c r="CZ1913">
        <v>0</v>
      </c>
      <c r="DA1913">
        <v>0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 t="shared" si="1134"/>
        <v>07/22/2022 21:43:13.847</v>
      </c>
      <c r="C1914" t="str">
        <f t="shared" si="1125"/>
        <v>FFDFD3C0</v>
      </c>
      <c r="D1914" t="s">
        <v>121</v>
      </c>
      <c r="E1914">
        <v>12</v>
      </c>
      <c r="F1914">
        <v>1012</v>
      </c>
      <c r="G1914" t="s">
        <v>122</v>
      </c>
      <c r="J1914" t="s">
        <v>123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1135"/>
        <v>21:43:13.508</v>
      </c>
      <c r="T1914" t="str">
        <f t="shared" si="1136"/>
        <v>21:43:13.108</v>
      </c>
      <c r="U1914" t="str">
        <f t="shared" si="1101"/>
        <v>A54CFF</v>
      </c>
      <c r="V1914">
        <v>0</v>
      </c>
      <c r="W1914">
        <v>0</v>
      </c>
      <c r="X1914">
        <v>2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1</v>
      </c>
      <c r="AI1914" t="s">
        <v>754</v>
      </c>
      <c r="AJ1914">
        <v>43.459252999999997</v>
      </c>
      <c r="AK1914" t="s">
        <v>755</v>
      </c>
      <c r="AL1914">
        <v>-88.797833999999995</v>
      </c>
      <c r="AM1914">
        <v>25</v>
      </c>
      <c r="AN1914">
        <v>1875</v>
      </c>
      <c r="AO1914" t="s">
        <v>118</v>
      </c>
      <c r="AP1914">
        <v>-44</v>
      </c>
      <c r="AQ1914">
        <v>85</v>
      </c>
      <c r="AR1914">
        <v>64</v>
      </c>
      <c r="AZ1914">
        <v>1200</v>
      </c>
      <c r="BA1914">
        <v>1</v>
      </c>
      <c r="BB1914" t="str">
        <f t="shared" si="1126"/>
        <v xml:space="preserve">N4400K  </v>
      </c>
      <c r="BC1914">
        <v>1</v>
      </c>
      <c r="BE1914">
        <v>0</v>
      </c>
      <c r="BF1914">
        <v>0</v>
      </c>
      <c r="BG1914">
        <v>0</v>
      </c>
      <c r="BH1914">
        <v>1800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 t="shared" si="1137"/>
        <v>21:43:13.514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7</v>
      </c>
      <c r="CP1914" t="s">
        <v>119</v>
      </c>
      <c r="CQ1914">
        <v>168</v>
      </c>
      <c r="CR1914">
        <v>0</v>
      </c>
      <c r="CW1914">
        <v>4213538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 t="shared" si="1134"/>
        <v>07/22/2022 21:43:13.847</v>
      </c>
      <c r="C1915" t="str">
        <f t="shared" si="1125"/>
        <v>FFDFD3C0</v>
      </c>
      <c r="D1915" t="s">
        <v>113</v>
      </c>
      <c r="E1915">
        <v>44</v>
      </c>
      <c r="H1915">
        <v>151</v>
      </c>
      <c r="I1915" t="s">
        <v>114</v>
      </c>
      <c r="J1915" t="s">
        <v>115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1135"/>
        <v>21:43:13.508</v>
      </c>
      <c r="T1915" t="str">
        <f t="shared" si="1136"/>
        <v>21:43:13.108</v>
      </c>
      <c r="U1915" t="str">
        <f t="shared" si="1101"/>
        <v>A54CFF</v>
      </c>
      <c r="V1915">
        <v>0</v>
      </c>
      <c r="W1915">
        <v>0</v>
      </c>
      <c r="X1915">
        <v>2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1</v>
      </c>
      <c r="AI1915" t="s">
        <v>754</v>
      </c>
      <c r="AJ1915">
        <v>43.459252999999997</v>
      </c>
      <c r="AK1915" t="s">
        <v>755</v>
      </c>
      <c r="AL1915">
        <v>-88.797833999999995</v>
      </c>
      <c r="AM1915">
        <v>25</v>
      </c>
      <c r="AN1915">
        <v>1875</v>
      </c>
      <c r="AO1915" t="s">
        <v>118</v>
      </c>
      <c r="AP1915">
        <v>-44</v>
      </c>
      <c r="AQ1915">
        <v>85</v>
      </c>
      <c r="AR1915">
        <v>64</v>
      </c>
      <c r="AZ1915">
        <v>1200</v>
      </c>
      <c r="BA1915">
        <v>1</v>
      </c>
      <c r="BB1915" t="str">
        <f t="shared" si="1126"/>
        <v xml:space="preserve">N4400K  </v>
      </c>
      <c r="BC1915">
        <v>1</v>
      </c>
      <c r="BE1915">
        <v>0</v>
      </c>
      <c r="BF1915">
        <v>0</v>
      </c>
      <c r="BG1915">
        <v>0</v>
      </c>
      <c r="BH1915">
        <v>1800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 t="shared" si="1137"/>
        <v>21:43:13.514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119</v>
      </c>
      <c r="CQ1915">
        <v>168</v>
      </c>
      <c r="CR1915">
        <v>0</v>
      </c>
      <c r="CW1915">
        <v>4213538</v>
      </c>
      <c r="CY1915">
        <v>1</v>
      </c>
      <c r="CZ1915">
        <v>0</v>
      </c>
      <c r="DA1915">
        <v>1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 t="shared" si="1134"/>
        <v>07/22/2022 21:43:13.847</v>
      </c>
      <c r="C1916" t="str">
        <f t="shared" si="1125"/>
        <v>FFDFD3C0</v>
      </c>
      <c r="D1916" t="s">
        <v>113</v>
      </c>
      <c r="E1916">
        <v>45</v>
      </c>
      <c r="H1916">
        <v>152</v>
      </c>
      <c r="I1916" t="s">
        <v>120</v>
      </c>
      <c r="J1916" t="s">
        <v>115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1135"/>
        <v>21:43:13.508</v>
      </c>
      <c r="T1916" t="str">
        <f t="shared" si="1136"/>
        <v>21:43:13.108</v>
      </c>
      <c r="U1916" t="str">
        <f t="shared" si="1101"/>
        <v>A54CFF</v>
      </c>
      <c r="V1916">
        <v>0</v>
      </c>
      <c r="W1916">
        <v>0</v>
      </c>
      <c r="X1916">
        <v>2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1</v>
      </c>
      <c r="AI1916" t="s">
        <v>754</v>
      </c>
      <c r="AJ1916">
        <v>43.459252999999997</v>
      </c>
      <c r="AK1916" t="s">
        <v>755</v>
      </c>
      <c r="AL1916">
        <v>-88.797833999999995</v>
      </c>
      <c r="AM1916">
        <v>25</v>
      </c>
      <c r="AN1916">
        <v>1875</v>
      </c>
      <c r="AO1916" t="s">
        <v>118</v>
      </c>
      <c r="AP1916">
        <v>-44</v>
      </c>
      <c r="AQ1916">
        <v>85</v>
      </c>
      <c r="AR1916">
        <v>64</v>
      </c>
      <c r="AZ1916">
        <v>1200</v>
      </c>
      <c r="BA1916">
        <v>1</v>
      </c>
      <c r="BB1916" t="str">
        <f t="shared" si="1126"/>
        <v xml:space="preserve">N4400K  </v>
      </c>
      <c r="BC1916">
        <v>1</v>
      </c>
      <c r="BE1916">
        <v>0</v>
      </c>
      <c r="BF1916">
        <v>0</v>
      </c>
      <c r="BG1916">
        <v>0</v>
      </c>
      <c r="BH1916">
        <v>1800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 t="shared" si="1137"/>
        <v>21:43:13.514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7</v>
      </c>
      <c r="CP1916" t="s">
        <v>119</v>
      </c>
      <c r="CQ1916">
        <v>168</v>
      </c>
      <c r="CR1916">
        <v>0</v>
      </c>
      <c r="CW1916">
        <v>4213538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 t="shared" si="1134"/>
        <v>07/22/2022 21:43:13.847</v>
      </c>
      <c r="C1917" t="str">
        <f t="shared" si="1125"/>
        <v>FFDFD3C0</v>
      </c>
      <c r="D1917" t="s">
        <v>124</v>
      </c>
      <c r="E1917">
        <v>2</v>
      </c>
      <c r="H1917">
        <v>156</v>
      </c>
      <c r="I1917" t="s">
        <v>125</v>
      </c>
      <c r="J1917" t="s">
        <v>126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1135"/>
        <v>21:43:13.508</v>
      </c>
      <c r="T1917" t="str">
        <f t="shared" si="1136"/>
        <v>21:43:13.108</v>
      </c>
      <c r="U1917" t="str">
        <f t="shared" si="1101"/>
        <v>A54CFF</v>
      </c>
      <c r="V1917">
        <v>0</v>
      </c>
      <c r="W1917">
        <v>0</v>
      </c>
      <c r="X1917">
        <v>2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1</v>
      </c>
      <c r="AI1917" t="s">
        <v>754</v>
      </c>
      <c r="AJ1917">
        <v>43.459252999999997</v>
      </c>
      <c r="AK1917" t="s">
        <v>755</v>
      </c>
      <c r="AL1917">
        <v>-88.797833999999995</v>
      </c>
      <c r="AM1917">
        <v>25</v>
      </c>
      <c r="AN1917">
        <v>1875</v>
      </c>
      <c r="AO1917" t="s">
        <v>118</v>
      </c>
      <c r="AP1917">
        <v>-44</v>
      </c>
      <c r="AQ1917">
        <v>85</v>
      </c>
      <c r="AR1917">
        <v>64</v>
      </c>
      <c r="AZ1917">
        <v>1200</v>
      </c>
      <c r="BA1917">
        <v>1</v>
      </c>
      <c r="BB1917" t="str">
        <f t="shared" si="1126"/>
        <v xml:space="preserve">N4400K  </v>
      </c>
      <c r="BC1917">
        <v>1</v>
      </c>
      <c r="BE1917">
        <v>0</v>
      </c>
      <c r="BF1917">
        <v>0</v>
      </c>
      <c r="BG1917">
        <v>0</v>
      </c>
      <c r="BH1917">
        <v>1800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 t="shared" si="1137"/>
        <v>21:43:13.514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168</v>
      </c>
      <c r="CR1917">
        <v>0</v>
      </c>
      <c r="CW1917">
        <v>4213538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 t="shared" si="1134"/>
        <v>07/22/2022 21:43:13.847</v>
      </c>
      <c r="C1918" t="str">
        <f t="shared" si="1125"/>
        <v>FFDFD3C0</v>
      </c>
      <c r="D1918" t="s">
        <v>127</v>
      </c>
      <c r="E1918">
        <v>8</v>
      </c>
      <c r="F1918">
        <v>2008</v>
      </c>
      <c r="G1918" t="s">
        <v>128</v>
      </c>
      <c r="J1918" t="s">
        <v>129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1135"/>
        <v>21:43:13.508</v>
      </c>
      <c r="T1918" t="str">
        <f t="shared" si="1136"/>
        <v>21:43:13.108</v>
      </c>
      <c r="U1918" t="str">
        <f t="shared" si="1101"/>
        <v>A54CFF</v>
      </c>
      <c r="V1918">
        <v>0</v>
      </c>
      <c r="W1918">
        <v>0</v>
      </c>
      <c r="X1918">
        <v>2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1</v>
      </c>
      <c r="AI1918" t="s">
        <v>754</v>
      </c>
      <c r="AJ1918">
        <v>43.459252999999997</v>
      </c>
      <c r="AK1918" t="s">
        <v>755</v>
      </c>
      <c r="AL1918">
        <v>-88.797833999999995</v>
      </c>
      <c r="AM1918">
        <v>25</v>
      </c>
      <c r="AN1918">
        <v>1875</v>
      </c>
      <c r="AO1918" t="s">
        <v>118</v>
      </c>
      <c r="AP1918">
        <v>-44</v>
      </c>
      <c r="AQ1918">
        <v>85</v>
      </c>
      <c r="AR1918">
        <v>64</v>
      </c>
      <c r="AZ1918">
        <v>1200</v>
      </c>
      <c r="BA1918">
        <v>1</v>
      </c>
      <c r="BB1918" t="str">
        <f t="shared" si="1126"/>
        <v xml:space="preserve">N4400K  </v>
      </c>
      <c r="BC1918">
        <v>1</v>
      </c>
      <c r="BE1918">
        <v>0</v>
      </c>
      <c r="BF1918">
        <v>0</v>
      </c>
      <c r="BG1918">
        <v>0</v>
      </c>
      <c r="BH1918">
        <v>1800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 t="shared" si="1137"/>
        <v>21:43:13.514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7</v>
      </c>
      <c r="CP1918" t="s">
        <v>119</v>
      </c>
      <c r="CQ1918">
        <v>168</v>
      </c>
      <c r="CR1918">
        <v>0</v>
      </c>
      <c r="CW1918">
        <v>4213538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"07/22/2022 21:43:14.847"</f>
        <v>07/22/2022 21:43:14.847</v>
      </c>
      <c r="C1919" t="str">
        <f t="shared" si="1125"/>
        <v>FFDFD3C0</v>
      </c>
      <c r="D1919" t="s">
        <v>127</v>
      </c>
      <c r="E1919">
        <v>8</v>
      </c>
      <c r="F1919">
        <v>2008</v>
      </c>
      <c r="G1919" t="s">
        <v>128</v>
      </c>
      <c r="J1919" t="s">
        <v>129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ref="S1919:S1924" si="1138">"21:43:14.563"</f>
        <v>21:43:14.563</v>
      </c>
      <c r="T1919" t="str">
        <f t="shared" ref="T1919:T1924" si="1139">"21:43:14.063"</f>
        <v>21:43:14.063</v>
      </c>
      <c r="U1919" t="str">
        <f t="shared" si="1101"/>
        <v>A54CFF</v>
      </c>
      <c r="V1919">
        <v>0</v>
      </c>
      <c r="W1919">
        <v>0</v>
      </c>
      <c r="X1919">
        <v>2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1</v>
      </c>
      <c r="AI1919" t="s">
        <v>756</v>
      </c>
      <c r="AJ1919">
        <v>43.459682000000001</v>
      </c>
      <c r="AK1919" t="s">
        <v>757</v>
      </c>
      <c r="AL1919">
        <v>-88.798113000000001</v>
      </c>
      <c r="AM1919">
        <v>25</v>
      </c>
      <c r="AN1919">
        <v>1875</v>
      </c>
      <c r="AO1919" t="s">
        <v>118</v>
      </c>
      <c r="AP1919">
        <v>-44</v>
      </c>
      <c r="AQ1919">
        <v>86</v>
      </c>
      <c r="AR1919">
        <v>192</v>
      </c>
      <c r="AZ1919">
        <v>1200</v>
      </c>
      <c r="BA1919">
        <v>1</v>
      </c>
      <c r="BB1919" t="str">
        <f t="shared" si="1126"/>
        <v xml:space="preserve">N4400K  </v>
      </c>
      <c r="BC1919">
        <v>1</v>
      </c>
      <c r="BE1919">
        <v>0</v>
      </c>
      <c r="BF1919">
        <v>0</v>
      </c>
      <c r="BG1919">
        <v>0</v>
      </c>
      <c r="BH1919">
        <v>1800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 t="shared" ref="BW1919:BW1924" si="1140">"21:43:14.565"</f>
        <v>21:43:14.565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7</v>
      </c>
      <c r="CP1919" t="s">
        <v>119</v>
      </c>
      <c r="CQ1919">
        <v>168</v>
      </c>
      <c r="CR1919">
        <v>3</v>
      </c>
      <c r="CW1919">
        <v>9657981</v>
      </c>
      <c r="CY1919">
        <v>1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"07/22/2022 21:43:14.909"</f>
        <v>07/22/2022 21:43:14.909</v>
      </c>
      <c r="C1920" t="str">
        <f t="shared" si="1125"/>
        <v>FFDFD3C0</v>
      </c>
      <c r="D1920" t="s">
        <v>121</v>
      </c>
      <c r="E1920">
        <v>11</v>
      </c>
      <c r="F1920">
        <v>1011</v>
      </c>
      <c r="G1920" t="s">
        <v>125</v>
      </c>
      <c r="J1920" t="s">
        <v>123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1138"/>
        <v>21:43:14.563</v>
      </c>
      <c r="T1920" t="str">
        <f t="shared" si="1139"/>
        <v>21:43:14.063</v>
      </c>
      <c r="U1920" t="str">
        <f t="shared" si="1101"/>
        <v>A54CFF</v>
      </c>
      <c r="V1920">
        <v>0</v>
      </c>
      <c r="W1920">
        <v>0</v>
      </c>
      <c r="X1920">
        <v>2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1</v>
      </c>
      <c r="AI1920" t="s">
        <v>756</v>
      </c>
      <c r="AJ1920">
        <v>43.459682000000001</v>
      </c>
      <c r="AK1920" t="s">
        <v>757</v>
      </c>
      <c r="AL1920">
        <v>-88.798113000000001</v>
      </c>
      <c r="AM1920">
        <v>25</v>
      </c>
      <c r="AN1920">
        <v>1875</v>
      </c>
      <c r="AO1920" t="s">
        <v>118</v>
      </c>
      <c r="AP1920">
        <v>-44</v>
      </c>
      <c r="AQ1920">
        <v>86</v>
      </c>
      <c r="AR1920">
        <v>192</v>
      </c>
      <c r="AZ1920">
        <v>1200</v>
      </c>
      <c r="BA1920">
        <v>1</v>
      </c>
      <c r="BB1920" t="str">
        <f t="shared" si="1126"/>
        <v xml:space="preserve">N4400K  </v>
      </c>
      <c r="BC1920">
        <v>1</v>
      </c>
      <c r="BE1920">
        <v>0</v>
      </c>
      <c r="BF1920">
        <v>0</v>
      </c>
      <c r="BG1920">
        <v>0</v>
      </c>
      <c r="BH1920">
        <v>1800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 t="shared" si="1140"/>
        <v>21:43:14.565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119</v>
      </c>
      <c r="CQ1920">
        <v>168</v>
      </c>
      <c r="CR1920">
        <v>3</v>
      </c>
      <c r="CW1920">
        <v>9657981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"07/22/2022 21:43:14.909"</f>
        <v>07/22/2022 21:43:14.909</v>
      </c>
      <c r="C1921" t="str">
        <f t="shared" si="1125"/>
        <v>FFDFD3C0</v>
      </c>
      <c r="D1921" t="s">
        <v>121</v>
      </c>
      <c r="E1921">
        <v>12</v>
      </c>
      <c r="F1921">
        <v>1012</v>
      </c>
      <c r="G1921" t="s">
        <v>122</v>
      </c>
      <c r="J1921" t="s">
        <v>123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1138"/>
        <v>21:43:14.563</v>
      </c>
      <c r="T1921" t="str">
        <f t="shared" si="1139"/>
        <v>21:43:14.063</v>
      </c>
      <c r="U1921" t="str">
        <f t="shared" si="1101"/>
        <v>A54CFF</v>
      </c>
      <c r="V1921">
        <v>0</v>
      </c>
      <c r="W1921">
        <v>0</v>
      </c>
      <c r="X1921">
        <v>2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1</v>
      </c>
      <c r="AI1921" t="s">
        <v>756</v>
      </c>
      <c r="AJ1921">
        <v>43.459682000000001</v>
      </c>
      <c r="AK1921" t="s">
        <v>757</v>
      </c>
      <c r="AL1921">
        <v>-88.798113000000001</v>
      </c>
      <c r="AM1921">
        <v>25</v>
      </c>
      <c r="AN1921">
        <v>1875</v>
      </c>
      <c r="AO1921" t="s">
        <v>118</v>
      </c>
      <c r="AP1921">
        <v>-44</v>
      </c>
      <c r="AQ1921">
        <v>86</v>
      </c>
      <c r="AR1921">
        <v>192</v>
      </c>
      <c r="AZ1921">
        <v>1200</v>
      </c>
      <c r="BA1921">
        <v>1</v>
      </c>
      <c r="BB1921" t="str">
        <f t="shared" si="1126"/>
        <v xml:space="preserve">N4400K  </v>
      </c>
      <c r="BC1921">
        <v>1</v>
      </c>
      <c r="BE1921">
        <v>0</v>
      </c>
      <c r="BF1921">
        <v>0</v>
      </c>
      <c r="BG1921">
        <v>0</v>
      </c>
      <c r="BH1921">
        <v>1800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 t="shared" si="1140"/>
        <v>21:43:14.565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7</v>
      </c>
      <c r="CP1921" t="s">
        <v>119</v>
      </c>
      <c r="CQ1921">
        <v>168</v>
      </c>
      <c r="CR1921">
        <v>3</v>
      </c>
      <c r="CW1921">
        <v>9657981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"07/22/2022 21:43:14.909"</f>
        <v>07/22/2022 21:43:14.909</v>
      </c>
      <c r="C1922" t="str">
        <f t="shared" si="1125"/>
        <v>FFDFD3C0</v>
      </c>
      <c r="D1922" t="s">
        <v>113</v>
      </c>
      <c r="E1922">
        <v>44</v>
      </c>
      <c r="H1922">
        <v>151</v>
      </c>
      <c r="I1922" t="s">
        <v>114</v>
      </c>
      <c r="J1922" t="s">
        <v>115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1138"/>
        <v>21:43:14.563</v>
      </c>
      <c r="T1922" t="str">
        <f t="shared" si="1139"/>
        <v>21:43:14.063</v>
      </c>
      <c r="U1922" t="str">
        <f t="shared" ref="U1922:U1985" si="1141">"A54CFF"</f>
        <v>A54CFF</v>
      </c>
      <c r="V1922">
        <v>0</v>
      </c>
      <c r="W1922">
        <v>0</v>
      </c>
      <c r="X1922">
        <v>2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1</v>
      </c>
      <c r="AI1922" t="s">
        <v>756</v>
      </c>
      <c r="AJ1922">
        <v>43.459682000000001</v>
      </c>
      <c r="AK1922" t="s">
        <v>757</v>
      </c>
      <c r="AL1922">
        <v>-88.798113000000001</v>
      </c>
      <c r="AM1922">
        <v>25</v>
      </c>
      <c r="AN1922">
        <v>1875</v>
      </c>
      <c r="AO1922" t="s">
        <v>118</v>
      </c>
      <c r="AP1922">
        <v>-44</v>
      </c>
      <c r="AQ1922">
        <v>86</v>
      </c>
      <c r="AR1922">
        <v>192</v>
      </c>
      <c r="AZ1922">
        <v>1200</v>
      </c>
      <c r="BA1922">
        <v>1</v>
      </c>
      <c r="BB1922" t="str">
        <f t="shared" si="1126"/>
        <v xml:space="preserve">N4400K  </v>
      </c>
      <c r="BC1922">
        <v>1</v>
      </c>
      <c r="BE1922">
        <v>0</v>
      </c>
      <c r="BF1922">
        <v>0</v>
      </c>
      <c r="BG1922">
        <v>0</v>
      </c>
      <c r="BH1922">
        <v>1800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 t="shared" si="1140"/>
        <v>21:43:14.565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119</v>
      </c>
      <c r="CQ1922">
        <v>168</v>
      </c>
      <c r="CR1922">
        <v>3</v>
      </c>
      <c r="CW1922">
        <v>9657981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"07/22/2022 21:43:14.909"</f>
        <v>07/22/2022 21:43:14.909</v>
      </c>
      <c r="C1923" t="str">
        <f t="shared" si="1125"/>
        <v>FFDFD3C0</v>
      </c>
      <c r="D1923" t="s">
        <v>113</v>
      </c>
      <c r="E1923">
        <v>45</v>
      </c>
      <c r="H1923">
        <v>152</v>
      </c>
      <c r="I1923" t="s">
        <v>120</v>
      </c>
      <c r="J1923" t="s">
        <v>115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1138"/>
        <v>21:43:14.563</v>
      </c>
      <c r="T1923" t="str">
        <f t="shared" si="1139"/>
        <v>21:43:14.063</v>
      </c>
      <c r="U1923" t="str">
        <f t="shared" si="1141"/>
        <v>A54CFF</v>
      </c>
      <c r="V1923">
        <v>0</v>
      </c>
      <c r="W1923">
        <v>0</v>
      </c>
      <c r="X1923">
        <v>2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1</v>
      </c>
      <c r="AI1923" t="s">
        <v>756</v>
      </c>
      <c r="AJ1923">
        <v>43.459682000000001</v>
      </c>
      <c r="AK1923" t="s">
        <v>757</v>
      </c>
      <c r="AL1923">
        <v>-88.798113000000001</v>
      </c>
      <c r="AM1923">
        <v>25</v>
      </c>
      <c r="AN1923">
        <v>1875</v>
      </c>
      <c r="AO1923" t="s">
        <v>118</v>
      </c>
      <c r="AP1923">
        <v>-44</v>
      </c>
      <c r="AQ1923">
        <v>86</v>
      </c>
      <c r="AR1923">
        <v>192</v>
      </c>
      <c r="AZ1923">
        <v>1200</v>
      </c>
      <c r="BA1923">
        <v>1</v>
      </c>
      <c r="BB1923" t="str">
        <f t="shared" si="1126"/>
        <v xml:space="preserve">N4400K  </v>
      </c>
      <c r="BC1923">
        <v>1</v>
      </c>
      <c r="BE1923">
        <v>0</v>
      </c>
      <c r="BF1923">
        <v>0</v>
      </c>
      <c r="BG1923">
        <v>0</v>
      </c>
      <c r="BH1923">
        <v>1800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 t="shared" si="1140"/>
        <v>21:43:14.565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168</v>
      </c>
      <c r="CR1923">
        <v>3</v>
      </c>
      <c r="CW1923">
        <v>9657981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"07/22/2022 21:43:14.909"</f>
        <v>07/22/2022 21:43:14.909</v>
      </c>
      <c r="C1924" t="str">
        <f t="shared" si="1125"/>
        <v>FFDFD3C0</v>
      </c>
      <c r="D1924" t="s">
        <v>124</v>
      </c>
      <c r="E1924">
        <v>2</v>
      </c>
      <c r="H1924">
        <v>156</v>
      </c>
      <c r="I1924" t="s">
        <v>125</v>
      </c>
      <c r="J1924" t="s">
        <v>126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1138"/>
        <v>21:43:14.563</v>
      </c>
      <c r="T1924" t="str">
        <f t="shared" si="1139"/>
        <v>21:43:14.063</v>
      </c>
      <c r="U1924" t="str">
        <f t="shared" si="1141"/>
        <v>A54CFF</v>
      </c>
      <c r="V1924">
        <v>0</v>
      </c>
      <c r="W1924">
        <v>0</v>
      </c>
      <c r="X1924">
        <v>2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1</v>
      </c>
      <c r="AI1924" t="s">
        <v>756</v>
      </c>
      <c r="AJ1924">
        <v>43.459682000000001</v>
      </c>
      <c r="AK1924" t="s">
        <v>757</v>
      </c>
      <c r="AL1924">
        <v>-88.798113000000001</v>
      </c>
      <c r="AM1924">
        <v>25</v>
      </c>
      <c r="AN1924">
        <v>1875</v>
      </c>
      <c r="AO1924" t="s">
        <v>118</v>
      </c>
      <c r="AP1924">
        <v>-44</v>
      </c>
      <c r="AQ1924">
        <v>86</v>
      </c>
      <c r="AR1924">
        <v>192</v>
      </c>
      <c r="AZ1924">
        <v>1200</v>
      </c>
      <c r="BA1924">
        <v>1</v>
      </c>
      <c r="BB1924" t="str">
        <f t="shared" si="1126"/>
        <v xml:space="preserve">N4400K  </v>
      </c>
      <c r="BC1924">
        <v>1</v>
      </c>
      <c r="BE1924">
        <v>0</v>
      </c>
      <c r="BF1924">
        <v>0</v>
      </c>
      <c r="BG1924">
        <v>0</v>
      </c>
      <c r="BH1924">
        <v>1800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 t="shared" si="1140"/>
        <v>21:43:14.565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119</v>
      </c>
      <c r="CQ1924">
        <v>168</v>
      </c>
      <c r="CR1924">
        <v>3</v>
      </c>
      <c r="CW1924">
        <v>9657981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 t="shared" ref="A1925:A1930" si="1142">"07/22/2022 21:43:15.784"</f>
        <v>07/22/2022 21:43:15.784</v>
      </c>
      <c r="C1925" t="str">
        <f t="shared" si="1125"/>
        <v>FFDFD3C0</v>
      </c>
      <c r="D1925" t="s">
        <v>127</v>
      </c>
      <c r="E1925">
        <v>8</v>
      </c>
      <c r="F1925">
        <v>2008</v>
      </c>
      <c r="G1925" t="s">
        <v>128</v>
      </c>
      <c r="J1925" t="s">
        <v>129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ref="S1925:S1930" si="1143">"21:43:15.594"</f>
        <v>21:43:15.594</v>
      </c>
      <c r="T1925" t="str">
        <f t="shared" ref="T1925:T1930" si="1144">"21:43:15.094"</f>
        <v>21:43:15.094</v>
      </c>
      <c r="U1925" t="str">
        <f t="shared" si="1141"/>
        <v>A54CFF</v>
      </c>
      <c r="V1925">
        <v>0</v>
      </c>
      <c r="W1925">
        <v>0</v>
      </c>
      <c r="X1925">
        <v>2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1</v>
      </c>
      <c r="AI1925" t="s">
        <v>758</v>
      </c>
      <c r="AJ1925">
        <v>43.460047000000003</v>
      </c>
      <c r="AK1925" t="s">
        <v>759</v>
      </c>
      <c r="AL1925">
        <v>-88.798370000000006</v>
      </c>
      <c r="AM1925">
        <v>25</v>
      </c>
      <c r="AN1925">
        <v>1875</v>
      </c>
      <c r="AO1925" t="s">
        <v>118</v>
      </c>
      <c r="AP1925">
        <v>-44</v>
      </c>
      <c r="AQ1925">
        <v>86</v>
      </c>
      <c r="AR1925">
        <v>0</v>
      </c>
      <c r="AZ1925">
        <v>1200</v>
      </c>
      <c r="BA1925">
        <v>1</v>
      </c>
      <c r="BB1925" t="str">
        <f t="shared" si="1126"/>
        <v xml:space="preserve">N4400K  </v>
      </c>
      <c r="BC1925">
        <v>1</v>
      </c>
      <c r="BE1925">
        <v>0</v>
      </c>
      <c r="BF1925">
        <v>0</v>
      </c>
      <c r="BG1925">
        <v>0</v>
      </c>
      <c r="BH1925">
        <v>1800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 t="shared" ref="BW1925:BW1930" si="1145">"21:43:15.600"</f>
        <v>21:43:15.600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168</v>
      </c>
      <c r="CR1925">
        <v>0</v>
      </c>
      <c r="CW1925">
        <v>4216196</v>
      </c>
      <c r="CY1925">
        <v>1</v>
      </c>
      <c r="CZ1925">
        <v>0</v>
      </c>
      <c r="DA1925">
        <v>0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 t="shared" si="1142"/>
        <v>07/22/2022 21:43:15.784</v>
      </c>
      <c r="C1926" t="str">
        <f t="shared" si="1125"/>
        <v>FFDFD3C0</v>
      </c>
      <c r="D1926" t="s">
        <v>121</v>
      </c>
      <c r="E1926">
        <v>11</v>
      </c>
      <c r="F1926">
        <v>1011</v>
      </c>
      <c r="G1926" t="s">
        <v>125</v>
      </c>
      <c r="J1926" t="s">
        <v>123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1143"/>
        <v>21:43:15.594</v>
      </c>
      <c r="T1926" t="str">
        <f t="shared" si="1144"/>
        <v>21:43:15.094</v>
      </c>
      <c r="U1926" t="str">
        <f t="shared" si="1141"/>
        <v>A54CFF</v>
      </c>
      <c r="V1926">
        <v>0</v>
      </c>
      <c r="W1926">
        <v>0</v>
      </c>
      <c r="X1926">
        <v>2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1</v>
      </c>
      <c r="AI1926" t="s">
        <v>758</v>
      </c>
      <c r="AJ1926">
        <v>43.460047000000003</v>
      </c>
      <c r="AK1926" t="s">
        <v>759</v>
      </c>
      <c r="AL1926">
        <v>-88.798370000000006</v>
      </c>
      <c r="AM1926">
        <v>25</v>
      </c>
      <c r="AN1926">
        <v>1875</v>
      </c>
      <c r="AO1926" t="s">
        <v>118</v>
      </c>
      <c r="AP1926">
        <v>-44</v>
      </c>
      <c r="AQ1926">
        <v>86</v>
      </c>
      <c r="AR1926">
        <v>0</v>
      </c>
      <c r="AZ1926">
        <v>1200</v>
      </c>
      <c r="BA1926">
        <v>1</v>
      </c>
      <c r="BB1926" t="str">
        <f t="shared" si="1126"/>
        <v xml:space="preserve">N4400K  </v>
      </c>
      <c r="BC1926">
        <v>1</v>
      </c>
      <c r="BE1926">
        <v>0</v>
      </c>
      <c r="BF1926">
        <v>0</v>
      </c>
      <c r="BG1926">
        <v>0</v>
      </c>
      <c r="BH1926">
        <v>1800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 t="shared" si="1145"/>
        <v>21:43:15.600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168</v>
      </c>
      <c r="CR1926">
        <v>0</v>
      </c>
      <c r="CW1926">
        <v>4216196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 t="shared" si="1142"/>
        <v>07/22/2022 21:43:15.784</v>
      </c>
      <c r="C1927" t="str">
        <f t="shared" si="1125"/>
        <v>FFDFD3C0</v>
      </c>
      <c r="D1927" t="s">
        <v>121</v>
      </c>
      <c r="E1927">
        <v>12</v>
      </c>
      <c r="F1927">
        <v>1012</v>
      </c>
      <c r="G1927" t="s">
        <v>122</v>
      </c>
      <c r="J1927" t="s">
        <v>123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1143"/>
        <v>21:43:15.594</v>
      </c>
      <c r="T1927" t="str">
        <f t="shared" si="1144"/>
        <v>21:43:15.094</v>
      </c>
      <c r="U1927" t="str">
        <f t="shared" si="1141"/>
        <v>A54CFF</v>
      </c>
      <c r="V1927">
        <v>0</v>
      </c>
      <c r="W1927">
        <v>0</v>
      </c>
      <c r="X1927">
        <v>2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1</v>
      </c>
      <c r="AI1927" t="s">
        <v>758</v>
      </c>
      <c r="AJ1927">
        <v>43.460047000000003</v>
      </c>
      <c r="AK1927" t="s">
        <v>759</v>
      </c>
      <c r="AL1927">
        <v>-88.798370000000006</v>
      </c>
      <c r="AM1927">
        <v>25</v>
      </c>
      <c r="AN1927">
        <v>1875</v>
      </c>
      <c r="AO1927" t="s">
        <v>118</v>
      </c>
      <c r="AP1927">
        <v>-44</v>
      </c>
      <c r="AQ1927">
        <v>86</v>
      </c>
      <c r="AR1927">
        <v>0</v>
      </c>
      <c r="AZ1927">
        <v>1200</v>
      </c>
      <c r="BA1927">
        <v>1</v>
      </c>
      <c r="BB1927" t="str">
        <f t="shared" si="1126"/>
        <v xml:space="preserve">N4400K  </v>
      </c>
      <c r="BC1927">
        <v>1</v>
      </c>
      <c r="BE1927">
        <v>0</v>
      </c>
      <c r="BF1927">
        <v>0</v>
      </c>
      <c r="BG1927">
        <v>0</v>
      </c>
      <c r="BH1927">
        <v>1800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 t="shared" si="1145"/>
        <v>21:43:15.600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119</v>
      </c>
      <c r="CQ1927">
        <v>168</v>
      </c>
      <c r="CR1927">
        <v>0</v>
      </c>
      <c r="CW1927">
        <v>4216196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 t="shared" si="1142"/>
        <v>07/22/2022 21:43:15.784</v>
      </c>
      <c r="C1928" t="str">
        <f t="shared" si="1125"/>
        <v>FFDFD3C0</v>
      </c>
      <c r="D1928" t="s">
        <v>124</v>
      </c>
      <c r="E1928">
        <v>2</v>
      </c>
      <c r="H1928">
        <v>156</v>
      </c>
      <c r="I1928" t="s">
        <v>125</v>
      </c>
      <c r="J1928" t="s">
        <v>126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1143"/>
        <v>21:43:15.594</v>
      </c>
      <c r="T1928" t="str">
        <f t="shared" si="1144"/>
        <v>21:43:15.094</v>
      </c>
      <c r="U1928" t="str">
        <f t="shared" si="1141"/>
        <v>A54CFF</v>
      </c>
      <c r="V1928">
        <v>0</v>
      </c>
      <c r="W1928">
        <v>0</v>
      </c>
      <c r="X1928">
        <v>2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1</v>
      </c>
      <c r="AI1928" t="s">
        <v>758</v>
      </c>
      <c r="AJ1928">
        <v>43.460047000000003</v>
      </c>
      <c r="AK1928" t="s">
        <v>759</v>
      </c>
      <c r="AL1928">
        <v>-88.798370000000006</v>
      </c>
      <c r="AM1928">
        <v>25</v>
      </c>
      <c r="AN1928">
        <v>1875</v>
      </c>
      <c r="AO1928" t="s">
        <v>118</v>
      </c>
      <c r="AP1928">
        <v>-44</v>
      </c>
      <c r="AQ1928">
        <v>86</v>
      </c>
      <c r="AR1928">
        <v>0</v>
      </c>
      <c r="AZ1928">
        <v>1200</v>
      </c>
      <c r="BA1928">
        <v>1</v>
      </c>
      <c r="BB1928" t="str">
        <f t="shared" si="1126"/>
        <v xml:space="preserve">N4400K  </v>
      </c>
      <c r="BC1928">
        <v>1</v>
      </c>
      <c r="BE1928">
        <v>0</v>
      </c>
      <c r="BF1928">
        <v>0</v>
      </c>
      <c r="BG1928">
        <v>0</v>
      </c>
      <c r="BH1928">
        <v>1800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 t="shared" si="1145"/>
        <v>21:43:15.600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119</v>
      </c>
      <c r="CQ1928">
        <v>168</v>
      </c>
      <c r="CR1928">
        <v>0</v>
      </c>
      <c r="CW1928">
        <v>4216196</v>
      </c>
      <c r="CY1928">
        <v>1</v>
      </c>
      <c r="CZ1928">
        <v>0</v>
      </c>
      <c r="DA1928">
        <v>0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 t="shared" si="1142"/>
        <v>07/22/2022 21:43:15.784</v>
      </c>
      <c r="C1929" t="str">
        <f t="shared" si="1125"/>
        <v>FFDFD3C0</v>
      </c>
      <c r="D1929" t="s">
        <v>113</v>
      </c>
      <c r="E1929">
        <v>44</v>
      </c>
      <c r="H1929">
        <v>151</v>
      </c>
      <c r="I1929" t="s">
        <v>114</v>
      </c>
      <c r="J1929" t="s">
        <v>115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1143"/>
        <v>21:43:15.594</v>
      </c>
      <c r="T1929" t="str">
        <f t="shared" si="1144"/>
        <v>21:43:15.094</v>
      </c>
      <c r="U1929" t="str">
        <f t="shared" si="1141"/>
        <v>A54CFF</v>
      </c>
      <c r="V1929">
        <v>0</v>
      </c>
      <c r="W1929">
        <v>0</v>
      </c>
      <c r="X1929">
        <v>2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1</v>
      </c>
      <c r="AI1929" t="s">
        <v>758</v>
      </c>
      <c r="AJ1929">
        <v>43.460047000000003</v>
      </c>
      <c r="AK1929" t="s">
        <v>759</v>
      </c>
      <c r="AL1929">
        <v>-88.798370000000006</v>
      </c>
      <c r="AM1929">
        <v>25</v>
      </c>
      <c r="AN1929">
        <v>1875</v>
      </c>
      <c r="AO1929" t="s">
        <v>118</v>
      </c>
      <c r="AP1929">
        <v>-44</v>
      </c>
      <c r="AQ1929">
        <v>86</v>
      </c>
      <c r="AR1929">
        <v>0</v>
      </c>
      <c r="AZ1929">
        <v>1200</v>
      </c>
      <c r="BA1929">
        <v>1</v>
      </c>
      <c r="BB1929" t="str">
        <f t="shared" si="1126"/>
        <v xml:space="preserve">N4400K  </v>
      </c>
      <c r="BC1929">
        <v>1</v>
      </c>
      <c r="BE1929">
        <v>0</v>
      </c>
      <c r="BF1929">
        <v>0</v>
      </c>
      <c r="BG1929">
        <v>0</v>
      </c>
      <c r="BH1929">
        <v>1800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 t="shared" si="1145"/>
        <v>21:43:15.600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168</v>
      </c>
      <c r="CR1929">
        <v>0</v>
      </c>
      <c r="CW1929">
        <v>4216196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 t="shared" si="1142"/>
        <v>07/22/2022 21:43:15.784</v>
      </c>
      <c r="C1930" t="str">
        <f t="shared" si="1125"/>
        <v>FFDFD3C0</v>
      </c>
      <c r="D1930" t="s">
        <v>113</v>
      </c>
      <c r="E1930">
        <v>45</v>
      </c>
      <c r="H1930">
        <v>152</v>
      </c>
      <c r="I1930" t="s">
        <v>120</v>
      </c>
      <c r="J1930" t="s">
        <v>115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1143"/>
        <v>21:43:15.594</v>
      </c>
      <c r="T1930" t="str">
        <f t="shared" si="1144"/>
        <v>21:43:15.094</v>
      </c>
      <c r="U1930" t="str">
        <f t="shared" si="1141"/>
        <v>A54CFF</v>
      </c>
      <c r="V1930">
        <v>0</v>
      </c>
      <c r="W1930">
        <v>0</v>
      </c>
      <c r="X1930">
        <v>2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1</v>
      </c>
      <c r="AI1930" t="s">
        <v>758</v>
      </c>
      <c r="AJ1930">
        <v>43.460047000000003</v>
      </c>
      <c r="AK1930" t="s">
        <v>759</v>
      </c>
      <c r="AL1930">
        <v>-88.798370000000006</v>
      </c>
      <c r="AM1930">
        <v>25</v>
      </c>
      <c r="AN1930">
        <v>1875</v>
      </c>
      <c r="AO1930" t="s">
        <v>118</v>
      </c>
      <c r="AP1930">
        <v>-44</v>
      </c>
      <c r="AQ1930">
        <v>86</v>
      </c>
      <c r="AR1930">
        <v>0</v>
      </c>
      <c r="AZ1930">
        <v>1200</v>
      </c>
      <c r="BA1930">
        <v>1</v>
      </c>
      <c r="BB1930" t="str">
        <f t="shared" si="1126"/>
        <v xml:space="preserve">N4400K  </v>
      </c>
      <c r="BC1930">
        <v>1</v>
      </c>
      <c r="BE1930">
        <v>0</v>
      </c>
      <c r="BF1930">
        <v>0</v>
      </c>
      <c r="BG1930">
        <v>0</v>
      </c>
      <c r="BH1930">
        <v>1800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 t="shared" si="1145"/>
        <v>21:43:15.600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119</v>
      </c>
      <c r="CQ1930">
        <v>168</v>
      </c>
      <c r="CR1930">
        <v>0</v>
      </c>
      <c r="CW1930">
        <v>4216196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 t="shared" ref="A1931:A1936" si="1146">"07/22/2022 21:43:17.081"</f>
        <v>07/22/2022 21:43:17.081</v>
      </c>
      <c r="C1931" t="str">
        <f t="shared" si="1125"/>
        <v>FFDFD3C0</v>
      </c>
      <c r="D1931" t="s">
        <v>113</v>
      </c>
      <c r="E1931">
        <v>45</v>
      </c>
      <c r="H1931">
        <v>152</v>
      </c>
      <c r="I1931" t="s">
        <v>120</v>
      </c>
      <c r="J1931" t="s">
        <v>115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ref="S1931:S1936" si="1147">"21:43:16.531"</f>
        <v>21:43:16.531</v>
      </c>
      <c r="T1931" t="str">
        <f t="shared" ref="T1931:T1936" si="1148">"21:43:16.031"</f>
        <v>21:43:16.031</v>
      </c>
      <c r="U1931" t="str">
        <f t="shared" si="1141"/>
        <v>A54CFF</v>
      </c>
      <c r="V1931">
        <v>0</v>
      </c>
      <c r="W1931">
        <v>0</v>
      </c>
      <c r="X1931">
        <v>2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1</v>
      </c>
      <c r="AI1931" t="s">
        <v>760</v>
      </c>
      <c r="AJ1931">
        <v>43.460455000000003</v>
      </c>
      <c r="AK1931" t="s">
        <v>761</v>
      </c>
      <c r="AL1931">
        <v>-88.798648999999997</v>
      </c>
      <c r="AM1931">
        <v>25</v>
      </c>
      <c r="AN1931">
        <v>1875</v>
      </c>
      <c r="AO1931" t="s">
        <v>118</v>
      </c>
      <c r="AP1931">
        <v>-44</v>
      </c>
      <c r="AQ1931">
        <v>87</v>
      </c>
      <c r="AR1931">
        <v>0</v>
      </c>
      <c r="AZ1931">
        <v>1200</v>
      </c>
      <c r="BA1931">
        <v>1</v>
      </c>
      <c r="BB1931" t="str">
        <f t="shared" si="1126"/>
        <v xml:space="preserve">N4400K  </v>
      </c>
      <c r="BC1931">
        <v>1</v>
      </c>
      <c r="BE1931">
        <v>0</v>
      </c>
      <c r="BF1931">
        <v>0</v>
      </c>
      <c r="BG1931">
        <v>0</v>
      </c>
      <c r="BH1931">
        <v>1800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 t="shared" ref="BW1931:BW1936" si="1149">"21:43:16.532"</f>
        <v>21:43:16.532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168</v>
      </c>
      <c r="CR1931">
        <v>3</v>
      </c>
      <c r="CW1931">
        <v>9660255</v>
      </c>
      <c r="CY1931">
        <v>1</v>
      </c>
      <c r="CZ1931">
        <v>0</v>
      </c>
      <c r="DA1931">
        <v>0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 t="shared" si="1146"/>
        <v>07/22/2022 21:43:17.081</v>
      </c>
      <c r="C1932" t="str">
        <f t="shared" si="1125"/>
        <v>FFDFD3C0</v>
      </c>
      <c r="D1932" t="s">
        <v>113</v>
      </c>
      <c r="E1932">
        <v>44</v>
      </c>
      <c r="H1932">
        <v>151</v>
      </c>
      <c r="I1932" t="s">
        <v>114</v>
      </c>
      <c r="J1932" t="s">
        <v>115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1147"/>
        <v>21:43:16.531</v>
      </c>
      <c r="T1932" t="str">
        <f t="shared" si="1148"/>
        <v>21:43:16.031</v>
      </c>
      <c r="U1932" t="str">
        <f t="shared" si="1141"/>
        <v>A54CFF</v>
      </c>
      <c r="V1932">
        <v>0</v>
      </c>
      <c r="W1932">
        <v>0</v>
      </c>
      <c r="X1932">
        <v>2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1</v>
      </c>
      <c r="AI1932" t="s">
        <v>760</v>
      </c>
      <c r="AJ1932">
        <v>43.460455000000003</v>
      </c>
      <c r="AK1932" t="s">
        <v>761</v>
      </c>
      <c r="AL1932">
        <v>-88.798648999999997</v>
      </c>
      <c r="AM1932">
        <v>25</v>
      </c>
      <c r="AN1932">
        <v>1875</v>
      </c>
      <c r="AO1932" t="s">
        <v>118</v>
      </c>
      <c r="AP1932">
        <v>-44</v>
      </c>
      <c r="AQ1932">
        <v>87</v>
      </c>
      <c r="AR1932">
        <v>0</v>
      </c>
      <c r="AZ1932">
        <v>1200</v>
      </c>
      <c r="BA1932">
        <v>1</v>
      </c>
      <c r="BB1932" t="str">
        <f t="shared" si="1126"/>
        <v xml:space="preserve">N4400K  </v>
      </c>
      <c r="BC1932">
        <v>1</v>
      </c>
      <c r="BE1932">
        <v>0</v>
      </c>
      <c r="BF1932">
        <v>0</v>
      </c>
      <c r="BG1932">
        <v>0</v>
      </c>
      <c r="BH1932">
        <v>1800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 t="shared" si="1149"/>
        <v>21:43:16.532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168</v>
      </c>
      <c r="CR1932">
        <v>3</v>
      </c>
      <c r="CW1932">
        <v>9660255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 t="shared" si="1146"/>
        <v>07/22/2022 21:43:17.081</v>
      </c>
      <c r="C1933" t="str">
        <f t="shared" si="1125"/>
        <v>FFDFD3C0</v>
      </c>
      <c r="D1933" t="s">
        <v>121</v>
      </c>
      <c r="E1933">
        <v>12</v>
      </c>
      <c r="F1933">
        <v>1012</v>
      </c>
      <c r="G1933" t="s">
        <v>122</v>
      </c>
      <c r="J1933" t="s">
        <v>123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si="1147"/>
        <v>21:43:16.531</v>
      </c>
      <c r="T1933" t="str">
        <f t="shared" si="1148"/>
        <v>21:43:16.031</v>
      </c>
      <c r="U1933" t="str">
        <f t="shared" si="1141"/>
        <v>A54CFF</v>
      </c>
      <c r="V1933">
        <v>0</v>
      </c>
      <c r="W1933">
        <v>0</v>
      </c>
      <c r="X1933">
        <v>2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1</v>
      </c>
      <c r="AI1933" t="s">
        <v>760</v>
      </c>
      <c r="AJ1933">
        <v>43.460455000000003</v>
      </c>
      <c r="AK1933" t="s">
        <v>761</v>
      </c>
      <c r="AL1933">
        <v>-88.798648999999997</v>
      </c>
      <c r="AM1933">
        <v>25</v>
      </c>
      <c r="AN1933">
        <v>1875</v>
      </c>
      <c r="AO1933" t="s">
        <v>118</v>
      </c>
      <c r="AP1933">
        <v>-44</v>
      </c>
      <c r="AQ1933">
        <v>87</v>
      </c>
      <c r="AR1933">
        <v>0</v>
      </c>
      <c r="AZ1933">
        <v>1200</v>
      </c>
      <c r="BA1933">
        <v>1</v>
      </c>
      <c r="BB1933" t="str">
        <f t="shared" si="1126"/>
        <v xml:space="preserve">N4400K  </v>
      </c>
      <c r="BC1933">
        <v>1</v>
      </c>
      <c r="BE1933">
        <v>0</v>
      </c>
      <c r="BF1933">
        <v>0</v>
      </c>
      <c r="BG1933">
        <v>0</v>
      </c>
      <c r="BH1933">
        <v>1800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 t="shared" si="1149"/>
        <v>21:43:16.532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119</v>
      </c>
      <c r="CQ1933">
        <v>168</v>
      </c>
      <c r="CR1933">
        <v>3</v>
      </c>
      <c r="CW1933">
        <v>9660255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 t="shared" si="1146"/>
        <v>07/22/2022 21:43:17.081</v>
      </c>
      <c r="C1934" t="str">
        <f t="shared" si="1125"/>
        <v>FFDFD3C0</v>
      </c>
      <c r="D1934" t="s">
        <v>124</v>
      </c>
      <c r="E1934">
        <v>2</v>
      </c>
      <c r="H1934">
        <v>156</v>
      </c>
      <c r="I1934" t="s">
        <v>125</v>
      </c>
      <c r="J1934" t="s">
        <v>126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1147"/>
        <v>21:43:16.531</v>
      </c>
      <c r="T1934" t="str">
        <f t="shared" si="1148"/>
        <v>21:43:16.031</v>
      </c>
      <c r="U1934" t="str">
        <f t="shared" si="1141"/>
        <v>A54CFF</v>
      </c>
      <c r="V1934">
        <v>0</v>
      </c>
      <c r="W1934">
        <v>0</v>
      </c>
      <c r="X1934">
        <v>2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1</v>
      </c>
      <c r="AI1934" t="s">
        <v>760</v>
      </c>
      <c r="AJ1934">
        <v>43.460455000000003</v>
      </c>
      <c r="AK1934" t="s">
        <v>761</v>
      </c>
      <c r="AL1934">
        <v>-88.798648999999997</v>
      </c>
      <c r="AM1934">
        <v>25</v>
      </c>
      <c r="AN1934">
        <v>1875</v>
      </c>
      <c r="AO1934" t="s">
        <v>118</v>
      </c>
      <c r="AP1934">
        <v>-44</v>
      </c>
      <c r="AQ1934">
        <v>87</v>
      </c>
      <c r="AR1934">
        <v>0</v>
      </c>
      <c r="AZ1934">
        <v>1200</v>
      </c>
      <c r="BA1934">
        <v>1</v>
      </c>
      <c r="BB1934" t="str">
        <f t="shared" si="1126"/>
        <v xml:space="preserve">N4400K  </v>
      </c>
      <c r="BC1934">
        <v>1</v>
      </c>
      <c r="BE1934">
        <v>0</v>
      </c>
      <c r="BF1934">
        <v>0</v>
      </c>
      <c r="BG1934">
        <v>0</v>
      </c>
      <c r="BH1934">
        <v>1800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 t="shared" si="1149"/>
        <v>21:43:16.532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168</v>
      </c>
      <c r="CR1934">
        <v>3</v>
      </c>
      <c r="CW1934">
        <v>9660255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 t="shared" si="1146"/>
        <v>07/22/2022 21:43:17.081</v>
      </c>
      <c r="C1935" t="str">
        <f t="shared" si="1125"/>
        <v>FFDFD3C0</v>
      </c>
      <c r="D1935" t="s">
        <v>121</v>
      </c>
      <c r="E1935">
        <v>11</v>
      </c>
      <c r="F1935">
        <v>1011</v>
      </c>
      <c r="G1935" t="s">
        <v>125</v>
      </c>
      <c r="J1935" t="s">
        <v>123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1147"/>
        <v>21:43:16.531</v>
      </c>
      <c r="T1935" t="str">
        <f t="shared" si="1148"/>
        <v>21:43:16.031</v>
      </c>
      <c r="U1935" t="str">
        <f t="shared" si="1141"/>
        <v>A54CFF</v>
      </c>
      <c r="V1935">
        <v>0</v>
      </c>
      <c r="W1935">
        <v>0</v>
      </c>
      <c r="X1935">
        <v>2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1</v>
      </c>
      <c r="AI1935" t="s">
        <v>760</v>
      </c>
      <c r="AJ1935">
        <v>43.460455000000003</v>
      </c>
      <c r="AK1935" t="s">
        <v>761</v>
      </c>
      <c r="AL1935">
        <v>-88.798648999999997</v>
      </c>
      <c r="AM1935">
        <v>25</v>
      </c>
      <c r="AN1935">
        <v>1875</v>
      </c>
      <c r="AO1935" t="s">
        <v>118</v>
      </c>
      <c r="AP1935">
        <v>-44</v>
      </c>
      <c r="AQ1935">
        <v>87</v>
      </c>
      <c r="AR1935">
        <v>0</v>
      </c>
      <c r="AZ1935">
        <v>1200</v>
      </c>
      <c r="BA1935">
        <v>1</v>
      </c>
      <c r="BB1935" t="str">
        <f t="shared" si="1126"/>
        <v xml:space="preserve">N4400K  </v>
      </c>
      <c r="BC1935">
        <v>1</v>
      </c>
      <c r="BE1935">
        <v>0</v>
      </c>
      <c r="BF1935">
        <v>0</v>
      </c>
      <c r="BG1935">
        <v>0</v>
      </c>
      <c r="BH1935">
        <v>1800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 t="shared" si="1149"/>
        <v>21:43:16.532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119</v>
      </c>
      <c r="CQ1935">
        <v>168</v>
      </c>
      <c r="CR1935">
        <v>3</v>
      </c>
      <c r="CW1935">
        <v>9660255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 t="shared" si="1146"/>
        <v>07/22/2022 21:43:17.081</v>
      </c>
      <c r="C1936" t="str">
        <f t="shared" si="1125"/>
        <v>FFDFD3C0</v>
      </c>
      <c r="D1936" t="s">
        <v>127</v>
      </c>
      <c r="E1936">
        <v>8</v>
      </c>
      <c r="F1936">
        <v>2008</v>
      </c>
      <c r="G1936" t="s">
        <v>128</v>
      </c>
      <c r="J1936" t="s">
        <v>129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1147"/>
        <v>21:43:16.531</v>
      </c>
      <c r="T1936" t="str">
        <f t="shared" si="1148"/>
        <v>21:43:16.031</v>
      </c>
      <c r="U1936" t="str">
        <f t="shared" si="1141"/>
        <v>A54CFF</v>
      </c>
      <c r="V1936">
        <v>0</v>
      </c>
      <c r="W1936">
        <v>0</v>
      </c>
      <c r="X1936">
        <v>2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1</v>
      </c>
      <c r="AI1936" t="s">
        <v>760</v>
      </c>
      <c r="AJ1936">
        <v>43.460455000000003</v>
      </c>
      <c r="AK1936" t="s">
        <v>761</v>
      </c>
      <c r="AL1936">
        <v>-88.798648999999997</v>
      </c>
      <c r="AM1936">
        <v>25</v>
      </c>
      <c r="AN1936">
        <v>1875</v>
      </c>
      <c r="AO1936" t="s">
        <v>118</v>
      </c>
      <c r="AP1936">
        <v>-44</v>
      </c>
      <c r="AQ1936">
        <v>87</v>
      </c>
      <c r="AR1936">
        <v>0</v>
      </c>
      <c r="AZ1936">
        <v>1200</v>
      </c>
      <c r="BA1936">
        <v>1</v>
      </c>
      <c r="BB1936" t="str">
        <f t="shared" si="1126"/>
        <v xml:space="preserve">N4400K  </v>
      </c>
      <c r="BC1936">
        <v>1</v>
      </c>
      <c r="BE1936">
        <v>0</v>
      </c>
      <c r="BF1936">
        <v>0</v>
      </c>
      <c r="BG1936">
        <v>0</v>
      </c>
      <c r="BH1936">
        <v>1800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 t="shared" si="1149"/>
        <v>21:43:16.532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119</v>
      </c>
      <c r="CQ1936">
        <v>168</v>
      </c>
      <c r="CR1936">
        <v>3</v>
      </c>
      <c r="CW1936">
        <v>9660255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 t="shared" ref="A1937:A1942" si="1150">"07/22/2022 21:43:18.144"</f>
        <v>07/22/2022 21:43:18.144</v>
      </c>
      <c r="C1937" t="str">
        <f t="shared" si="1125"/>
        <v>FFDFD3C0</v>
      </c>
      <c r="D1937" t="s">
        <v>113</v>
      </c>
      <c r="E1937">
        <v>44</v>
      </c>
      <c r="H1937">
        <v>151</v>
      </c>
      <c r="I1937" t="s">
        <v>114</v>
      </c>
      <c r="J1937" t="s">
        <v>115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ref="S1937:S1942" si="1151">"21:43:17.875"</f>
        <v>21:43:17.875</v>
      </c>
      <c r="T1937" t="str">
        <f t="shared" ref="T1937:T1942" si="1152">"21:43:17.475"</f>
        <v>21:43:17.475</v>
      </c>
      <c r="U1937" t="str">
        <f t="shared" si="1141"/>
        <v>A54CFF</v>
      </c>
      <c r="V1937">
        <v>0</v>
      </c>
      <c r="W1937">
        <v>0</v>
      </c>
      <c r="X1937">
        <v>2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1</v>
      </c>
      <c r="AI1937" t="s">
        <v>762</v>
      </c>
      <c r="AJ1937">
        <v>43.460991</v>
      </c>
      <c r="AK1937" t="s">
        <v>763</v>
      </c>
      <c r="AL1937">
        <v>-88.799036000000001</v>
      </c>
      <c r="AM1937">
        <v>25</v>
      </c>
      <c r="AN1937">
        <v>1875</v>
      </c>
      <c r="AO1937" t="s">
        <v>118</v>
      </c>
      <c r="AP1937">
        <v>-46</v>
      </c>
      <c r="AQ1937">
        <v>85</v>
      </c>
      <c r="AR1937">
        <v>64</v>
      </c>
      <c r="AZ1937">
        <v>1200</v>
      </c>
      <c r="BA1937">
        <v>1</v>
      </c>
      <c r="BB1937" t="str">
        <f t="shared" si="1126"/>
        <v xml:space="preserve">N4400K  </v>
      </c>
      <c r="BC1937">
        <v>1</v>
      </c>
      <c r="BE1937">
        <v>0</v>
      </c>
      <c r="BF1937">
        <v>0</v>
      </c>
      <c r="BG1937">
        <v>0</v>
      </c>
      <c r="BH1937">
        <v>1800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 t="shared" ref="BW1937:BW1942" si="1153">"21:43:17.879"</f>
        <v>21:43:17.879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7</v>
      </c>
      <c r="CP1937" t="s">
        <v>119</v>
      </c>
      <c r="CQ1937">
        <v>168</v>
      </c>
      <c r="CR1937">
        <v>3</v>
      </c>
      <c r="CW1937">
        <v>9661847</v>
      </c>
      <c r="CY1937">
        <v>1</v>
      </c>
      <c r="CZ1937">
        <v>0</v>
      </c>
      <c r="DA1937">
        <v>0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 t="shared" si="1150"/>
        <v>07/22/2022 21:43:18.144</v>
      </c>
      <c r="C1938" t="str">
        <f t="shared" si="1125"/>
        <v>FFDFD3C0</v>
      </c>
      <c r="D1938" t="s">
        <v>113</v>
      </c>
      <c r="E1938">
        <v>45</v>
      </c>
      <c r="H1938">
        <v>152</v>
      </c>
      <c r="I1938" t="s">
        <v>120</v>
      </c>
      <c r="J1938" t="s">
        <v>115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1151"/>
        <v>21:43:17.875</v>
      </c>
      <c r="T1938" t="str">
        <f t="shared" si="1152"/>
        <v>21:43:17.475</v>
      </c>
      <c r="U1938" t="str">
        <f t="shared" si="1141"/>
        <v>A54CFF</v>
      </c>
      <c r="V1938">
        <v>0</v>
      </c>
      <c r="W1938">
        <v>0</v>
      </c>
      <c r="X1938">
        <v>2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1</v>
      </c>
      <c r="AI1938" t="s">
        <v>762</v>
      </c>
      <c r="AJ1938">
        <v>43.460991</v>
      </c>
      <c r="AK1938" t="s">
        <v>763</v>
      </c>
      <c r="AL1938">
        <v>-88.799036000000001</v>
      </c>
      <c r="AM1938">
        <v>25</v>
      </c>
      <c r="AN1938">
        <v>1875</v>
      </c>
      <c r="AO1938" t="s">
        <v>118</v>
      </c>
      <c r="AP1938">
        <v>-46</v>
      </c>
      <c r="AQ1938">
        <v>85</v>
      </c>
      <c r="AR1938">
        <v>64</v>
      </c>
      <c r="AZ1938">
        <v>1200</v>
      </c>
      <c r="BA1938">
        <v>1</v>
      </c>
      <c r="BB1938" t="str">
        <f t="shared" si="1126"/>
        <v xml:space="preserve">N4400K  </v>
      </c>
      <c r="BC1938">
        <v>1</v>
      </c>
      <c r="BE1938">
        <v>0</v>
      </c>
      <c r="BF1938">
        <v>0</v>
      </c>
      <c r="BG1938">
        <v>0</v>
      </c>
      <c r="BH1938">
        <v>1800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 t="shared" si="1153"/>
        <v>21:43:17.879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7</v>
      </c>
      <c r="CP1938" t="s">
        <v>119</v>
      </c>
      <c r="CQ1938">
        <v>168</v>
      </c>
      <c r="CR1938">
        <v>3</v>
      </c>
      <c r="CW1938">
        <v>9661847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 t="shared" si="1150"/>
        <v>07/22/2022 21:43:18.144</v>
      </c>
      <c r="C1939" t="str">
        <f t="shared" si="1125"/>
        <v>FFDFD3C0</v>
      </c>
      <c r="D1939" t="s">
        <v>121</v>
      </c>
      <c r="E1939">
        <v>12</v>
      </c>
      <c r="F1939">
        <v>1012</v>
      </c>
      <c r="G1939" t="s">
        <v>122</v>
      </c>
      <c r="J1939" t="s">
        <v>123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1151"/>
        <v>21:43:17.875</v>
      </c>
      <c r="T1939" t="str">
        <f t="shared" si="1152"/>
        <v>21:43:17.475</v>
      </c>
      <c r="U1939" t="str">
        <f t="shared" si="1141"/>
        <v>A54CFF</v>
      </c>
      <c r="V1939">
        <v>0</v>
      </c>
      <c r="W1939">
        <v>0</v>
      </c>
      <c r="X1939">
        <v>2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1</v>
      </c>
      <c r="AI1939" t="s">
        <v>762</v>
      </c>
      <c r="AJ1939">
        <v>43.460991</v>
      </c>
      <c r="AK1939" t="s">
        <v>763</v>
      </c>
      <c r="AL1939">
        <v>-88.799036000000001</v>
      </c>
      <c r="AM1939">
        <v>25</v>
      </c>
      <c r="AN1939">
        <v>1875</v>
      </c>
      <c r="AO1939" t="s">
        <v>118</v>
      </c>
      <c r="AP1939">
        <v>-46</v>
      </c>
      <c r="AQ1939">
        <v>85</v>
      </c>
      <c r="AR1939">
        <v>64</v>
      </c>
      <c r="AZ1939">
        <v>1200</v>
      </c>
      <c r="BA1939">
        <v>1</v>
      </c>
      <c r="BB1939" t="str">
        <f t="shared" si="1126"/>
        <v xml:space="preserve">N4400K  </v>
      </c>
      <c r="BC1939">
        <v>1</v>
      </c>
      <c r="BE1939">
        <v>0</v>
      </c>
      <c r="BF1939">
        <v>0</v>
      </c>
      <c r="BG1939">
        <v>0</v>
      </c>
      <c r="BH1939">
        <v>1800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 t="shared" si="1153"/>
        <v>21:43:17.879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7</v>
      </c>
      <c r="CP1939" t="s">
        <v>119</v>
      </c>
      <c r="CQ1939">
        <v>168</v>
      </c>
      <c r="CR1939">
        <v>3</v>
      </c>
      <c r="CW1939">
        <v>9661847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 t="shared" si="1150"/>
        <v>07/22/2022 21:43:18.144</v>
      </c>
      <c r="C1940" t="str">
        <f t="shared" si="1125"/>
        <v>FFDFD3C0</v>
      </c>
      <c r="D1940" t="s">
        <v>124</v>
      </c>
      <c r="E1940">
        <v>2</v>
      </c>
      <c r="H1940">
        <v>156</v>
      </c>
      <c r="I1940" t="s">
        <v>125</v>
      </c>
      <c r="J1940" t="s">
        <v>126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1151"/>
        <v>21:43:17.875</v>
      </c>
      <c r="T1940" t="str">
        <f t="shared" si="1152"/>
        <v>21:43:17.475</v>
      </c>
      <c r="U1940" t="str">
        <f t="shared" si="1141"/>
        <v>A54CFF</v>
      </c>
      <c r="V1940">
        <v>0</v>
      </c>
      <c r="W1940">
        <v>0</v>
      </c>
      <c r="X1940">
        <v>2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1</v>
      </c>
      <c r="AI1940" t="s">
        <v>762</v>
      </c>
      <c r="AJ1940">
        <v>43.460991</v>
      </c>
      <c r="AK1940" t="s">
        <v>763</v>
      </c>
      <c r="AL1940">
        <v>-88.799036000000001</v>
      </c>
      <c r="AM1940">
        <v>25</v>
      </c>
      <c r="AN1940">
        <v>1875</v>
      </c>
      <c r="AO1940" t="s">
        <v>118</v>
      </c>
      <c r="AP1940">
        <v>-46</v>
      </c>
      <c r="AQ1940">
        <v>85</v>
      </c>
      <c r="AR1940">
        <v>64</v>
      </c>
      <c r="AZ1940">
        <v>1200</v>
      </c>
      <c r="BA1940">
        <v>1</v>
      </c>
      <c r="BB1940" t="str">
        <f t="shared" si="1126"/>
        <v xml:space="preserve">N4400K  </v>
      </c>
      <c r="BC1940">
        <v>1</v>
      </c>
      <c r="BE1940">
        <v>0</v>
      </c>
      <c r="BF1940">
        <v>0</v>
      </c>
      <c r="BG1940">
        <v>0</v>
      </c>
      <c r="BH1940">
        <v>1800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 t="shared" si="1153"/>
        <v>21:43:17.879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7</v>
      </c>
      <c r="CP1940" t="s">
        <v>119</v>
      </c>
      <c r="CQ1940">
        <v>168</v>
      </c>
      <c r="CR1940">
        <v>3</v>
      </c>
      <c r="CW1940">
        <v>9661847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 t="shared" si="1150"/>
        <v>07/22/2022 21:43:18.144</v>
      </c>
      <c r="C1941" t="str">
        <f t="shared" si="1125"/>
        <v>FFDFD3C0</v>
      </c>
      <c r="D1941" t="s">
        <v>121</v>
      </c>
      <c r="E1941">
        <v>11</v>
      </c>
      <c r="F1941">
        <v>1011</v>
      </c>
      <c r="G1941" t="s">
        <v>125</v>
      </c>
      <c r="J1941" t="s">
        <v>123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1151"/>
        <v>21:43:17.875</v>
      </c>
      <c r="T1941" t="str">
        <f t="shared" si="1152"/>
        <v>21:43:17.475</v>
      </c>
      <c r="U1941" t="str">
        <f t="shared" si="1141"/>
        <v>A54CFF</v>
      </c>
      <c r="V1941">
        <v>0</v>
      </c>
      <c r="W1941">
        <v>0</v>
      </c>
      <c r="X1941">
        <v>2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1</v>
      </c>
      <c r="AI1941" t="s">
        <v>762</v>
      </c>
      <c r="AJ1941">
        <v>43.460991</v>
      </c>
      <c r="AK1941" t="s">
        <v>763</v>
      </c>
      <c r="AL1941">
        <v>-88.799036000000001</v>
      </c>
      <c r="AM1941">
        <v>25</v>
      </c>
      <c r="AN1941">
        <v>1875</v>
      </c>
      <c r="AO1941" t="s">
        <v>118</v>
      </c>
      <c r="AP1941">
        <v>-46</v>
      </c>
      <c r="AQ1941">
        <v>85</v>
      </c>
      <c r="AR1941">
        <v>64</v>
      </c>
      <c r="AZ1941">
        <v>1200</v>
      </c>
      <c r="BA1941">
        <v>1</v>
      </c>
      <c r="BB1941" t="str">
        <f t="shared" si="1126"/>
        <v xml:space="preserve">N4400K  </v>
      </c>
      <c r="BC1941">
        <v>1</v>
      </c>
      <c r="BE1941">
        <v>0</v>
      </c>
      <c r="BF1941">
        <v>0</v>
      </c>
      <c r="BG1941">
        <v>0</v>
      </c>
      <c r="BH1941">
        <v>1800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 t="shared" si="1153"/>
        <v>21:43:17.879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7</v>
      </c>
      <c r="CP1941" t="s">
        <v>119</v>
      </c>
      <c r="CQ1941">
        <v>168</v>
      </c>
      <c r="CR1941">
        <v>3</v>
      </c>
      <c r="CW1941">
        <v>9661847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 t="shared" si="1150"/>
        <v>07/22/2022 21:43:18.144</v>
      </c>
      <c r="C1942" t="str">
        <f t="shared" si="1125"/>
        <v>FFDFD3C0</v>
      </c>
      <c r="D1942" t="s">
        <v>127</v>
      </c>
      <c r="E1942">
        <v>8</v>
      </c>
      <c r="F1942">
        <v>2008</v>
      </c>
      <c r="G1942" t="s">
        <v>128</v>
      </c>
      <c r="J1942" t="s">
        <v>129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1151"/>
        <v>21:43:17.875</v>
      </c>
      <c r="T1942" t="str">
        <f t="shared" si="1152"/>
        <v>21:43:17.475</v>
      </c>
      <c r="U1942" t="str">
        <f t="shared" si="1141"/>
        <v>A54CFF</v>
      </c>
      <c r="V1942">
        <v>0</v>
      </c>
      <c r="W1942">
        <v>0</v>
      </c>
      <c r="X1942">
        <v>2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1</v>
      </c>
      <c r="AI1942" t="s">
        <v>762</v>
      </c>
      <c r="AJ1942">
        <v>43.460991</v>
      </c>
      <c r="AK1942" t="s">
        <v>763</v>
      </c>
      <c r="AL1942">
        <v>-88.799036000000001</v>
      </c>
      <c r="AM1942">
        <v>25</v>
      </c>
      <c r="AN1942">
        <v>1875</v>
      </c>
      <c r="AO1942" t="s">
        <v>118</v>
      </c>
      <c r="AP1942">
        <v>-46</v>
      </c>
      <c r="AQ1942">
        <v>85</v>
      </c>
      <c r="AR1942">
        <v>64</v>
      </c>
      <c r="AZ1942">
        <v>1200</v>
      </c>
      <c r="BA1942">
        <v>1</v>
      </c>
      <c r="BB1942" t="str">
        <f t="shared" si="1126"/>
        <v xml:space="preserve">N4400K  </v>
      </c>
      <c r="BC1942">
        <v>1</v>
      </c>
      <c r="BE1942">
        <v>0</v>
      </c>
      <c r="BF1942">
        <v>0</v>
      </c>
      <c r="BG1942">
        <v>0</v>
      </c>
      <c r="BH1942">
        <v>1800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 t="shared" si="1153"/>
        <v>21:43:17.879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119</v>
      </c>
      <c r="CQ1942">
        <v>168</v>
      </c>
      <c r="CR1942">
        <v>3</v>
      </c>
      <c r="CW1942">
        <v>9661847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"07/22/2022 21:43:19.128"</f>
        <v>07/22/2022 21:43:19.128</v>
      </c>
      <c r="C1943" t="str">
        <f t="shared" si="1125"/>
        <v>FFDFD3C0</v>
      </c>
      <c r="D1943" t="s">
        <v>113</v>
      </c>
      <c r="E1943">
        <v>45</v>
      </c>
      <c r="H1943">
        <v>152</v>
      </c>
      <c r="I1943" t="s">
        <v>120</v>
      </c>
      <c r="J1943" t="s">
        <v>115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ref="S1943:S1948" si="1154">"21:43:18.883"</f>
        <v>21:43:18.883</v>
      </c>
      <c r="T1943" t="str">
        <f t="shared" ref="T1943:T1948" si="1155">"21:43:18.483"</f>
        <v>21:43:18.483</v>
      </c>
      <c r="U1943" t="str">
        <f t="shared" si="1141"/>
        <v>A54CFF</v>
      </c>
      <c r="V1943">
        <v>0</v>
      </c>
      <c r="W1943">
        <v>0</v>
      </c>
      <c r="X1943">
        <v>2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1</v>
      </c>
      <c r="AI1943" t="s">
        <v>764</v>
      </c>
      <c r="AJ1943">
        <v>43.461356000000002</v>
      </c>
      <c r="AK1943" t="s">
        <v>765</v>
      </c>
      <c r="AL1943">
        <v>-88.799357000000001</v>
      </c>
      <c r="AM1943">
        <v>25</v>
      </c>
      <c r="AN1943">
        <v>1875</v>
      </c>
      <c r="AO1943" t="s">
        <v>118</v>
      </c>
      <c r="AP1943">
        <v>-47</v>
      </c>
      <c r="AQ1943">
        <v>85</v>
      </c>
      <c r="AR1943">
        <v>-128</v>
      </c>
      <c r="AZ1943">
        <v>1200</v>
      </c>
      <c r="BA1943">
        <v>1</v>
      </c>
      <c r="BB1943" t="str">
        <f t="shared" si="1126"/>
        <v xml:space="preserve">N4400K  </v>
      </c>
      <c r="BC1943">
        <v>1</v>
      </c>
      <c r="BE1943">
        <v>0</v>
      </c>
      <c r="BF1943">
        <v>0</v>
      </c>
      <c r="BG1943">
        <v>0</v>
      </c>
      <c r="BH1943">
        <v>1800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 t="shared" ref="BW1943:BW1948" si="1156">"21:43:18.888"</f>
        <v>21:43:18.888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168</v>
      </c>
      <c r="CR1943">
        <v>0</v>
      </c>
      <c r="CW1943">
        <v>4220350</v>
      </c>
      <c r="CY1943">
        <v>1</v>
      </c>
      <c r="CZ1943">
        <v>0</v>
      </c>
      <c r="DA1943">
        <v>0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"07/22/2022 21:43:19.128"</f>
        <v>07/22/2022 21:43:19.128</v>
      </c>
      <c r="C1944" t="str">
        <f t="shared" si="1125"/>
        <v>FFDFD3C0</v>
      </c>
      <c r="D1944" t="s">
        <v>113</v>
      </c>
      <c r="E1944">
        <v>44</v>
      </c>
      <c r="H1944">
        <v>151</v>
      </c>
      <c r="I1944" t="s">
        <v>114</v>
      </c>
      <c r="J1944" t="s">
        <v>115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1154"/>
        <v>21:43:18.883</v>
      </c>
      <c r="T1944" t="str">
        <f t="shared" si="1155"/>
        <v>21:43:18.483</v>
      </c>
      <c r="U1944" t="str">
        <f t="shared" si="1141"/>
        <v>A54CFF</v>
      </c>
      <c r="V1944">
        <v>0</v>
      </c>
      <c r="W1944">
        <v>0</v>
      </c>
      <c r="X1944">
        <v>2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1</v>
      </c>
      <c r="AI1944" t="s">
        <v>764</v>
      </c>
      <c r="AJ1944">
        <v>43.461356000000002</v>
      </c>
      <c r="AK1944" t="s">
        <v>765</v>
      </c>
      <c r="AL1944">
        <v>-88.799357000000001</v>
      </c>
      <c r="AM1944">
        <v>25</v>
      </c>
      <c r="AN1944">
        <v>1875</v>
      </c>
      <c r="AO1944" t="s">
        <v>118</v>
      </c>
      <c r="AP1944">
        <v>-47</v>
      </c>
      <c r="AQ1944">
        <v>85</v>
      </c>
      <c r="AR1944">
        <v>-128</v>
      </c>
      <c r="AZ1944">
        <v>1200</v>
      </c>
      <c r="BA1944">
        <v>1</v>
      </c>
      <c r="BB1944" t="str">
        <f t="shared" si="1126"/>
        <v xml:space="preserve">N4400K  </v>
      </c>
      <c r="BC1944">
        <v>1</v>
      </c>
      <c r="BE1944">
        <v>0</v>
      </c>
      <c r="BF1944">
        <v>0</v>
      </c>
      <c r="BG1944">
        <v>0</v>
      </c>
      <c r="BH1944">
        <v>1800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 t="shared" si="1156"/>
        <v>21:43:18.888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168</v>
      </c>
      <c r="CR1944">
        <v>0</v>
      </c>
      <c r="CW1944">
        <v>4220350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"07/22/2022 21:43:19.144"</f>
        <v>07/22/2022 21:43:19.144</v>
      </c>
      <c r="C1945" t="str">
        <f t="shared" si="1125"/>
        <v>FFDFD3C0</v>
      </c>
      <c r="D1945" t="s">
        <v>121</v>
      </c>
      <c r="E1945">
        <v>12</v>
      </c>
      <c r="F1945">
        <v>1012</v>
      </c>
      <c r="G1945" t="s">
        <v>122</v>
      </c>
      <c r="J1945" t="s">
        <v>123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1154"/>
        <v>21:43:18.883</v>
      </c>
      <c r="T1945" t="str">
        <f t="shared" si="1155"/>
        <v>21:43:18.483</v>
      </c>
      <c r="U1945" t="str">
        <f t="shared" si="1141"/>
        <v>A54CFF</v>
      </c>
      <c r="V1945">
        <v>0</v>
      </c>
      <c r="W1945">
        <v>0</v>
      </c>
      <c r="X1945">
        <v>2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1</v>
      </c>
      <c r="AI1945" t="s">
        <v>764</v>
      </c>
      <c r="AJ1945">
        <v>43.461356000000002</v>
      </c>
      <c r="AK1945" t="s">
        <v>765</v>
      </c>
      <c r="AL1945">
        <v>-88.799357000000001</v>
      </c>
      <c r="AM1945">
        <v>25</v>
      </c>
      <c r="AN1945">
        <v>1875</v>
      </c>
      <c r="AO1945" t="s">
        <v>118</v>
      </c>
      <c r="AP1945">
        <v>-47</v>
      </c>
      <c r="AQ1945">
        <v>85</v>
      </c>
      <c r="AR1945">
        <v>-128</v>
      </c>
      <c r="AZ1945">
        <v>1200</v>
      </c>
      <c r="BA1945">
        <v>1</v>
      </c>
      <c r="BB1945" t="str">
        <f t="shared" si="1126"/>
        <v xml:space="preserve">N4400K  </v>
      </c>
      <c r="BC1945">
        <v>1</v>
      </c>
      <c r="BE1945">
        <v>0</v>
      </c>
      <c r="BF1945">
        <v>0</v>
      </c>
      <c r="BG1945">
        <v>0</v>
      </c>
      <c r="BH1945">
        <v>1800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 t="shared" si="1156"/>
        <v>21:43:18.888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168</v>
      </c>
      <c r="CR1945">
        <v>0</v>
      </c>
      <c r="CW1945">
        <v>4220350</v>
      </c>
      <c r="CY1945">
        <v>1</v>
      </c>
      <c r="CZ1945">
        <v>0</v>
      </c>
      <c r="DA1945">
        <v>1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"07/22/2022 21:43:19.144"</f>
        <v>07/22/2022 21:43:19.144</v>
      </c>
      <c r="C1946" t="str">
        <f t="shared" si="1125"/>
        <v>FFDFD3C0</v>
      </c>
      <c r="D1946" t="s">
        <v>124</v>
      </c>
      <c r="E1946">
        <v>2</v>
      </c>
      <c r="H1946">
        <v>156</v>
      </c>
      <c r="I1946" t="s">
        <v>125</v>
      </c>
      <c r="J1946" t="s">
        <v>126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1154"/>
        <v>21:43:18.883</v>
      </c>
      <c r="T1946" t="str">
        <f t="shared" si="1155"/>
        <v>21:43:18.483</v>
      </c>
      <c r="U1946" t="str">
        <f t="shared" si="1141"/>
        <v>A54CFF</v>
      </c>
      <c r="V1946">
        <v>0</v>
      </c>
      <c r="W1946">
        <v>0</v>
      </c>
      <c r="X1946">
        <v>2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1</v>
      </c>
      <c r="AI1946" t="s">
        <v>764</v>
      </c>
      <c r="AJ1946">
        <v>43.461356000000002</v>
      </c>
      <c r="AK1946" t="s">
        <v>765</v>
      </c>
      <c r="AL1946">
        <v>-88.799357000000001</v>
      </c>
      <c r="AM1946">
        <v>25</v>
      </c>
      <c r="AN1946">
        <v>1875</v>
      </c>
      <c r="AO1946" t="s">
        <v>118</v>
      </c>
      <c r="AP1946">
        <v>-47</v>
      </c>
      <c r="AQ1946">
        <v>85</v>
      </c>
      <c r="AR1946">
        <v>-128</v>
      </c>
      <c r="AZ1946">
        <v>1200</v>
      </c>
      <c r="BA1946">
        <v>1</v>
      </c>
      <c r="BB1946" t="str">
        <f t="shared" si="1126"/>
        <v xml:space="preserve">N4400K  </v>
      </c>
      <c r="BC1946">
        <v>1</v>
      </c>
      <c r="BE1946">
        <v>0</v>
      </c>
      <c r="BF1946">
        <v>0</v>
      </c>
      <c r="BG1946">
        <v>0</v>
      </c>
      <c r="BH1946">
        <v>1800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 t="shared" si="1156"/>
        <v>21:43:18.888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168</v>
      </c>
      <c r="CR1946">
        <v>0</v>
      </c>
      <c r="CW1946">
        <v>4220350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"07/22/2022 21:43:19.206"</f>
        <v>07/22/2022 21:43:19.206</v>
      </c>
      <c r="C1947" t="str">
        <f t="shared" si="1125"/>
        <v>FFDFD3C0</v>
      </c>
      <c r="D1947" t="s">
        <v>121</v>
      </c>
      <c r="E1947">
        <v>11</v>
      </c>
      <c r="F1947">
        <v>1011</v>
      </c>
      <c r="G1947" t="s">
        <v>125</v>
      </c>
      <c r="J1947" t="s">
        <v>123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1154"/>
        <v>21:43:18.883</v>
      </c>
      <c r="T1947" t="str">
        <f t="shared" si="1155"/>
        <v>21:43:18.483</v>
      </c>
      <c r="U1947" t="str">
        <f t="shared" si="1141"/>
        <v>A54CFF</v>
      </c>
      <c r="V1947">
        <v>0</v>
      </c>
      <c r="W1947">
        <v>0</v>
      </c>
      <c r="X1947">
        <v>2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1</v>
      </c>
      <c r="AI1947" t="s">
        <v>764</v>
      </c>
      <c r="AJ1947">
        <v>43.461356000000002</v>
      </c>
      <c r="AK1947" t="s">
        <v>765</v>
      </c>
      <c r="AL1947">
        <v>-88.799357000000001</v>
      </c>
      <c r="AM1947">
        <v>25</v>
      </c>
      <c r="AN1947">
        <v>1875</v>
      </c>
      <c r="AO1947" t="s">
        <v>118</v>
      </c>
      <c r="AP1947">
        <v>-47</v>
      </c>
      <c r="AQ1947">
        <v>85</v>
      </c>
      <c r="AR1947">
        <v>-128</v>
      </c>
      <c r="AZ1947">
        <v>1200</v>
      </c>
      <c r="BA1947">
        <v>1</v>
      </c>
      <c r="BB1947" t="str">
        <f t="shared" si="1126"/>
        <v xml:space="preserve">N4400K  </v>
      </c>
      <c r="BC1947">
        <v>1</v>
      </c>
      <c r="BE1947">
        <v>0</v>
      </c>
      <c r="BF1947">
        <v>0</v>
      </c>
      <c r="BG1947">
        <v>0</v>
      </c>
      <c r="BH1947">
        <v>1800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 t="shared" si="1156"/>
        <v>21:43:18.888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168</v>
      </c>
      <c r="CR1947">
        <v>0</v>
      </c>
      <c r="CW1947">
        <v>4220350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"07/22/2022 21:43:19.222"</f>
        <v>07/22/2022 21:43:19.222</v>
      </c>
      <c r="C1948" t="str">
        <f t="shared" si="1125"/>
        <v>FFDFD3C0</v>
      </c>
      <c r="D1948" t="s">
        <v>127</v>
      </c>
      <c r="E1948">
        <v>8</v>
      </c>
      <c r="F1948">
        <v>2008</v>
      </c>
      <c r="G1948" t="s">
        <v>128</v>
      </c>
      <c r="J1948" t="s">
        <v>129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1154"/>
        <v>21:43:18.883</v>
      </c>
      <c r="T1948" t="str">
        <f t="shared" si="1155"/>
        <v>21:43:18.483</v>
      </c>
      <c r="U1948" t="str">
        <f t="shared" si="1141"/>
        <v>A54CFF</v>
      </c>
      <c r="V1948">
        <v>0</v>
      </c>
      <c r="W1948">
        <v>0</v>
      </c>
      <c r="X1948">
        <v>2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1</v>
      </c>
      <c r="AI1948" t="s">
        <v>764</v>
      </c>
      <c r="AJ1948">
        <v>43.461356000000002</v>
      </c>
      <c r="AK1948" t="s">
        <v>765</v>
      </c>
      <c r="AL1948">
        <v>-88.799357000000001</v>
      </c>
      <c r="AM1948">
        <v>25</v>
      </c>
      <c r="AN1948">
        <v>1875</v>
      </c>
      <c r="AO1948" t="s">
        <v>118</v>
      </c>
      <c r="AP1948">
        <v>-47</v>
      </c>
      <c r="AQ1948">
        <v>85</v>
      </c>
      <c r="AR1948">
        <v>-128</v>
      </c>
      <c r="AZ1948">
        <v>1200</v>
      </c>
      <c r="BA1948">
        <v>1</v>
      </c>
      <c r="BB1948" t="str">
        <f t="shared" si="1126"/>
        <v xml:space="preserve">N4400K  </v>
      </c>
      <c r="BC1948">
        <v>1</v>
      </c>
      <c r="BE1948">
        <v>0</v>
      </c>
      <c r="BF1948">
        <v>0</v>
      </c>
      <c r="BG1948">
        <v>0</v>
      </c>
      <c r="BH1948">
        <v>1800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 t="shared" si="1156"/>
        <v>21:43:18.888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168</v>
      </c>
      <c r="CR1948">
        <v>0</v>
      </c>
      <c r="CW1948">
        <v>4220350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 t="shared" ref="A1949:A1954" si="1157">"07/22/2022 21:43:20.035"</f>
        <v>07/22/2022 21:43:20.035</v>
      </c>
      <c r="C1949" t="str">
        <f t="shared" si="1125"/>
        <v>FFDFD3C0</v>
      </c>
      <c r="D1949" t="s">
        <v>113</v>
      </c>
      <c r="E1949">
        <v>45</v>
      </c>
      <c r="H1949">
        <v>152</v>
      </c>
      <c r="I1949" t="s">
        <v>120</v>
      </c>
      <c r="J1949" t="s">
        <v>115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ref="S1949:S1954" si="1158">"21:43:19.766"</f>
        <v>21:43:19.766</v>
      </c>
      <c r="T1949" t="str">
        <f t="shared" ref="T1949:T1954" si="1159">"21:43:19.366"</f>
        <v>21:43:19.366</v>
      </c>
      <c r="U1949" t="str">
        <f t="shared" si="1141"/>
        <v>A54CFF</v>
      </c>
      <c r="V1949">
        <v>0</v>
      </c>
      <c r="W1949">
        <v>0</v>
      </c>
      <c r="X1949">
        <v>2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1</v>
      </c>
      <c r="AI1949" t="s">
        <v>766</v>
      </c>
      <c r="AJ1949">
        <v>43.461720999999997</v>
      </c>
      <c r="AK1949" t="s">
        <v>767</v>
      </c>
      <c r="AL1949">
        <v>-88.799615000000003</v>
      </c>
      <c r="AM1949">
        <v>25</v>
      </c>
      <c r="AN1949">
        <v>1875</v>
      </c>
      <c r="AO1949" t="s">
        <v>118</v>
      </c>
      <c r="AP1949">
        <v>-48</v>
      </c>
      <c r="AQ1949">
        <v>85</v>
      </c>
      <c r="AR1949">
        <v>-192</v>
      </c>
      <c r="AZ1949">
        <v>1200</v>
      </c>
      <c r="BA1949">
        <v>1</v>
      </c>
      <c r="BB1949" t="str">
        <f t="shared" si="1126"/>
        <v xml:space="preserve">N4400K  </v>
      </c>
      <c r="BC1949">
        <v>1</v>
      </c>
      <c r="BE1949">
        <v>0</v>
      </c>
      <c r="BF1949">
        <v>0</v>
      </c>
      <c r="BG1949">
        <v>0</v>
      </c>
      <c r="BH1949">
        <v>1800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 t="shared" ref="BW1949:BW1954" si="1160">"21:43:19.772"</f>
        <v>21:43:19.772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168</v>
      </c>
      <c r="CR1949">
        <v>0</v>
      </c>
      <c r="CW1949">
        <v>4221394</v>
      </c>
      <c r="CY1949">
        <v>1</v>
      </c>
      <c r="CZ1949">
        <v>0</v>
      </c>
      <c r="DA1949">
        <v>0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 t="shared" si="1157"/>
        <v>07/22/2022 21:43:20.035</v>
      </c>
      <c r="C1950" t="str">
        <f t="shared" si="1125"/>
        <v>FFDFD3C0</v>
      </c>
      <c r="D1950" t="s">
        <v>113</v>
      </c>
      <c r="E1950">
        <v>44</v>
      </c>
      <c r="H1950">
        <v>151</v>
      </c>
      <c r="I1950" t="s">
        <v>114</v>
      </c>
      <c r="J1950" t="s">
        <v>115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1158"/>
        <v>21:43:19.766</v>
      </c>
      <c r="T1950" t="str">
        <f t="shared" si="1159"/>
        <v>21:43:19.366</v>
      </c>
      <c r="U1950" t="str">
        <f t="shared" si="1141"/>
        <v>A54CFF</v>
      </c>
      <c r="V1950">
        <v>0</v>
      </c>
      <c r="W1950">
        <v>0</v>
      </c>
      <c r="X1950">
        <v>2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1</v>
      </c>
      <c r="AI1950" t="s">
        <v>766</v>
      </c>
      <c r="AJ1950">
        <v>43.461720999999997</v>
      </c>
      <c r="AK1950" t="s">
        <v>767</v>
      </c>
      <c r="AL1950">
        <v>-88.799615000000003</v>
      </c>
      <c r="AM1950">
        <v>25</v>
      </c>
      <c r="AN1950">
        <v>1875</v>
      </c>
      <c r="AO1950" t="s">
        <v>118</v>
      </c>
      <c r="AP1950">
        <v>-48</v>
      </c>
      <c r="AQ1950">
        <v>85</v>
      </c>
      <c r="AR1950">
        <v>-192</v>
      </c>
      <c r="AZ1950">
        <v>1200</v>
      </c>
      <c r="BA1950">
        <v>1</v>
      </c>
      <c r="BB1950" t="str">
        <f t="shared" si="1126"/>
        <v xml:space="preserve">N4400K  </v>
      </c>
      <c r="BC1950">
        <v>1</v>
      </c>
      <c r="BE1950">
        <v>0</v>
      </c>
      <c r="BF1950">
        <v>0</v>
      </c>
      <c r="BG1950">
        <v>0</v>
      </c>
      <c r="BH1950">
        <v>1800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 t="shared" si="1160"/>
        <v>21:43:19.772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7</v>
      </c>
      <c r="CP1950" t="s">
        <v>119</v>
      </c>
      <c r="CQ1950">
        <v>168</v>
      </c>
      <c r="CR1950">
        <v>0</v>
      </c>
      <c r="CW1950">
        <v>4221394</v>
      </c>
      <c r="CY1950">
        <v>1</v>
      </c>
      <c r="CZ1950">
        <v>0</v>
      </c>
      <c r="DA1950">
        <v>1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 t="shared" si="1157"/>
        <v>07/22/2022 21:43:20.035</v>
      </c>
      <c r="C1951" t="str">
        <f t="shared" si="1125"/>
        <v>FFDFD3C0</v>
      </c>
      <c r="D1951" t="s">
        <v>124</v>
      </c>
      <c r="E1951">
        <v>2</v>
      </c>
      <c r="H1951">
        <v>156</v>
      </c>
      <c r="I1951" t="s">
        <v>125</v>
      </c>
      <c r="J1951" t="s">
        <v>126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1158"/>
        <v>21:43:19.766</v>
      </c>
      <c r="T1951" t="str">
        <f t="shared" si="1159"/>
        <v>21:43:19.366</v>
      </c>
      <c r="U1951" t="str">
        <f t="shared" si="1141"/>
        <v>A54CFF</v>
      </c>
      <c r="V1951">
        <v>0</v>
      </c>
      <c r="W1951">
        <v>0</v>
      </c>
      <c r="X1951">
        <v>2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1</v>
      </c>
      <c r="AI1951" t="s">
        <v>766</v>
      </c>
      <c r="AJ1951">
        <v>43.461720999999997</v>
      </c>
      <c r="AK1951" t="s">
        <v>767</v>
      </c>
      <c r="AL1951">
        <v>-88.799615000000003</v>
      </c>
      <c r="AM1951">
        <v>25</v>
      </c>
      <c r="AN1951">
        <v>1875</v>
      </c>
      <c r="AO1951" t="s">
        <v>118</v>
      </c>
      <c r="AP1951">
        <v>-48</v>
      </c>
      <c r="AQ1951">
        <v>85</v>
      </c>
      <c r="AR1951">
        <v>-192</v>
      </c>
      <c r="AZ1951">
        <v>1200</v>
      </c>
      <c r="BA1951">
        <v>1</v>
      </c>
      <c r="BB1951" t="str">
        <f t="shared" si="1126"/>
        <v xml:space="preserve">N4400K  </v>
      </c>
      <c r="BC1951">
        <v>1</v>
      </c>
      <c r="BE1951">
        <v>0</v>
      </c>
      <c r="BF1951">
        <v>0</v>
      </c>
      <c r="BG1951">
        <v>0</v>
      </c>
      <c r="BH1951">
        <v>1800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 t="shared" si="1160"/>
        <v>21:43:19.772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168</v>
      </c>
      <c r="CR1951">
        <v>0</v>
      </c>
      <c r="CW1951">
        <v>4221394</v>
      </c>
      <c r="CY1951">
        <v>1</v>
      </c>
      <c r="CZ1951">
        <v>0</v>
      </c>
      <c r="DA1951">
        <v>1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 t="shared" si="1157"/>
        <v>07/22/2022 21:43:20.035</v>
      </c>
      <c r="C1952" t="str">
        <f t="shared" si="1125"/>
        <v>FFDFD3C0</v>
      </c>
      <c r="D1952" t="s">
        <v>121</v>
      </c>
      <c r="E1952">
        <v>11</v>
      </c>
      <c r="F1952">
        <v>1011</v>
      </c>
      <c r="G1952" t="s">
        <v>125</v>
      </c>
      <c r="J1952" t="s">
        <v>123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1158"/>
        <v>21:43:19.766</v>
      </c>
      <c r="T1952" t="str">
        <f t="shared" si="1159"/>
        <v>21:43:19.366</v>
      </c>
      <c r="U1952" t="str">
        <f t="shared" si="1141"/>
        <v>A54CFF</v>
      </c>
      <c r="V1952">
        <v>0</v>
      </c>
      <c r="W1952">
        <v>0</v>
      </c>
      <c r="X1952">
        <v>2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1</v>
      </c>
      <c r="AI1952" t="s">
        <v>766</v>
      </c>
      <c r="AJ1952">
        <v>43.461720999999997</v>
      </c>
      <c r="AK1952" t="s">
        <v>767</v>
      </c>
      <c r="AL1952">
        <v>-88.799615000000003</v>
      </c>
      <c r="AM1952">
        <v>25</v>
      </c>
      <c r="AN1952">
        <v>1875</v>
      </c>
      <c r="AO1952" t="s">
        <v>118</v>
      </c>
      <c r="AP1952">
        <v>-48</v>
      </c>
      <c r="AQ1952">
        <v>85</v>
      </c>
      <c r="AR1952">
        <v>-192</v>
      </c>
      <c r="AZ1952">
        <v>1200</v>
      </c>
      <c r="BA1952">
        <v>1</v>
      </c>
      <c r="BB1952" t="str">
        <f t="shared" si="1126"/>
        <v xml:space="preserve">N4400K  </v>
      </c>
      <c r="BC1952">
        <v>1</v>
      </c>
      <c r="BE1952">
        <v>0</v>
      </c>
      <c r="BF1952">
        <v>0</v>
      </c>
      <c r="BG1952">
        <v>0</v>
      </c>
      <c r="BH1952">
        <v>1800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 t="shared" si="1160"/>
        <v>21:43:19.772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119</v>
      </c>
      <c r="CQ1952">
        <v>168</v>
      </c>
      <c r="CR1952">
        <v>0</v>
      </c>
      <c r="CW1952">
        <v>4221394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 t="shared" si="1157"/>
        <v>07/22/2022 21:43:20.035</v>
      </c>
      <c r="C1953" t="str">
        <f t="shared" si="1125"/>
        <v>FFDFD3C0</v>
      </c>
      <c r="D1953" t="s">
        <v>121</v>
      </c>
      <c r="E1953">
        <v>12</v>
      </c>
      <c r="F1953">
        <v>1012</v>
      </c>
      <c r="G1953" t="s">
        <v>122</v>
      </c>
      <c r="J1953" t="s">
        <v>123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1158"/>
        <v>21:43:19.766</v>
      </c>
      <c r="T1953" t="str">
        <f t="shared" si="1159"/>
        <v>21:43:19.366</v>
      </c>
      <c r="U1953" t="str">
        <f t="shared" si="1141"/>
        <v>A54CFF</v>
      </c>
      <c r="V1953">
        <v>0</v>
      </c>
      <c r="W1953">
        <v>0</v>
      </c>
      <c r="X1953">
        <v>2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1</v>
      </c>
      <c r="AI1953" t="s">
        <v>766</v>
      </c>
      <c r="AJ1953">
        <v>43.461720999999997</v>
      </c>
      <c r="AK1953" t="s">
        <v>767</v>
      </c>
      <c r="AL1953">
        <v>-88.799615000000003</v>
      </c>
      <c r="AM1953">
        <v>25</v>
      </c>
      <c r="AN1953">
        <v>1875</v>
      </c>
      <c r="AO1953" t="s">
        <v>118</v>
      </c>
      <c r="AP1953">
        <v>-48</v>
      </c>
      <c r="AQ1953">
        <v>85</v>
      </c>
      <c r="AR1953">
        <v>-192</v>
      </c>
      <c r="AZ1953">
        <v>1200</v>
      </c>
      <c r="BA1953">
        <v>1</v>
      </c>
      <c r="BB1953" t="str">
        <f t="shared" si="1126"/>
        <v xml:space="preserve">N4400K  </v>
      </c>
      <c r="BC1953">
        <v>1</v>
      </c>
      <c r="BE1953">
        <v>0</v>
      </c>
      <c r="BF1953">
        <v>0</v>
      </c>
      <c r="BG1953">
        <v>0</v>
      </c>
      <c r="BH1953">
        <v>1800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 t="shared" si="1160"/>
        <v>21:43:19.772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7</v>
      </c>
      <c r="CP1953" t="s">
        <v>119</v>
      </c>
      <c r="CQ1953">
        <v>168</v>
      </c>
      <c r="CR1953">
        <v>0</v>
      </c>
      <c r="CW1953">
        <v>4221394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 t="shared" si="1157"/>
        <v>07/22/2022 21:43:20.035</v>
      </c>
      <c r="C1954" t="str">
        <f t="shared" si="1125"/>
        <v>FFDFD3C0</v>
      </c>
      <c r="D1954" t="s">
        <v>127</v>
      </c>
      <c r="E1954">
        <v>8</v>
      </c>
      <c r="F1954">
        <v>2008</v>
      </c>
      <c r="G1954" t="s">
        <v>128</v>
      </c>
      <c r="J1954" t="s">
        <v>129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1158"/>
        <v>21:43:19.766</v>
      </c>
      <c r="T1954" t="str">
        <f t="shared" si="1159"/>
        <v>21:43:19.366</v>
      </c>
      <c r="U1954" t="str">
        <f t="shared" si="1141"/>
        <v>A54CFF</v>
      </c>
      <c r="V1954">
        <v>0</v>
      </c>
      <c r="W1954">
        <v>0</v>
      </c>
      <c r="X1954">
        <v>2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1</v>
      </c>
      <c r="AI1954" t="s">
        <v>766</v>
      </c>
      <c r="AJ1954">
        <v>43.461720999999997</v>
      </c>
      <c r="AK1954" t="s">
        <v>767</v>
      </c>
      <c r="AL1954">
        <v>-88.799615000000003</v>
      </c>
      <c r="AM1954">
        <v>25</v>
      </c>
      <c r="AN1954">
        <v>1875</v>
      </c>
      <c r="AO1954" t="s">
        <v>118</v>
      </c>
      <c r="AP1954">
        <v>-48</v>
      </c>
      <c r="AQ1954">
        <v>85</v>
      </c>
      <c r="AR1954">
        <v>-192</v>
      </c>
      <c r="AZ1954">
        <v>1200</v>
      </c>
      <c r="BA1954">
        <v>1</v>
      </c>
      <c r="BB1954" t="str">
        <f t="shared" si="1126"/>
        <v xml:space="preserve">N4400K  </v>
      </c>
      <c r="BC1954">
        <v>1</v>
      </c>
      <c r="BE1954">
        <v>0</v>
      </c>
      <c r="BF1954">
        <v>0</v>
      </c>
      <c r="BG1954">
        <v>0</v>
      </c>
      <c r="BH1954">
        <v>1800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 t="shared" si="1160"/>
        <v>21:43:19.772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119</v>
      </c>
      <c r="CQ1954">
        <v>168</v>
      </c>
      <c r="CR1954">
        <v>0</v>
      </c>
      <c r="CW1954">
        <v>4221394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 t="shared" ref="A1955:A1960" si="1161">"07/22/2022 21:43:20.988"</f>
        <v>07/22/2022 21:43:20.988</v>
      </c>
      <c r="C1955" t="str">
        <f t="shared" si="1125"/>
        <v>FFDFD3C0</v>
      </c>
      <c r="D1955" t="s">
        <v>127</v>
      </c>
      <c r="E1955">
        <v>8</v>
      </c>
      <c r="F1955">
        <v>2008</v>
      </c>
      <c r="G1955" t="s">
        <v>128</v>
      </c>
      <c r="J1955" t="s">
        <v>129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ref="S1955:S1960" si="1162">"21:43:20.703"</f>
        <v>21:43:20.703</v>
      </c>
      <c r="T1955" t="str">
        <f t="shared" ref="T1955:T1960" si="1163">"21:43:20.303"</f>
        <v>21:43:20.303</v>
      </c>
      <c r="U1955" t="str">
        <f t="shared" si="1141"/>
        <v>A54CFF</v>
      </c>
      <c r="V1955">
        <v>0</v>
      </c>
      <c r="W1955">
        <v>0</v>
      </c>
      <c r="X1955">
        <v>2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1</v>
      </c>
      <c r="AI1955" t="s">
        <v>768</v>
      </c>
      <c r="AJ1955">
        <v>43.462107000000003</v>
      </c>
      <c r="AK1955" t="s">
        <v>769</v>
      </c>
      <c r="AL1955">
        <v>-88.799871999999993</v>
      </c>
      <c r="AM1955">
        <v>25</v>
      </c>
      <c r="AN1955">
        <v>1875</v>
      </c>
      <c r="AO1955" t="s">
        <v>118</v>
      </c>
      <c r="AP1955">
        <v>-49</v>
      </c>
      <c r="AQ1955">
        <v>84</v>
      </c>
      <c r="AR1955">
        <v>-192</v>
      </c>
      <c r="AZ1955">
        <v>1200</v>
      </c>
      <c r="BA1955">
        <v>1</v>
      </c>
      <c r="BB1955" t="str">
        <f t="shared" si="1126"/>
        <v xml:space="preserve">N4400K  </v>
      </c>
      <c r="BC1955">
        <v>1</v>
      </c>
      <c r="BE1955">
        <v>0</v>
      </c>
      <c r="BF1955">
        <v>0</v>
      </c>
      <c r="BG1955">
        <v>0</v>
      </c>
      <c r="BH1955">
        <v>1800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 t="shared" ref="BW1955:BW1960" si="1164">"21:43:20.706"</f>
        <v>21:43:20.706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168</v>
      </c>
      <c r="CR1955">
        <v>0</v>
      </c>
      <c r="CW1955">
        <v>4222542</v>
      </c>
      <c r="CY1955">
        <v>1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 t="shared" si="1161"/>
        <v>07/22/2022 21:43:20.988</v>
      </c>
      <c r="C1956" t="str">
        <f t="shared" si="1125"/>
        <v>FFDFD3C0</v>
      </c>
      <c r="D1956" t="s">
        <v>113</v>
      </c>
      <c r="E1956">
        <v>44</v>
      </c>
      <c r="H1956">
        <v>151</v>
      </c>
      <c r="I1956" t="s">
        <v>114</v>
      </c>
      <c r="J1956" t="s">
        <v>115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1162"/>
        <v>21:43:20.703</v>
      </c>
      <c r="T1956" t="str">
        <f t="shared" si="1163"/>
        <v>21:43:20.303</v>
      </c>
      <c r="U1956" t="str">
        <f t="shared" si="1141"/>
        <v>A54CFF</v>
      </c>
      <c r="V1956">
        <v>0</v>
      </c>
      <c r="W1956">
        <v>0</v>
      </c>
      <c r="X1956">
        <v>2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1</v>
      </c>
      <c r="AI1956" t="s">
        <v>768</v>
      </c>
      <c r="AJ1956">
        <v>43.462107000000003</v>
      </c>
      <c r="AK1956" t="s">
        <v>769</v>
      </c>
      <c r="AL1956">
        <v>-88.799871999999993</v>
      </c>
      <c r="AM1956">
        <v>25</v>
      </c>
      <c r="AN1956">
        <v>1875</v>
      </c>
      <c r="AO1956" t="s">
        <v>118</v>
      </c>
      <c r="AP1956">
        <v>-49</v>
      </c>
      <c r="AQ1956">
        <v>84</v>
      </c>
      <c r="AR1956">
        <v>-192</v>
      </c>
      <c r="AZ1956">
        <v>1200</v>
      </c>
      <c r="BA1956">
        <v>1</v>
      </c>
      <c r="BB1956" t="str">
        <f t="shared" si="1126"/>
        <v xml:space="preserve">N4400K  </v>
      </c>
      <c r="BC1956">
        <v>1</v>
      </c>
      <c r="BE1956">
        <v>0</v>
      </c>
      <c r="BF1956">
        <v>0</v>
      </c>
      <c r="BG1956">
        <v>0</v>
      </c>
      <c r="BH1956">
        <v>1800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 t="shared" si="1164"/>
        <v>21:43:20.706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168</v>
      </c>
      <c r="CR1956">
        <v>0</v>
      </c>
      <c r="CW1956">
        <v>4222542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 t="shared" si="1161"/>
        <v>07/22/2022 21:43:20.988</v>
      </c>
      <c r="C1957" t="str">
        <f t="shared" si="1125"/>
        <v>FFDFD3C0</v>
      </c>
      <c r="D1957" t="s">
        <v>113</v>
      </c>
      <c r="E1957">
        <v>45</v>
      </c>
      <c r="H1957">
        <v>152</v>
      </c>
      <c r="I1957" t="s">
        <v>120</v>
      </c>
      <c r="J1957" t="s">
        <v>115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1162"/>
        <v>21:43:20.703</v>
      </c>
      <c r="T1957" t="str">
        <f t="shared" si="1163"/>
        <v>21:43:20.303</v>
      </c>
      <c r="U1957" t="str">
        <f t="shared" si="1141"/>
        <v>A54CFF</v>
      </c>
      <c r="V1957">
        <v>0</v>
      </c>
      <c r="W1957">
        <v>0</v>
      </c>
      <c r="X1957">
        <v>2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1</v>
      </c>
      <c r="AI1957" t="s">
        <v>768</v>
      </c>
      <c r="AJ1957">
        <v>43.462107000000003</v>
      </c>
      <c r="AK1957" t="s">
        <v>769</v>
      </c>
      <c r="AL1957">
        <v>-88.799871999999993</v>
      </c>
      <c r="AM1957">
        <v>25</v>
      </c>
      <c r="AN1957">
        <v>1875</v>
      </c>
      <c r="AO1957" t="s">
        <v>118</v>
      </c>
      <c r="AP1957">
        <v>-49</v>
      </c>
      <c r="AQ1957">
        <v>84</v>
      </c>
      <c r="AR1957">
        <v>-192</v>
      </c>
      <c r="AZ1957">
        <v>1200</v>
      </c>
      <c r="BA1957">
        <v>1</v>
      </c>
      <c r="BB1957" t="str">
        <f t="shared" si="1126"/>
        <v xml:space="preserve">N4400K  </v>
      </c>
      <c r="BC1957">
        <v>1</v>
      </c>
      <c r="BE1957">
        <v>0</v>
      </c>
      <c r="BF1957">
        <v>0</v>
      </c>
      <c r="BG1957">
        <v>0</v>
      </c>
      <c r="BH1957">
        <v>1800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 t="shared" si="1164"/>
        <v>21:43:20.706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168</v>
      </c>
      <c r="CR1957">
        <v>0</v>
      </c>
      <c r="CW1957">
        <v>4222542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 t="shared" si="1161"/>
        <v>07/22/2022 21:43:20.988</v>
      </c>
      <c r="C1958" t="str">
        <f t="shared" si="1125"/>
        <v>FFDFD3C0</v>
      </c>
      <c r="D1958" t="s">
        <v>124</v>
      </c>
      <c r="E1958">
        <v>2</v>
      </c>
      <c r="H1958">
        <v>156</v>
      </c>
      <c r="I1958" t="s">
        <v>125</v>
      </c>
      <c r="J1958" t="s">
        <v>126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1162"/>
        <v>21:43:20.703</v>
      </c>
      <c r="T1958" t="str">
        <f t="shared" si="1163"/>
        <v>21:43:20.303</v>
      </c>
      <c r="U1958" t="str">
        <f t="shared" si="1141"/>
        <v>A54CFF</v>
      </c>
      <c r="V1958">
        <v>0</v>
      </c>
      <c r="W1958">
        <v>0</v>
      </c>
      <c r="X1958">
        <v>2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1</v>
      </c>
      <c r="AI1958" t="s">
        <v>768</v>
      </c>
      <c r="AJ1958">
        <v>43.462107000000003</v>
      </c>
      <c r="AK1958" t="s">
        <v>769</v>
      </c>
      <c r="AL1958">
        <v>-88.799871999999993</v>
      </c>
      <c r="AM1958">
        <v>25</v>
      </c>
      <c r="AN1958">
        <v>1875</v>
      </c>
      <c r="AO1958" t="s">
        <v>118</v>
      </c>
      <c r="AP1958">
        <v>-49</v>
      </c>
      <c r="AQ1958">
        <v>84</v>
      </c>
      <c r="AR1958">
        <v>-192</v>
      </c>
      <c r="AZ1958">
        <v>1200</v>
      </c>
      <c r="BA1958">
        <v>1</v>
      </c>
      <c r="BB1958" t="str">
        <f t="shared" si="1126"/>
        <v xml:space="preserve">N4400K  </v>
      </c>
      <c r="BC1958">
        <v>1</v>
      </c>
      <c r="BE1958">
        <v>0</v>
      </c>
      <c r="BF1958">
        <v>0</v>
      </c>
      <c r="BG1958">
        <v>0</v>
      </c>
      <c r="BH1958">
        <v>1800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 t="shared" si="1164"/>
        <v>21:43:20.706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119</v>
      </c>
      <c r="CQ1958">
        <v>168</v>
      </c>
      <c r="CR1958">
        <v>0</v>
      </c>
      <c r="CW1958">
        <v>4222542</v>
      </c>
      <c r="CY1958">
        <v>1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 t="shared" si="1161"/>
        <v>07/22/2022 21:43:20.988</v>
      </c>
      <c r="C1959" t="str">
        <f t="shared" si="1125"/>
        <v>FFDFD3C0</v>
      </c>
      <c r="D1959" t="s">
        <v>121</v>
      </c>
      <c r="E1959">
        <v>12</v>
      </c>
      <c r="F1959">
        <v>1012</v>
      </c>
      <c r="G1959" t="s">
        <v>122</v>
      </c>
      <c r="J1959" t="s">
        <v>123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1162"/>
        <v>21:43:20.703</v>
      </c>
      <c r="T1959" t="str">
        <f t="shared" si="1163"/>
        <v>21:43:20.303</v>
      </c>
      <c r="U1959" t="str">
        <f t="shared" si="1141"/>
        <v>A54CFF</v>
      </c>
      <c r="V1959">
        <v>0</v>
      </c>
      <c r="W1959">
        <v>0</v>
      </c>
      <c r="X1959">
        <v>2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1</v>
      </c>
      <c r="AI1959" t="s">
        <v>768</v>
      </c>
      <c r="AJ1959">
        <v>43.462107000000003</v>
      </c>
      <c r="AK1959" t="s">
        <v>769</v>
      </c>
      <c r="AL1959">
        <v>-88.799871999999993</v>
      </c>
      <c r="AM1959">
        <v>25</v>
      </c>
      <c r="AN1959">
        <v>1875</v>
      </c>
      <c r="AO1959" t="s">
        <v>118</v>
      </c>
      <c r="AP1959">
        <v>-49</v>
      </c>
      <c r="AQ1959">
        <v>84</v>
      </c>
      <c r="AR1959">
        <v>-192</v>
      </c>
      <c r="AZ1959">
        <v>1200</v>
      </c>
      <c r="BA1959">
        <v>1</v>
      </c>
      <c r="BB1959" t="str">
        <f t="shared" si="1126"/>
        <v xml:space="preserve">N4400K  </v>
      </c>
      <c r="BC1959">
        <v>1</v>
      </c>
      <c r="BE1959">
        <v>0</v>
      </c>
      <c r="BF1959">
        <v>0</v>
      </c>
      <c r="BG1959">
        <v>0</v>
      </c>
      <c r="BH1959">
        <v>1800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 t="shared" si="1164"/>
        <v>21:43:20.706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119</v>
      </c>
      <c r="CQ1959">
        <v>168</v>
      </c>
      <c r="CR1959">
        <v>0</v>
      </c>
      <c r="CW1959">
        <v>4222542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 t="shared" si="1161"/>
        <v>07/22/2022 21:43:20.988</v>
      </c>
      <c r="C1960" t="str">
        <f t="shared" si="1125"/>
        <v>FFDFD3C0</v>
      </c>
      <c r="D1960" t="s">
        <v>121</v>
      </c>
      <c r="E1960">
        <v>11</v>
      </c>
      <c r="F1960">
        <v>1011</v>
      </c>
      <c r="G1960" t="s">
        <v>125</v>
      </c>
      <c r="J1960" t="s">
        <v>123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1162"/>
        <v>21:43:20.703</v>
      </c>
      <c r="T1960" t="str">
        <f t="shared" si="1163"/>
        <v>21:43:20.303</v>
      </c>
      <c r="U1960" t="str">
        <f t="shared" si="1141"/>
        <v>A54CFF</v>
      </c>
      <c r="V1960">
        <v>0</v>
      </c>
      <c r="W1960">
        <v>0</v>
      </c>
      <c r="X1960">
        <v>2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1</v>
      </c>
      <c r="AI1960" t="s">
        <v>768</v>
      </c>
      <c r="AJ1960">
        <v>43.462107000000003</v>
      </c>
      <c r="AK1960" t="s">
        <v>769</v>
      </c>
      <c r="AL1960">
        <v>-88.799871999999993</v>
      </c>
      <c r="AM1960">
        <v>25</v>
      </c>
      <c r="AN1960">
        <v>1875</v>
      </c>
      <c r="AO1960" t="s">
        <v>118</v>
      </c>
      <c r="AP1960">
        <v>-49</v>
      </c>
      <c r="AQ1960">
        <v>84</v>
      </c>
      <c r="AR1960">
        <v>-192</v>
      </c>
      <c r="AZ1960">
        <v>1200</v>
      </c>
      <c r="BA1960">
        <v>1</v>
      </c>
      <c r="BB1960" t="str">
        <f t="shared" si="1126"/>
        <v xml:space="preserve">N4400K  </v>
      </c>
      <c r="BC1960">
        <v>1</v>
      </c>
      <c r="BE1960">
        <v>0</v>
      </c>
      <c r="BF1960">
        <v>0</v>
      </c>
      <c r="BG1960">
        <v>0</v>
      </c>
      <c r="BH1960">
        <v>1800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 t="shared" si="1164"/>
        <v>21:43:20.706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119</v>
      </c>
      <c r="CQ1960">
        <v>168</v>
      </c>
      <c r="CR1960">
        <v>0</v>
      </c>
      <c r="CW1960">
        <v>4222542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"07/22/2022 21:43:22.113"</f>
        <v>07/22/2022 21:43:22.113</v>
      </c>
      <c r="C1961" t="str">
        <f t="shared" si="1125"/>
        <v>FFDFD3C0</v>
      </c>
      <c r="D1961" t="s">
        <v>113</v>
      </c>
      <c r="E1961">
        <v>45</v>
      </c>
      <c r="H1961">
        <v>152</v>
      </c>
      <c r="I1961" t="s">
        <v>120</v>
      </c>
      <c r="J1961" t="s">
        <v>115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"21:43:21.734"</f>
        <v>21:43:21.734</v>
      </c>
      <c r="T1961" t="str">
        <f>"21:43:21.234"</f>
        <v>21:43:21.234</v>
      </c>
      <c r="U1961" t="str">
        <f t="shared" si="1141"/>
        <v>A54CFF</v>
      </c>
      <c r="V1961">
        <v>0</v>
      </c>
      <c r="W1961">
        <v>0</v>
      </c>
      <c r="X1961">
        <v>2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1</v>
      </c>
      <c r="AI1961" t="s">
        <v>770</v>
      </c>
      <c r="AJ1961">
        <v>43.462471999999998</v>
      </c>
      <c r="AK1961" t="s">
        <v>771</v>
      </c>
      <c r="AL1961">
        <v>-88.800194000000005</v>
      </c>
      <c r="AM1961">
        <v>25</v>
      </c>
      <c r="AN1961">
        <v>1875</v>
      </c>
      <c r="AO1961" t="s">
        <v>118</v>
      </c>
      <c r="AP1961">
        <v>-49</v>
      </c>
      <c r="AQ1961">
        <v>83</v>
      </c>
      <c r="AR1961">
        <v>-128</v>
      </c>
      <c r="AZ1961">
        <v>1200</v>
      </c>
      <c r="BA1961">
        <v>1</v>
      </c>
      <c r="BB1961" t="str">
        <f t="shared" si="1126"/>
        <v xml:space="preserve">N4400K  </v>
      </c>
      <c r="BC1961">
        <v>1</v>
      </c>
      <c r="BE1961">
        <v>0</v>
      </c>
      <c r="BF1961">
        <v>0</v>
      </c>
      <c r="BG1961">
        <v>0</v>
      </c>
      <c r="BH1961">
        <v>1800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>"21:43:21.736"</f>
        <v>21:43:21.736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119</v>
      </c>
      <c r="CQ1961">
        <v>168</v>
      </c>
      <c r="CR1961">
        <v>1</v>
      </c>
      <c r="CW1961">
        <v>13350730</v>
      </c>
      <c r="CY1961">
        <v>1</v>
      </c>
      <c r="CZ1961">
        <v>0</v>
      </c>
      <c r="DA1961">
        <v>0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 t="shared" ref="A1962:A1967" si="1165">"07/22/2022 21:43:23.020"</f>
        <v>07/22/2022 21:43:23.020</v>
      </c>
      <c r="C1962" t="str">
        <f t="shared" si="1125"/>
        <v>FFDFD3C0</v>
      </c>
      <c r="D1962" t="s">
        <v>127</v>
      </c>
      <c r="E1962">
        <v>8</v>
      </c>
      <c r="F1962">
        <v>2008</v>
      </c>
      <c r="G1962" t="s">
        <v>128</v>
      </c>
      <c r="J1962" t="s">
        <v>129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ref="S1962:S1967" si="1166">"21:43:22.781"</f>
        <v>21:43:22.781</v>
      </c>
      <c r="T1962" t="str">
        <f t="shared" ref="T1962:T1967" si="1167">"21:43:22.281"</f>
        <v>21:43:22.281</v>
      </c>
      <c r="U1962" t="str">
        <f t="shared" si="1141"/>
        <v>A54CFF</v>
      </c>
      <c r="V1962">
        <v>0</v>
      </c>
      <c r="W1962">
        <v>0</v>
      </c>
      <c r="X1962">
        <v>2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1</v>
      </c>
      <c r="AI1962" t="s">
        <v>772</v>
      </c>
      <c r="AJ1962">
        <v>43.462901000000002</v>
      </c>
      <c r="AK1962" t="s">
        <v>773</v>
      </c>
      <c r="AL1962">
        <v>-88.800538000000003</v>
      </c>
      <c r="AM1962">
        <v>25</v>
      </c>
      <c r="AN1962">
        <v>1875</v>
      </c>
      <c r="AO1962" t="s">
        <v>118</v>
      </c>
      <c r="AP1962">
        <v>-50</v>
      </c>
      <c r="AQ1962">
        <v>82</v>
      </c>
      <c r="AR1962">
        <v>-192</v>
      </c>
      <c r="AZ1962">
        <v>1200</v>
      </c>
      <c r="BA1962">
        <v>1</v>
      </c>
      <c r="BB1962" t="str">
        <f t="shared" si="1126"/>
        <v xml:space="preserve">N4400K  </v>
      </c>
      <c r="BC1962">
        <v>1</v>
      </c>
      <c r="BE1962">
        <v>0</v>
      </c>
      <c r="BF1962">
        <v>0</v>
      </c>
      <c r="BG1962">
        <v>0</v>
      </c>
      <c r="BH1962">
        <v>1800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 t="shared" ref="BW1962:BW1967" si="1168">"21:43:22.786"</f>
        <v>21:43:22.786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7</v>
      </c>
      <c r="CP1962" t="s">
        <v>119</v>
      </c>
      <c r="CQ1962">
        <v>168</v>
      </c>
      <c r="CR1962">
        <v>1</v>
      </c>
      <c r="CW1962">
        <v>13352641</v>
      </c>
      <c r="CY1962">
        <v>1</v>
      </c>
      <c r="CZ1962">
        <v>0</v>
      </c>
      <c r="DA1962">
        <v>0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 t="shared" si="1165"/>
        <v>07/22/2022 21:43:23.020</v>
      </c>
      <c r="C1963" t="str">
        <f t="shared" ref="C1963:C2026" si="1169">"FFDFD3C0"</f>
        <v>FFDFD3C0</v>
      </c>
      <c r="D1963" t="s">
        <v>113</v>
      </c>
      <c r="E1963">
        <v>44</v>
      </c>
      <c r="H1963">
        <v>151</v>
      </c>
      <c r="I1963" t="s">
        <v>114</v>
      </c>
      <c r="J1963" t="s">
        <v>115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1166"/>
        <v>21:43:22.781</v>
      </c>
      <c r="T1963" t="str">
        <f t="shared" si="1167"/>
        <v>21:43:22.281</v>
      </c>
      <c r="U1963" t="str">
        <f t="shared" si="1141"/>
        <v>A54CFF</v>
      </c>
      <c r="V1963">
        <v>0</v>
      </c>
      <c r="W1963">
        <v>0</v>
      </c>
      <c r="X1963">
        <v>2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1</v>
      </c>
      <c r="AI1963" t="s">
        <v>772</v>
      </c>
      <c r="AJ1963">
        <v>43.462901000000002</v>
      </c>
      <c r="AK1963" t="s">
        <v>773</v>
      </c>
      <c r="AL1963">
        <v>-88.800538000000003</v>
      </c>
      <c r="AM1963">
        <v>25</v>
      </c>
      <c r="AN1963">
        <v>1875</v>
      </c>
      <c r="AO1963" t="s">
        <v>118</v>
      </c>
      <c r="AP1963">
        <v>-50</v>
      </c>
      <c r="AQ1963">
        <v>82</v>
      </c>
      <c r="AR1963">
        <v>-192</v>
      </c>
      <c r="AZ1963">
        <v>1200</v>
      </c>
      <c r="BA1963">
        <v>1</v>
      </c>
      <c r="BB1963" t="str">
        <f t="shared" ref="BB1963:BB2026" si="1170">"N4400K  "</f>
        <v xml:space="preserve">N4400K  </v>
      </c>
      <c r="BC1963">
        <v>1</v>
      </c>
      <c r="BE1963">
        <v>0</v>
      </c>
      <c r="BF1963">
        <v>0</v>
      </c>
      <c r="BG1963">
        <v>0</v>
      </c>
      <c r="BH1963">
        <v>1800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 t="shared" si="1168"/>
        <v>21:43:22.786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119</v>
      </c>
      <c r="CQ1963">
        <v>168</v>
      </c>
      <c r="CR1963">
        <v>1</v>
      </c>
      <c r="CW1963">
        <v>13352641</v>
      </c>
      <c r="CY1963">
        <v>1</v>
      </c>
      <c r="CZ1963">
        <v>0</v>
      </c>
      <c r="DA1963">
        <v>1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 t="shared" si="1165"/>
        <v>07/22/2022 21:43:23.020</v>
      </c>
      <c r="C1964" t="str">
        <f t="shared" si="1169"/>
        <v>FFDFD3C0</v>
      </c>
      <c r="D1964" t="s">
        <v>113</v>
      </c>
      <c r="E1964">
        <v>45</v>
      </c>
      <c r="H1964">
        <v>152</v>
      </c>
      <c r="I1964" t="s">
        <v>120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1166"/>
        <v>21:43:22.781</v>
      </c>
      <c r="T1964" t="str">
        <f t="shared" si="1167"/>
        <v>21:43:22.281</v>
      </c>
      <c r="U1964" t="str">
        <f t="shared" si="1141"/>
        <v>A54CFF</v>
      </c>
      <c r="V1964">
        <v>0</v>
      </c>
      <c r="W1964">
        <v>0</v>
      </c>
      <c r="X1964">
        <v>2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1</v>
      </c>
      <c r="AI1964" t="s">
        <v>772</v>
      </c>
      <c r="AJ1964">
        <v>43.462901000000002</v>
      </c>
      <c r="AK1964" t="s">
        <v>773</v>
      </c>
      <c r="AL1964">
        <v>-88.800538000000003</v>
      </c>
      <c r="AM1964">
        <v>25</v>
      </c>
      <c r="AN1964">
        <v>1875</v>
      </c>
      <c r="AO1964" t="s">
        <v>118</v>
      </c>
      <c r="AP1964">
        <v>-50</v>
      </c>
      <c r="AQ1964">
        <v>82</v>
      </c>
      <c r="AR1964">
        <v>-192</v>
      </c>
      <c r="AZ1964">
        <v>1200</v>
      </c>
      <c r="BA1964">
        <v>1</v>
      </c>
      <c r="BB1964" t="str">
        <f t="shared" si="1170"/>
        <v xml:space="preserve">N4400K  </v>
      </c>
      <c r="BC1964">
        <v>1</v>
      </c>
      <c r="BE1964">
        <v>0</v>
      </c>
      <c r="BF1964">
        <v>0</v>
      </c>
      <c r="BG1964">
        <v>0</v>
      </c>
      <c r="BH1964">
        <v>1800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 t="shared" si="1168"/>
        <v>21:43:22.786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7</v>
      </c>
      <c r="CP1964" t="s">
        <v>119</v>
      </c>
      <c r="CQ1964">
        <v>168</v>
      </c>
      <c r="CR1964">
        <v>1</v>
      </c>
      <c r="CW1964">
        <v>13352641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 t="shared" si="1165"/>
        <v>07/22/2022 21:43:23.020</v>
      </c>
      <c r="C1965" t="str">
        <f t="shared" si="1169"/>
        <v>FFDFD3C0</v>
      </c>
      <c r="D1965" t="s">
        <v>121</v>
      </c>
      <c r="E1965">
        <v>11</v>
      </c>
      <c r="F1965">
        <v>1011</v>
      </c>
      <c r="G1965" t="s">
        <v>125</v>
      </c>
      <c r="J1965" t="s">
        <v>123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1166"/>
        <v>21:43:22.781</v>
      </c>
      <c r="T1965" t="str">
        <f t="shared" si="1167"/>
        <v>21:43:22.281</v>
      </c>
      <c r="U1965" t="str">
        <f t="shared" si="1141"/>
        <v>A54CFF</v>
      </c>
      <c r="V1965">
        <v>0</v>
      </c>
      <c r="W1965">
        <v>0</v>
      </c>
      <c r="X1965">
        <v>2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1</v>
      </c>
      <c r="AI1965" t="s">
        <v>772</v>
      </c>
      <c r="AJ1965">
        <v>43.462901000000002</v>
      </c>
      <c r="AK1965" t="s">
        <v>773</v>
      </c>
      <c r="AL1965">
        <v>-88.800538000000003</v>
      </c>
      <c r="AM1965">
        <v>25</v>
      </c>
      <c r="AN1965">
        <v>1875</v>
      </c>
      <c r="AO1965" t="s">
        <v>118</v>
      </c>
      <c r="AP1965">
        <v>-50</v>
      </c>
      <c r="AQ1965">
        <v>82</v>
      </c>
      <c r="AR1965">
        <v>-192</v>
      </c>
      <c r="AZ1965">
        <v>1200</v>
      </c>
      <c r="BA1965">
        <v>1</v>
      </c>
      <c r="BB1965" t="str">
        <f t="shared" si="1170"/>
        <v xml:space="preserve">N4400K  </v>
      </c>
      <c r="BC1965">
        <v>1</v>
      </c>
      <c r="BE1965">
        <v>0</v>
      </c>
      <c r="BF1965">
        <v>0</v>
      </c>
      <c r="BG1965">
        <v>0</v>
      </c>
      <c r="BH1965">
        <v>1800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 t="shared" si="1168"/>
        <v>21:43:22.786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119</v>
      </c>
      <c r="CQ1965">
        <v>168</v>
      </c>
      <c r="CR1965">
        <v>1</v>
      </c>
      <c r="CW1965">
        <v>13352641</v>
      </c>
      <c r="CY1965">
        <v>1</v>
      </c>
      <c r="CZ1965">
        <v>0</v>
      </c>
      <c r="DA1965">
        <v>1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 t="shared" si="1165"/>
        <v>07/22/2022 21:43:23.020</v>
      </c>
      <c r="C1966" t="str">
        <f t="shared" si="1169"/>
        <v>FFDFD3C0</v>
      </c>
      <c r="D1966" t="s">
        <v>124</v>
      </c>
      <c r="E1966">
        <v>2</v>
      </c>
      <c r="H1966">
        <v>156</v>
      </c>
      <c r="I1966" t="s">
        <v>125</v>
      </c>
      <c r="J1966" t="s">
        <v>126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1166"/>
        <v>21:43:22.781</v>
      </c>
      <c r="T1966" t="str">
        <f t="shared" si="1167"/>
        <v>21:43:22.281</v>
      </c>
      <c r="U1966" t="str">
        <f t="shared" si="1141"/>
        <v>A54CFF</v>
      </c>
      <c r="V1966">
        <v>0</v>
      </c>
      <c r="W1966">
        <v>0</v>
      </c>
      <c r="X1966">
        <v>2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1</v>
      </c>
      <c r="AI1966" t="s">
        <v>772</v>
      </c>
      <c r="AJ1966">
        <v>43.462901000000002</v>
      </c>
      <c r="AK1966" t="s">
        <v>773</v>
      </c>
      <c r="AL1966">
        <v>-88.800538000000003</v>
      </c>
      <c r="AM1966">
        <v>25</v>
      </c>
      <c r="AN1966">
        <v>1875</v>
      </c>
      <c r="AO1966" t="s">
        <v>118</v>
      </c>
      <c r="AP1966">
        <v>-50</v>
      </c>
      <c r="AQ1966">
        <v>82</v>
      </c>
      <c r="AR1966">
        <v>-192</v>
      </c>
      <c r="AZ1966">
        <v>1200</v>
      </c>
      <c r="BA1966">
        <v>1</v>
      </c>
      <c r="BB1966" t="str">
        <f t="shared" si="1170"/>
        <v xml:space="preserve">N4400K  </v>
      </c>
      <c r="BC1966">
        <v>1</v>
      </c>
      <c r="BE1966">
        <v>0</v>
      </c>
      <c r="BF1966">
        <v>0</v>
      </c>
      <c r="BG1966">
        <v>0</v>
      </c>
      <c r="BH1966">
        <v>1800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 t="shared" si="1168"/>
        <v>21:43:22.786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119</v>
      </c>
      <c r="CQ1966">
        <v>168</v>
      </c>
      <c r="CR1966">
        <v>1</v>
      </c>
      <c r="CW1966">
        <v>13352641</v>
      </c>
      <c r="CY1966">
        <v>1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 t="shared" si="1165"/>
        <v>07/22/2022 21:43:23.020</v>
      </c>
      <c r="C1967" t="str">
        <f t="shared" si="1169"/>
        <v>FFDFD3C0</v>
      </c>
      <c r="D1967" t="s">
        <v>121</v>
      </c>
      <c r="E1967">
        <v>12</v>
      </c>
      <c r="F1967">
        <v>1012</v>
      </c>
      <c r="G1967" t="s">
        <v>122</v>
      </c>
      <c r="J1967" t="s">
        <v>123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1166"/>
        <v>21:43:22.781</v>
      </c>
      <c r="T1967" t="str">
        <f t="shared" si="1167"/>
        <v>21:43:22.281</v>
      </c>
      <c r="U1967" t="str">
        <f t="shared" si="1141"/>
        <v>A54CFF</v>
      </c>
      <c r="V1967">
        <v>0</v>
      </c>
      <c r="W1967">
        <v>0</v>
      </c>
      <c r="X1967">
        <v>2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1</v>
      </c>
      <c r="AI1967" t="s">
        <v>772</v>
      </c>
      <c r="AJ1967">
        <v>43.462901000000002</v>
      </c>
      <c r="AK1967" t="s">
        <v>773</v>
      </c>
      <c r="AL1967">
        <v>-88.800538000000003</v>
      </c>
      <c r="AM1967">
        <v>25</v>
      </c>
      <c r="AN1967">
        <v>1875</v>
      </c>
      <c r="AO1967" t="s">
        <v>118</v>
      </c>
      <c r="AP1967">
        <v>-50</v>
      </c>
      <c r="AQ1967">
        <v>82</v>
      </c>
      <c r="AR1967">
        <v>-192</v>
      </c>
      <c r="AZ1967">
        <v>1200</v>
      </c>
      <c r="BA1967">
        <v>1</v>
      </c>
      <c r="BB1967" t="str">
        <f t="shared" si="1170"/>
        <v xml:space="preserve">N4400K  </v>
      </c>
      <c r="BC1967">
        <v>1</v>
      </c>
      <c r="BE1967">
        <v>0</v>
      </c>
      <c r="BF1967">
        <v>0</v>
      </c>
      <c r="BG1967">
        <v>0</v>
      </c>
      <c r="BH1967">
        <v>1800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 t="shared" si="1168"/>
        <v>21:43:22.786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119</v>
      </c>
      <c r="CQ1967">
        <v>168</v>
      </c>
      <c r="CR1967">
        <v>1</v>
      </c>
      <c r="CW1967">
        <v>13352641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"07/22/2022 21:43:23.942"</f>
        <v>07/22/2022 21:43:23.942</v>
      </c>
      <c r="C1968" t="str">
        <f t="shared" si="1169"/>
        <v>FFDFD3C0</v>
      </c>
      <c r="D1968" t="s">
        <v>113</v>
      </c>
      <c r="E1968">
        <v>44</v>
      </c>
      <c r="H1968">
        <v>151</v>
      </c>
      <c r="I1968" t="s">
        <v>114</v>
      </c>
      <c r="J1968" t="s">
        <v>115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ref="S1968:S1973" si="1171">"21:43:23.766"</f>
        <v>21:43:23.766</v>
      </c>
      <c r="T1968" t="str">
        <f t="shared" ref="T1968:T1973" si="1172">"21:43:23.366"</f>
        <v>21:43:23.366</v>
      </c>
      <c r="U1968" t="str">
        <f t="shared" si="1141"/>
        <v>A54CFF</v>
      </c>
      <c r="V1968">
        <v>0</v>
      </c>
      <c r="W1968">
        <v>0</v>
      </c>
      <c r="X1968">
        <v>2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1</v>
      </c>
      <c r="AI1968" t="s">
        <v>774</v>
      </c>
      <c r="AJ1968">
        <v>43.463265999999997</v>
      </c>
      <c r="AK1968" t="s">
        <v>775</v>
      </c>
      <c r="AL1968">
        <v>-88.800859000000003</v>
      </c>
      <c r="AM1968">
        <v>25</v>
      </c>
      <c r="AN1968">
        <v>1875</v>
      </c>
      <c r="AO1968" t="s">
        <v>118</v>
      </c>
      <c r="AP1968">
        <v>-50</v>
      </c>
      <c r="AQ1968">
        <v>81</v>
      </c>
      <c r="AR1968">
        <v>-128</v>
      </c>
      <c r="AZ1968">
        <v>1200</v>
      </c>
      <c r="BA1968">
        <v>1</v>
      </c>
      <c r="BB1968" t="str">
        <f t="shared" si="1170"/>
        <v xml:space="preserve">N4400K  </v>
      </c>
      <c r="BC1968">
        <v>1</v>
      </c>
      <c r="BE1968">
        <v>0</v>
      </c>
      <c r="BF1968">
        <v>0</v>
      </c>
      <c r="BG1968">
        <v>0</v>
      </c>
      <c r="BH1968">
        <v>1800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 t="shared" ref="BW1968:BW1973" si="1173">"21:43:23.768"</f>
        <v>21:43:23.768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7</v>
      </c>
      <c r="CP1968" t="s">
        <v>119</v>
      </c>
      <c r="CQ1968">
        <v>168</v>
      </c>
      <c r="CR1968">
        <v>0</v>
      </c>
      <c r="CW1968">
        <v>4226400</v>
      </c>
      <c r="CY1968">
        <v>1</v>
      </c>
      <c r="CZ1968">
        <v>0</v>
      </c>
      <c r="DA1968">
        <v>0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"07/22/2022 21:43:23.942"</f>
        <v>07/22/2022 21:43:23.942</v>
      </c>
      <c r="C1969" t="str">
        <f t="shared" si="1169"/>
        <v>FFDFD3C0</v>
      </c>
      <c r="D1969" t="s">
        <v>113</v>
      </c>
      <c r="E1969">
        <v>45</v>
      </c>
      <c r="H1969">
        <v>152</v>
      </c>
      <c r="I1969" t="s">
        <v>120</v>
      </c>
      <c r="J1969" t="s">
        <v>115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1171"/>
        <v>21:43:23.766</v>
      </c>
      <c r="T1969" t="str">
        <f t="shared" si="1172"/>
        <v>21:43:23.366</v>
      </c>
      <c r="U1969" t="str">
        <f t="shared" si="1141"/>
        <v>A54CFF</v>
      </c>
      <c r="V1969">
        <v>0</v>
      </c>
      <c r="W1969">
        <v>0</v>
      </c>
      <c r="X1969">
        <v>2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1</v>
      </c>
      <c r="AI1969" t="s">
        <v>774</v>
      </c>
      <c r="AJ1969">
        <v>43.463265999999997</v>
      </c>
      <c r="AK1969" t="s">
        <v>775</v>
      </c>
      <c r="AL1969">
        <v>-88.800859000000003</v>
      </c>
      <c r="AM1969">
        <v>25</v>
      </c>
      <c r="AN1969">
        <v>1875</v>
      </c>
      <c r="AO1969" t="s">
        <v>118</v>
      </c>
      <c r="AP1969">
        <v>-50</v>
      </c>
      <c r="AQ1969">
        <v>81</v>
      </c>
      <c r="AR1969">
        <v>-128</v>
      </c>
      <c r="AZ1969">
        <v>1200</v>
      </c>
      <c r="BA1969">
        <v>1</v>
      </c>
      <c r="BB1969" t="str">
        <f t="shared" si="1170"/>
        <v xml:space="preserve">N4400K  </v>
      </c>
      <c r="BC1969">
        <v>1</v>
      </c>
      <c r="BE1969">
        <v>0</v>
      </c>
      <c r="BF1969">
        <v>0</v>
      </c>
      <c r="BG1969">
        <v>0</v>
      </c>
      <c r="BH1969">
        <v>1800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 t="shared" si="1173"/>
        <v>21:43:23.768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7</v>
      </c>
      <c r="CP1969" t="s">
        <v>119</v>
      </c>
      <c r="CQ1969">
        <v>168</v>
      </c>
      <c r="CR1969">
        <v>0</v>
      </c>
      <c r="CW1969">
        <v>4226400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"07/22/2022 21:43:23.942"</f>
        <v>07/22/2022 21:43:23.942</v>
      </c>
      <c r="C1970" t="str">
        <f t="shared" si="1169"/>
        <v>FFDFD3C0</v>
      </c>
      <c r="D1970" t="s">
        <v>121</v>
      </c>
      <c r="E1970">
        <v>11</v>
      </c>
      <c r="F1970">
        <v>1011</v>
      </c>
      <c r="G1970" t="s">
        <v>125</v>
      </c>
      <c r="J1970" t="s">
        <v>123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1171"/>
        <v>21:43:23.766</v>
      </c>
      <c r="T1970" t="str">
        <f t="shared" si="1172"/>
        <v>21:43:23.366</v>
      </c>
      <c r="U1970" t="str">
        <f t="shared" si="1141"/>
        <v>A54CFF</v>
      </c>
      <c r="V1970">
        <v>0</v>
      </c>
      <c r="W1970">
        <v>0</v>
      </c>
      <c r="X1970">
        <v>2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1</v>
      </c>
      <c r="AI1970" t="s">
        <v>774</v>
      </c>
      <c r="AJ1970">
        <v>43.463265999999997</v>
      </c>
      <c r="AK1970" t="s">
        <v>775</v>
      </c>
      <c r="AL1970">
        <v>-88.800859000000003</v>
      </c>
      <c r="AM1970">
        <v>25</v>
      </c>
      <c r="AN1970">
        <v>1875</v>
      </c>
      <c r="AO1970" t="s">
        <v>118</v>
      </c>
      <c r="AP1970">
        <v>-50</v>
      </c>
      <c r="AQ1970">
        <v>81</v>
      </c>
      <c r="AR1970">
        <v>-128</v>
      </c>
      <c r="AZ1970">
        <v>1200</v>
      </c>
      <c r="BA1970">
        <v>1</v>
      </c>
      <c r="BB1970" t="str">
        <f t="shared" si="1170"/>
        <v xml:space="preserve">N4400K  </v>
      </c>
      <c r="BC1970">
        <v>1</v>
      </c>
      <c r="BE1970">
        <v>0</v>
      </c>
      <c r="BF1970">
        <v>0</v>
      </c>
      <c r="BG1970">
        <v>0</v>
      </c>
      <c r="BH1970">
        <v>1800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 t="shared" si="1173"/>
        <v>21:43:23.768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119</v>
      </c>
      <c r="CQ1970">
        <v>168</v>
      </c>
      <c r="CR1970">
        <v>0</v>
      </c>
      <c r="CW1970">
        <v>4226400</v>
      </c>
      <c r="CY1970">
        <v>1</v>
      </c>
      <c r="CZ1970">
        <v>0</v>
      </c>
      <c r="DA1970">
        <v>1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"07/22/2022 21:43:23.942"</f>
        <v>07/22/2022 21:43:23.942</v>
      </c>
      <c r="C1971" t="str">
        <f t="shared" si="1169"/>
        <v>FFDFD3C0</v>
      </c>
      <c r="D1971" t="s">
        <v>124</v>
      </c>
      <c r="E1971">
        <v>2</v>
      </c>
      <c r="H1971">
        <v>156</v>
      </c>
      <c r="I1971" t="s">
        <v>125</v>
      </c>
      <c r="J1971" t="s">
        <v>126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1171"/>
        <v>21:43:23.766</v>
      </c>
      <c r="T1971" t="str">
        <f t="shared" si="1172"/>
        <v>21:43:23.366</v>
      </c>
      <c r="U1971" t="str">
        <f t="shared" si="1141"/>
        <v>A54CFF</v>
      </c>
      <c r="V1971">
        <v>0</v>
      </c>
      <c r="W1971">
        <v>0</v>
      </c>
      <c r="X1971">
        <v>2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1</v>
      </c>
      <c r="AI1971" t="s">
        <v>774</v>
      </c>
      <c r="AJ1971">
        <v>43.463265999999997</v>
      </c>
      <c r="AK1971" t="s">
        <v>775</v>
      </c>
      <c r="AL1971">
        <v>-88.800859000000003</v>
      </c>
      <c r="AM1971">
        <v>25</v>
      </c>
      <c r="AN1971">
        <v>1875</v>
      </c>
      <c r="AO1971" t="s">
        <v>118</v>
      </c>
      <c r="AP1971">
        <v>-50</v>
      </c>
      <c r="AQ1971">
        <v>81</v>
      </c>
      <c r="AR1971">
        <v>-128</v>
      </c>
      <c r="AZ1971">
        <v>1200</v>
      </c>
      <c r="BA1971">
        <v>1</v>
      </c>
      <c r="BB1971" t="str">
        <f t="shared" si="1170"/>
        <v xml:space="preserve">N4400K  </v>
      </c>
      <c r="BC1971">
        <v>1</v>
      </c>
      <c r="BE1971">
        <v>0</v>
      </c>
      <c r="BF1971">
        <v>0</v>
      </c>
      <c r="BG1971">
        <v>0</v>
      </c>
      <c r="BH1971">
        <v>1800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 t="shared" si="1173"/>
        <v>21:43:23.768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7</v>
      </c>
      <c r="CP1971" t="s">
        <v>119</v>
      </c>
      <c r="CQ1971">
        <v>168</v>
      </c>
      <c r="CR1971">
        <v>0</v>
      </c>
      <c r="CW1971">
        <v>4226400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"07/22/2022 21:43:24.036"</f>
        <v>07/22/2022 21:43:24.036</v>
      </c>
      <c r="C1972" t="str">
        <f t="shared" si="1169"/>
        <v>FFDFD3C0</v>
      </c>
      <c r="D1972" t="s">
        <v>121</v>
      </c>
      <c r="E1972">
        <v>12</v>
      </c>
      <c r="F1972">
        <v>1012</v>
      </c>
      <c r="G1972" t="s">
        <v>122</v>
      </c>
      <c r="J1972" t="s">
        <v>123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1171"/>
        <v>21:43:23.766</v>
      </c>
      <c r="T1972" t="str">
        <f t="shared" si="1172"/>
        <v>21:43:23.366</v>
      </c>
      <c r="U1972" t="str">
        <f t="shared" si="1141"/>
        <v>A54CFF</v>
      </c>
      <c r="V1972">
        <v>0</v>
      </c>
      <c r="W1972">
        <v>0</v>
      </c>
      <c r="X1972">
        <v>2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1</v>
      </c>
      <c r="AI1972" t="s">
        <v>774</v>
      </c>
      <c r="AJ1972">
        <v>43.463265999999997</v>
      </c>
      <c r="AK1972" t="s">
        <v>775</v>
      </c>
      <c r="AL1972">
        <v>-88.800859000000003</v>
      </c>
      <c r="AM1972">
        <v>25</v>
      </c>
      <c r="AN1972">
        <v>1875</v>
      </c>
      <c r="AO1972" t="s">
        <v>118</v>
      </c>
      <c r="AP1972">
        <v>-50</v>
      </c>
      <c r="AQ1972">
        <v>81</v>
      </c>
      <c r="AR1972">
        <v>-128</v>
      </c>
      <c r="AZ1972">
        <v>1200</v>
      </c>
      <c r="BA1972">
        <v>1</v>
      </c>
      <c r="BB1972" t="str">
        <f t="shared" si="1170"/>
        <v xml:space="preserve">N4400K  </v>
      </c>
      <c r="BC1972">
        <v>1</v>
      </c>
      <c r="BE1972">
        <v>0</v>
      </c>
      <c r="BF1972">
        <v>0</v>
      </c>
      <c r="BG1972">
        <v>0</v>
      </c>
      <c r="BH1972">
        <v>1800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 t="shared" si="1173"/>
        <v>21:43:23.768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7</v>
      </c>
      <c r="CP1972" t="s">
        <v>119</v>
      </c>
      <c r="CQ1972">
        <v>168</v>
      </c>
      <c r="CR1972">
        <v>0</v>
      </c>
      <c r="CW1972">
        <v>4226400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"07/22/2022 21:43:24.036"</f>
        <v>07/22/2022 21:43:24.036</v>
      </c>
      <c r="C1973" t="str">
        <f t="shared" si="1169"/>
        <v>FFDFD3C0</v>
      </c>
      <c r="D1973" t="s">
        <v>127</v>
      </c>
      <c r="E1973">
        <v>8</v>
      </c>
      <c r="F1973">
        <v>2008</v>
      </c>
      <c r="G1973" t="s">
        <v>128</v>
      </c>
      <c r="J1973" t="s">
        <v>129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1171"/>
        <v>21:43:23.766</v>
      </c>
      <c r="T1973" t="str">
        <f t="shared" si="1172"/>
        <v>21:43:23.366</v>
      </c>
      <c r="U1973" t="str">
        <f t="shared" si="1141"/>
        <v>A54CFF</v>
      </c>
      <c r="V1973">
        <v>0</v>
      </c>
      <c r="W1973">
        <v>0</v>
      </c>
      <c r="X1973">
        <v>2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1</v>
      </c>
      <c r="AI1973" t="s">
        <v>774</v>
      </c>
      <c r="AJ1973">
        <v>43.463265999999997</v>
      </c>
      <c r="AK1973" t="s">
        <v>775</v>
      </c>
      <c r="AL1973">
        <v>-88.800859000000003</v>
      </c>
      <c r="AM1973">
        <v>25</v>
      </c>
      <c r="AN1973">
        <v>1875</v>
      </c>
      <c r="AO1973" t="s">
        <v>118</v>
      </c>
      <c r="AP1973">
        <v>-50</v>
      </c>
      <c r="AQ1973">
        <v>81</v>
      </c>
      <c r="AR1973">
        <v>-128</v>
      </c>
      <c r="AZ1973">
        <v>1200</v>
      </c>
      <c r="BA1973">
        <v>1</v>
      </c>
      <c r="BB1973" t="str">
        <f t="shared" si="1170"/>
        <v xml:space="preserve">N4400K  </v>
      </c>
      <c r="BC1973">
        <v>1</v>
      </c>
      <c r="BE1973">
        <v>0</v>
      </c>
      <c r="BF1973">
        <v>0</v>
      </c>
      <c r="BG1973">
        <v>0</v>
      </c>
      <c r="BH1973">
        <v>1800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 t="shared" si="1173"/>
        <v>21:43:23.768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119</v>
      </c>
      <c r="CQ1973">
        <v>168</v>
      </c>
      <c r="CR1973">
        <v>0</v>
      </c>
      <c r="CW1973">
        <v>4226400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 t="shared" ref="A1974:A1979" si="1174">"07/22/2022 21:43:25.145"</f>
        <v>07/22/2022 21:43:25.145</v>
      </c>
      <c r="C1974" t="str">
        <f t="shared" si="1169"/>
        <v>FFDFD3C0</v>
      </c>
      <c r="D1974" t="s">
        <v>113</v>
      </c>
      <c r="E1974">
        <v>45</v>
      </c>
      <c r="H1974">
        <v>152</v>
      </c>
      <c r="I1974" t="s">
        <v>120</v>
      </c>
      <c r="J1974" t="s">
        <v>115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ref="S1974:S1979" si="1175">"21:43:24.898"</f>
        <v>21:43:24.898</v>
      </c>
      <c r="T1974" t="str">
        <f t="shared" ref="T1974:T1979" si="1176">"21:43:24.398"</f>
        <v>21:43:24.398</v>
      </c>
      <c r="U1974" t="str">
        <f t="shared" si="1141"/>
        <v>A54CFF</v>
      </c>
      <c r="V1974">
        <v>0</v>
      </c>
      <c r="W1974">
        <v>0</v>
      </c>
      <c r="X1974">
        <v>2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1</v>
      </c>
      <c r="AI1974" t="s">
        <v>776</v>
      </c>
      <c r="AJ1974">
        <v>43.463652000000003</v>
      </c>
      <c r="AK1974" t="s">
        <v>777</v>
      </c>
      <c r="AL1974">
        <v>-88.801203000000001</v>
      </c>
      <c r="AM1974">
        <v>25</v>
      </c>
      <c r="AN1974">
        <v>1875</v>
      </c>
      <c r="AO1974" t="s">
        <v>118</v>
      </c>
      <c r="AP1974">
        <v>-49</v>
      </c>
      <c r="AQ1974">
        <v>81</v>
      </c>
      <c r="AR1974">
        <v>-64</v>
      </c>
      <c r="AZ1974">
        <v>1200</v>
      </c>
      <c r="BA1974">
        <v>1</v>
      </c>
      <c r="BB1974" t="str">
        <f t="shared" si="1170"/>
        <v xml:space="preserve">N4400K  </v>
      </c>
      <c r="BC1974">
        <v>1</v>
      </c>
      <c r="BE1974">
        <v>0</v>
      </c>
      <c r="BF1974">
        <v>0</v>
      </c>
      <c r="BG1974">
        <v>0</v>
      </c>
      <c r="BH1974">
        <v>1800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 t="shared" ref="BW1974:BW1979" si="1177">"21:43:24.903"</f>
        <v>21:43:24.903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168</v>
      </c>
      <c r="CR1974">
        <v>3</v>
      </c>
      <c r="CW1974">
        <v>9670022</v>
      </c>
      <c r="CY1974">
        <v>1</v>
      </c>
      <c r="CZ1974">
        <v>0</v>
      </c>
      <c r="DA1974">
        <v>0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 t="shared" si="1174"/>
        <v>07/22/2022 21:43:25.145</v>
      </c>
      <c r="C1975" t="str">
        <f t="shared" si="1169"/>
        <v>FFDFD3C0</v>
      </c>
      <c r="D1975" t="s">
        <v>124</v>
      </c>
      <c r="E1975">
        <v>2</v>
      </c>
      <c r="H1975">
        <v>156</v>
      </c>
      <c r="I1975" t="s">
        <v>125</v>
      </c>
      <c r="J1975" t="s">
        <v>126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si="1175"/>
        <v>21:43:24.898</v>
      </c>
      <c r="T1975" t="str">
        <f t="shared" si="1176"/>
        <v>21:43:24.398</v>
      </c>
      <c r="U1975" t="str">
        <f t="shared" si="1141"/>
        <v>A54CFF</v>
      </c>
      <c r="V1975">
        <v>0</v>
      </c>
      <c r="W1975">
        <v>0</v>
      </c>
      <c r="X1975">
        <v>2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1</v>
      </c>
      <c r="AI1975" t="s">
        <v>776</v>
      </c>
      <c r="AJ1975">
        <v>43.463652000000003</v>
      </c>
      <c r="AK1975" t="s">
        <v>777</v>
      </c>
      <c r="AL1975">
        <v>-88.801203000000001</v>
      </c>
      <c r="AM1975">
        <v>25</v>
      </c>
      <c r="AN1975">
        <v>1875</v>
      </c>
      <c r="AO1975" t="s">
        <v>118</v>
      </c>
      <c r="AP1975">
        <v>-49</v>
      </c>
      <c r="AQ1975">
        <v>81</v>
      </c>
      <c r="AR1975">
        <v>-64</v>
      </c>
      <c r="AZ1975">
        <v>1200</v>
      </c>
      <c r="BA1975">
        <v>1</v>
      </c>
      <c r="BB1975" t="str">
        <f t="shared" si="1170"/>
        <v xml:space="preserve">N4400K  </v>
      </c>
      <c r="BC1975">
        <v>1</v>
      </c>
      <c r="BE1975">
        <v>0</v>
      </c>
      <c r="BF1975">
        <v>0</v>
      </c>
      <c r="BG1975">
        <v>0</v>
      </c>
      <c r="BH1975">
        <v>1800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 t="shared" si="1177"/>
        <v>21:43:24.903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168</v>
      </c>
      <c r="CR1975">
        <v>3</v>
      </c>
      <c r="CW1975">
        <v>9670022</v>
      </c>
      <c r="CY1975">
        <v>1</v>
      </c>
      <c r="CZ1975">
        <v>0</v>
      </c>
      <c r="DA1975">
        <v>1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 t="shared" si="1174"/>
        <v>07/22/2022 21:43:25.145</v>
      </c>
      <c r="C1976" t="str">
        <f t="shared" si="1169"/>
        <v>FFDFD3C0</v>
      </c>
      <c r="D1976" t="s">
        <v>121</v>
      </c>
      <c r="E1976">
        <v>12</v>
      </c>
      <c r="F1976">
        <v>1012</v>
      </c>
      <c r="G1976" t="s">
        <v>122</v>
      </c>
      <c r="J1976" t="s">
        <v>123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1175"/>
        <v>21:43:24.898</v>
      </c>
      <c r="T1976" t="str">
        <f t="shared" si="1176"/>
        <v>21:43:24.398</v>
      </c>
      <c r="U1976" t="str">
        <f t="shared" si="1141"/>
        <v>A54CFF</v>
      </c>
      <c r="V1976">
        <v>0</v>
      </c>
      <c r="W1976">
        <v>0</v>
      </c>
      <c r="X1976">
        <v>2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1</v>
      </c>
      <c r="AI1976" t="s">
        <v>776</v>
      </c>
      <c r="AJ1976">
        <v>43.463652000000003</v>
      </c>
      <c r="AK1976" t="s">
        <v>777</v>
      </c>
      <c r="AL1976">
        <v>-88.801203000000001</v>
      </c>
      <c r="AM1976">
        <v>25</v>
      </c>
      <c r="AN1976">
        <v>1875</v>
      </c>
      <c r="AO1976" t="s">
        <v>118</v>
      </c>
      <c r="AP1976">
        <v>-49</v>
      </c>
      <c r="AQ1976">
        <v>81</v>
      </c>
      <c r="AR1976">
        <v>-64</v>
      </c>
      <c r="AZ1976">
        <v>1200</v>
      </c>
      <c r="BA1976">
        <v>1</v>
      </c>
      <c r="BB1976" t="str">
        <f t="shared" si="1170"/>
        <v xml:space="preserve">N4400K  </v>
      </c>
      <c r="BC1976">
        <v>1</v>
      </c>
      <c r="BE1976">
        <v>0</v>
      </c>
      <c r="BF1976">
        <v>0</v>
      </c>
      <c r="BG1976">
        <v>0</v>
      </c>
      <c r="BH1976">
        <v>1800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 t="shared" si="1177"/>
        <v>21:43:24.903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168</v>
      </c>
      <c r="CR1976">
        <v>3</v>
      </c>
      <c r="CW1976">
        <v>9670022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 t="shared" si="1174"/>
        <v>07/22/2022 21:43:25.145</v>
      </c>
      <c r="C1977" t="str">
        <f t="shared" si="1169"/>
        <v>FFDFD3C0</v>
      </c>
      <c r="D1977" t="s">
        <v>113</v>
      </c>
      <c r="E1977">
        <v>44</v>
      </c>
      <c r="H1977">
        <v>151</v>
      </c>
      <c r="I1977" t="s">
        <v>114</v>
      </c>
      <c r="J1977" t="s">
        <v>115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1175"/>
        <v>21:43:24.898</v>
      </c>
      <c r="T1977" t="str">
        <f t="shared" si="1176"/>
        <v>21:43:24.398</v>
      </c>
      <c r="U1977" t="str">
        <f t="shared" si="1141"/>
        <v>A54CFF</v>
      </c>
      <c r="V1977">
        <v>0</v>
      </c>
      <c r="W1977">
        <v>0</v>
      </c>
      <c r="X1977">
        <v>2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1</v>
      </c>
      <c r="AI1977" t="s">
        <v>776</v>
      </c>
      <c r="AJ1977">
        <v>43.463652000000003</v>
      </c>
      <c r="AK1977" t="s">
        <v>777</v>
      </c>
      <c r="AL1977">
        <v>-88.801203000000001</v>
      </c>
      <c r="AM1977">
        <v>25</v>
      </c>
      <c r="AN1977">
        <v>1875</v>
      </c>
      <c r="AO1977" t="s">
        <v>118</v>
      </c>
      <c r="AP1977">
        <v>-49</v>
      </c>
      <c r="AQ1977">
        <v>81</v>
      </c>
      <c r="AR1977">
        <v>-64</v>
      </c>
      <c r="AZ1977">
        <v>1200</v>
      </c>
      <c r="BA1977">
        <v>1</v>
      </c>
      <c r="BB1977" t="str">
        <f t="shared" si="1170"/>
        <v xml:space="preserve">N4400K  </v>
      </c>
      <c r="BC1977">
        <v>1</v>
      </c>
      <c r="BE1977">
        <v>0</v>
      </c>
      <c r="BF1977">
        <v>0</v>
      </c>
      <c r="BG1977">
        <v>0</v>
      </c>
      <c r="BH1977">
        <v>1800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 t="shared" si="1177"/>
        <v>21:43:24.903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119</v>
      </c>
      <c r="CQ1977">
        <v>168</v>
      </c>
      <c r="CR1977">
        <v>3</v>
      </c>
      <c r="CW1977">
        <v>9670022</v>
      </c>
      <c r="CY1977">
        <v>1</v>
      </c>
      <c r="CZ1977">
        <v>0</v>
      </c>
      <c r="DA1977">
        <v>1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 t="shared" si="1174"/>
        <v>07/22/2022 21:43:25.145</v>
      </c>
      <c r="C1978" t="str">
        <f t="shared" si="1169"/>
        <v>FFDFD3C0</v>
      </c>
      <c r="D1978" t="s">
        <v>127</v>
      </c>
      <c r="E1978">
        <v>8</v>
      </c>
      <c r="F1978">
        <v>2008</v>
      </c>
      <c r="G1978" t="s">
        <v>128</v>
      </c>
      <c r="J1978" t="s">
        <v>129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1175"/>
        <v>21:43:24.898</v>
      </c>
      <c r="T1978" t="str">
        <f t="shared" si="1176"/>
        <v>21:43:24.398</v>
      </c>
      <c r="U1978" t="str">
        <f t="shared" si="1141"/>
        <v>A54CFF</v>
      </c>
      <c r="V1978">
        <v>0</v>
      </c>
      <c r="W1978">
        <v>0</v>
      </c>
      <c r="X1978">
        <v>2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1</v>
      </c>
      <c r="AI1978" t="s">
        <v>776</v>
      </c>
      <c r="AJ1978">
        <v>43.463652000000003</v>
      </c>
      <c r="AK1978" t="s">
        <v>777</v>
      </c>
      <c r="AL1978">
        <v>-88.801203000000001</v>
      </c>
      <c r="AM1978">
        <v>25</v>
      </c>
      <c r="AN1978">
        <v>1875</v>
      </c>
      <c r="AO1978" t="s">
        <v>118</v>
      </c>
      <c r="AP1978">
        <v>-49</v>
      </c>
      <c r="AQ1978">
        <v>81</v>
      </c>
      <c r="AR1978">
        <v>-64</v>
      </c>
      <c r="AZ1978">
        <v>1200</v>
      </c>
      <c r="BA1978">
        <v>1</v>
      </c>
      <c r="BB1978" t="str">
        <f t="shared" si="1170"/>
        <v xml:space="preserve">N4400K  </v>
      </c>
      <c r="BC1978">
        <v>1</v>
      </c>
      <c r="BE1978">
        <v>0</v>
      </c>
      <c r="BF1978">
        <v>0</v>
      </c>
      <c r="BG1978">
        <v>0</v>
      </c>
      <c r="BH1978">
        <v>1800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 t="shared" si="1177"/>
        <v>21:43:24.903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168</v>
      </c>
      <c r="CR1978">
        <v>3</v>
      </c>
      <c r="CW1978">
        <v>9670022</v>
      </c>
      <c r="CY1978">
        <v>1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 t="shared" si="1174"/>
        <v>07/22/2022 21:43:25.145</v>
      </c>
      <c r="C1979" t="str">
        <f t="shared" si="1169"/>
        <v>FFDFD3C0</v>
      </c>
      <c r="D1979" t="s">
        <v>121</v>
      </c>
      <c r="E1979">
        <v>11</v>
      </c>
      <c r="F1979">
        <v>1011</v>
      </c>
      <c r="G1979" t="s">
        <v>125</v>
      </c>
      <c r="J1979" t="s">
        <v>123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175"/>
        <v>21:43:24.898</v>
      </c>
      <c r="T1979" t="str">
        <f t="shared" si="1176"/>
        <v>21:43:24.398</v>
      </c>
      <c r="U1979" t="str">
        <f t="shared" si="1141"/>
        <v>A54CFF</v>
      </c>
      <c r="V1979">
        <v>0</v>
      </c>
      <c r="W1979">
        <v>0</v>
      </c>
      <c r="X1979">
        <v>2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1</v>
      </c>
      <c r="AI1979" t="s">
        <v>776</v>
      </c>
      <c r="AJ1979">
        <v>43.463652000000003</v>
      </c>
      <c r="AK1979" t="s">
        <v>777</v>
      </c>
      <c r="AL1979">
        <v>-88.801203000000001</v>
      </c>
      <c r="AM1979">
        <v>25</v>
      </c>
      <c r="AN1979">
        <v>1875</v>
      </c>
      <c r="AO1979" t="s">
        <v>118</v>
      </c>
      <c r="AP1979">
        <v>-49</v>
      </c>
      <c r="AQ1979">
        <v>81</v>
      </c>
      <c r="AR1979">
        <v>-64</v>
      </c>
      <c r="AZ1979">
        <v>1200</v>
      </c>
      <c r="BA1979">
        <v>1</v>
      </c>
      <c r="BB1979" t="str">
        <f t="shared" si="1170"/>
        <v xml:space="preserve">N4400K  </v>
      </c>
      <c r="BC1979">
        <v>1</v>
      </c>
      <c r="BE1979">
        <v>0</v>
      </c>
      <c r="BF1979">
        <v>0</v>
      </c>
      <c r="BG1979">
        <v>0</v>
      </c>
      <c r="BH1979">
        <v>1800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 t="shared" si="1177"/>
        <v>21:43:24.903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168</v>
      </c>
      <c r="CR1979">
        <v>3</v>
      </c>
      <c r="CW1979">
        <v>9670022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"07/22/2022 21:43:26.224"</f>
        <v>07/22/2022 21:43:26.224</v>
      </c>
      <c r="C1980" t="str">
        <f t="shared" si="1169"/>
        <v>FFDFD3C0</v>
      </c>
      <c r="D1980" t="s">
        <v>121</v>
      </c>
      <c r="E1980">
        <v>11</v>
      </c>
      <c r="F1980">
        <v>1011</v>
      </c>
      <c r="G1980" t="s">
        <v>125</v>
      </c>
      <c r="J1980" t="s">
        <v>123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ref="S1980:S1985" si="1178">"21:43:25.992"</f>
        <v>21:43:25.992</v>
      </c>
      <c r="T1980" t="str">
        <f t="shared" ref="T1980:T1985" si="1179">"21:43:25.492"</f>
        <v>21:43:25.492</v>
      </c>
      <c r="U1980" t="str">
        <f t="shared" si="1141"/>
        <v>A54CFF</v>
      </c>
      <c r="V1980">
        <v>0</v>
      </c>
      <c r="W1980">
        <v>0</v>
      </c>
      <c r="X1980">
        <v>2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1</v>
      </c>
      <c r="AI1980" t="s">
        <v>778</v>
      </c>
      <c r="AJ1980">
        <v>43.464103000000001</v>
      </c>
      <c r="AK1980" t="s">
        <v>779</v>
      </c>
      <c r="AL1980">
        <v>-88.801568000000003</v>
      </c>
      <c r="AM1980">
        <v>25</v>
      </c>
      <c r="AN1980">
        <v>1850</v>
      </c>
      <c r="AO1980" t="s">
        <v>118</v>
      </c>
      <c r="AP1980">
        <v>-48</v>
      </c>
      <c r="AQ1980">
        <v>82</v>
      </c>
      <c r="AR1980">
        <v>-64</v>
      </c>
      <c r="AZ1980">
        <v>1200</v>
      </c>
      <c r="BA1980">
        <v>1</v>
      </c>
      <c r="BB1980" t="str">
        <f t="shared" si="1170"/>
        <v xml:space="preserve">N4400K  </v>
      </c>
      <c r="BC1980">
        <v>1</v>
      </c>
      <c r="BE1980">
        <v>0</v>
      </c>
      <c r="BF1980">
        <v>0</v>
      </c>
      <c r="BG1980">
        <v>0</v>
      </c>
      <c r="BH1980">
        <v>1800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 t="shared" ref="BW1980:BW1985" si="1180">"21:43:25.993"</f>
        <v>21:43:25.993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7</v>
      </c>
      <c r="CP1980" t="s">
        <v>119</v>
      </c>
      <c r="CQ1980">
        <v>168</v>
      </c>
      <c r="CR1980">
        <v>0</v>
      </c>
      <c r="CW1980">
        <v>4229194</v>
      </c>
      <c r="CY1980">
        <v>1</v>
      </c>
      <c r="CZ1980">
        <v>0</v>
      </c>
      <c r="DA1980">
        <v>0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"07/22/2022 21:43:26.224"</f>
        <v>07/22/2022 21:43:26.224</v>
      </c>
      <c r="C1981" t="str">
        <f t="shared" si="1169"/>
        <v>FFDFD3C0</v>
      </c>
      <c r="D1981" t="s">
        <v>127</v>
      </c>
      <c r="E1981">
        <v>8</v>
      </c>
      <c r="F1981">
        <v>2008</v>
      </c>
      <c r="G1981" t="s">
        <v>128</v>
      </c>
      <c r="J1981" t="s">
        <v>129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si="1178"/>
        <v>21:43:25.992</v>
      </c>
      <c r="T1981" t="str">
        <f t="shared" si="1179"/>
        <v>21:43:25.492</v>
      </c>
      <c r="U1981" t="str">
        <f t="shared" si="1141"/>
        <v>A54CFF</v>
      </c>
      <c r="V1981">
        <v>0</v>
      </c>
      <c r="W1981">
        <v>0</v>
      </c>
      <c r="X1981">
        <v>2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1</v>
      </c>
      <c r="AI1981" t="s">
        <v>778</v>
      </c>
      <c r="AJ1981">
        <v>43.464103000000001</v>
      </c>
      <c r="AK1981" t="s">
        <v>779</v>
      </c>
      <c r="AL1981">
        <v>-88.801568000000003</v>
      </c>
      <c r="AM1981">
        <v>25</v>
      </c>
      <c r="AN1981">
        <v>1850</v>
      </c>
      <c r="AO1981" t="s">
        <v>118</v>
      </c>
      <c r="AP1981">
        <v>-48</v>
      </c>
      <c r="AQ1981">
        <v>82</v>
      </c>
      <c r="AR1981">
        <v>-64</v>
      </c>
      <c r="AZ1981">
        <v>1200</v>
      </c>
      <c r="BA1981">
        <v>1</v>
      </c>
      <c r="BB1981" t="str">
        <f t="shared" si="1170"/>
        <v xml:space="preserve">N4400K  </v>
      </c>
      <c r="BC1981">
        <v>1</v>
      </c>
      <c r="BE1981">
        <v>0</v>
      </c>
      <c r="BF1981">
        <v>0</v>
      </c>
      <c r="BG1981">
        <v>0</v>
      </c>
      <c r="BH1981">
        <v>1800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 t="shared" si="1180"/>
        <v>21:43:25.993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168</v>
      </c>
      <c r="CR1981">
        <v>0</v>
      </c>
      <c r="CW1981">
        <v>4229194</v>
      </c>
      <c r="CY1981">
        <v>1</v>
      </c>
      <c r="CZ1981">
        <v>0</v>
      </c>
      <c r="DA1981">
        <v>1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"07/22/2022 21:43:26.224"</f>
        <v>07/22/2022 21:43:26.224</v>
      </c>
      <c r="C1982" t="str">
        <f t="shared" si="1169"/>
        <v>FFDFD3C0</v>
      </c>
      <c r="D1982" t="s">
        <v>113</v>
      </c>
      <c r="E1982">
        <v>44</v>
      </c>
      <c r="H1982">
        <v>151</v>
      </c>
      <c r="I1982" t="s">
        <v>114</v>
      </c>
      <c r="J1982" t="s">
        <v>115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1178"/>
        <v>21:43:25.992</v>
      </c>
      <c r="T1982" t="str">
        <f t="shared" si="1179"/>
        <v>21:43:25.492</v>
      </c>
      <c r="U1982" t="str">
        <f t="shared" si="1141"/>
        <v>A54CFF</v>
      </c>
      <c r="V1982">
        <v>0</v>
      </c>
      <c r="W1982">
        <v>0</v>
      </c>
      <c r="X1982">
        <v>2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1</v>
      </c>
      <c r="AI1982" t="s">
        <v>778</v>
      </c>
      <c r="AJ1982">
        <v>43.464103000000001</v>
      </c>
      <c r="AK1982" t="s">
        <v>779</v>
      </c>
      <c r="AL1982">
        <v>-88.801568000000003</v>
      </c>
      <c r="AM1982">
        <v>25</v>
      </c>
      <c r="AN1982">
        <v>1850</v>
      </c>
      <c r="AO1982" t="s">
        <v>118</v>
      </c>
      <c r="AP1982">
        <v>-48</v>
      </c>
      <c r="AQ1982">
        <v>82</v>
      </c>
      <c r="AR1982">
        <v>-64</v>
      </c>
      <c r="AZ1982">
        <v>1200</v>
      </c>
      <c r="BA1982">
        <v>1</v>
      </c>
      <c r="BB1982" t="str">
        <f t="shared" si="1170"/>
        <v xml:space="preserve">N4400K  </v>
      </c>
      <c r="BC1982">
        <v>1</v>
      </c>
      <c r="BE1982">
        <v>0</v>
      </c>
      <c r="BF1982">
        <v>0</v>
      </c>
      <c r="BG1982">
        <v>0</v>
      </c>
      <c r="BH1982">
        <v>1800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 t="shared" si="1180"/>
        <v>21:43:25.993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168</v>
      </c>
      <c r="CR1982">
        <v>0</v>
      </c>
      <c r="CW1982">
        <v>4229194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"07/22/2022 21:43:26.224"</f>
        <v>07/22/2022 21:43:26.224</v>
      </c>
      <c r="C1983" t="str">
        <f t="shared" si="1169"/>
        <v>FFDFD3C0</v>
      </c>
      <c r="D1983" t="s">
        <v>113</v>
      </c>
      <c r="E1983">
        <v>45</v>
      </c>
      <c r="H1983">
        <v>152</v>
      </c>
      <c r="I1983" t="s">
        <v>120</v>
      </c>
      <c r="J1983" t="s">
        <v>115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1178"/>
        <v>21:43:25.992</v>
      </c>
      <c r="T1983" t="str">
        <f t="shared" si="1179"/>
        <v>21:43:25.492</v>
      </c>
      <c r="U1983" t="str">
        <f t="shared" si="1141"/>
        <v>A54CFF</v>
      </c>
      <c r="V1983">
        <v>0</v>
      </c>
      <c r="W1983">
        <v>0</v>
      </c>
      <c r="X1983">
        <v>2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1</v>
      </c>
      <c r="AI1983" t="s">
        <v>778</v>
      </c>
      <c r="AJ1983">
        <v>43.464103000000001</v>
      </c>
      <c r="AK1983" t="s">
        <v>779</v>
      </c>
      <c r="AL1983">
        <v>-88.801568000000003</v>
      </c>
      <c r="AM1983">
        <v>25</v>
      </c>
      <c r="AN1983">
        <v>1850</v>
      </c>
      <c r="AO1983" t="s">
        <v>118</v>
      </c>
      <c r="AP1983">
        <v>-48</v>
      </c>
      <c r="AQ1983">
        <v>82</v>
      </c>
      <c r="AR1983">
        <v>-64</v>
      </c>
      <c r="AZ1983">
        <v>1200</v>
      </c>
      <c r="BA1983">
        <v>1</v>
      </c>
      <c r="BB1983" t="str">
        <f t="shared" si="1170"/>
        <v xml:space="preserve">N4400K  </v>
      </c>
      <c r="BC1983">
        <v>1</v>
      </c>
      <c r="BE1983">
        <v>0</v>
      </c>
      <c r="BF1983">
        <v>0</v>
      </c>
      <c r="BG1983">
        <v>0</v>
      </c>
      <c r="BH1983">
        <v>1800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 t="shared" si="1180"/>
        <v>21:43:25.993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168</v>
      </c>
      <c r="CR1983">
        <v>0</v>
      </c>
      <c r="CW1983">
        <v>4229194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"07/22/2022 21:43:26.224"</f>
        <v>07/22/2022 21:43:26.224</v>
      </c>
      <c r="C1984" t="str">
        <f t="shared" si="1169"/>
        <v>FFDFD3C0</v>
      </c>
      <c r="D1984" t="s">
        <v>124</v>
      </c>
      <c r="E1984">
        <v>2</v>
      </c>
      <c r="H1984">
        <v>156</v>
      </c>
      <c r="I1984" t="s">
        <v>125</v>
      </c>
      <c r="J1984" t="s">
        <v>126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1178"/>
        <v>21:43:25.992</v>
      </c>
      <c r="T1984" t="str">
        <f t="shared" si="1179"/>
        <v>21:43:25.492</v>
      </c>
      <c r="U1984" t="str">
        <f t="shared" si="1141"/>
        <v>A54CFF</v>
      </c>
      <c r="V1984">
        <v>0</v>
      </c>
      <c r="W1984">
        <v>0</v>
      </c>
      <c r="X1984">
        <v>2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1</v>
      </c>
      <c r="AI1984" t="s">
        <v>778</v>
      </c>
      <c r="AJ1984">
        <v>43.464103000000001</v>
      </c>
      <c r="AK1984" t="s">
        <v>779</v>
      </c>
      <c r="AL1984">
        <v>-88.801568000000003</v>
      </c>
      <c r="AM1984">
        <v>25</v>
      </c>
      <c r="AN1984">
        <v>1850</v>
      </c>
      <c r="AO1984" t="s">
        <v>118</v>
      </c>
      <c r="AP1984">
        <v>-48</v>
      </c>
      <c r="AQ1984">
        <v>82</v>
      </c>
      <c r="AR1984">
        <v>-64</v>
      </c>
      <c r="AZ1984">
        <v>1200</v>
      </c>
      <c r="BA1984">
        <v>1</v>
      </c>
      <c r="BB1984" t="str">
        <f t="shared" si="1170"/>
        <v xml:space="preserve">N4400K  </v>
      </c>
      <c r="BC1984">
        <v>1</v>
      </c>
      <c r="BE1984">
        <v>0</v>
      </c>
      <c r="BF1984">
        <v>0</v>
      </c>
      <c r="BG1984">
        <v>0</v>
      </c>
      <c r="BH1984">
        <v>1800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 t="shared" si="1180"/>
        <v>21:43:25.993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119</v>
      </c>
      <c r="CQ1984">
        <v>168</v>
      </c>
      <c r="CR1984">
        <v>0</v>
      </c>
      <c r="CW1984">
        <v>4229194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"07/22/2022 21:43:26.239"</f>
        <v>07/22/2022 21:43:26.239</v>
      </c>
      <c r="C1985" t="str">
        <f t="shared" si="1169"/>
        <v>FFDFD3C0</v>
      </c>
      <c r="D1985" t="s">
        <v>121</v>
      </c>
      <c r="E1985">
        <v>12</v>
      </c>
      <c r="F1985">
        <v>1012</v>
      </c>
      <c r="G1985" t="s">
        <v>122</v>
      </c>
      <c r="J1985" t="s">
        <v>123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1178"/>
        <v>21:43:25.992</v>
      </c>
      <c r="T1985" t="str">
        <f t="shared" si="1179"/>
        <v>21:43:25.492</v>
      </c>
      <c r="U1985" t="str">
        <f t="shared" si="1141"/>
        <v>A54CFF</v>
      </c>
      <c r="V1985">
        <v>0</v>
      </c>
      <c r="W1985">
        <v>0</v>
      </c>
      <c r="X1985">
        <v>2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1</v>
      </c>
      <c r="AI1985" t="s">
        <v>778</v>
      </c>
      <c r="AJ1985">
        <v>43.464103000000001</v>
      </c>
      <c r="AK1985" t="s">
        <v>779</v>
      </c>
      <c r="AL1985">
        <v>-88.801568000000003</v>
      </c>
      <c r="AM1985">
        <v>25</v>
      </c>
      <c r="AN1985">
        <v>1850</v>
      </c>
      <c r="AO1985" t="s">
        <v>118</v>
      </c>
      <c r="AP1985">
        <v>-48</v>
      </c>
      <c r="AQ1985">
        <v>82</v>
      </c>
      <c r="AR1985">
        <v>-64</v>
      </c>
      <c r="AZ1985">
        <v>1200</v>
      </c>
      <c r="BA1985">
        <v>1</v>
      </c>
      <c r="BB1985" t="str">
        <f t="shared" si="1170"/>
        <v xml:space="preserve">N4400K  </v>
      </c>
      <c r="BC1985">
        <v>1</v>
      </c>
      <c r="BE1985">
        <v>0</v>
      </c>
      <c r="BF1985">
        <v>0</v>
      </c>
      <c r="BG1985">
        <v>0</v>
      </c>
      <c r="BH1985">
        <v>1800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 t="shared" si="1180"/>
        <v>21:43:25.993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168</v>
      </c>
      <c r="CR1985">
        <v>0</v>
      </c>
      <c r="CW1985">
        <v>4229194</v>
      </c>
      <c r="CY1985">
        <v>1</v>
      </c>
      <c r="CZ1985">
        <v>0</v>
      </c>
      <c r="DA1985">
        <v>1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"07/22/2022 21:43:27.252"</f>
        <v>07/22/2022 21:43:27.252</v>
      </c>
      <c r="C1986" t="str">
        <f t="shared" si="1169"/>
        <v>FFDFD3C0</v>
      </c>
      <c r="D1986" t="s">
        <v>127</v>
      </c>
      <c r="E1986">
        <v>8</v>
      </c>
      <c r="F1986">
        <v>2008</v>
      </c>
      <c r="G1986" t="s">
        <v>128</v>
      </c>
      <c r="J1986" t="s">
        <v>129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ref="S1986:S1991" si="1181">"21:43:26.992"</f>
        <v>21:43:26.992</v>
      </c>
      <c r="T1986" t="str">
        <f t="shared" ref="T1986:T1991" si="1182">"21:43:26.492"</f>
        <v>21:43:26.492</v>
      </c>
      <c r="U1986" t="str">
        <f t="shared" ref="U1986:U2049" si="1183">"A54CFF"</f>
        <v>A54CFF</v>
      </c>
      <c r="V1986">
        <v>0</v>
      </c>
      <c r="W1986">
        <v>0</v>
      </c>
      <c r="X1986">
        <v>2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1</v>
      </c>
      <c r="AI1986" t="s">
        <v>780</v>
      </c>
      <c r="AJ1986">
        <v>43.464467999999997</v>
      </c>
      <c r="AK1986" t="s">
        <v>781</v>
      </c>
      <c r="AL1986">
        <v>-88.801846999999995</v>
      </c>
      <c r="AM1986">
        <v>25</v>
      </c>
      <c r="AN1986">
        <v>1850</v>
      </c>
      <c r="AO1986" t="s">
        <v>118</v>
      </c>
      <c r="AP1986">
        <v>-47</v>
      </c>
      <c r="AQ1986">
        <v>82</v>
      </c>
      <c r="AR1986">
        <v>-192</v>
      </c>
      <c r="AZ1986">
        <v>1200</v>
      </c>
      <c r="BA1986">
        <v>1</v>
      </c>
      <c r="BB1986" t="str">
        <f t="shared" si="1170"/>
        <v xml:space="preserve">N4400K  </v>
      </c>
      <c r="BC1986">
        <v>1</v>
      </c>
      <c r="BE1986">
        <v>0</v>
      </c>
      <c r="BF1986">
        <v>0</v>
      </c>
      <c r="BG1986">
        <v>0</v>
      </c>
      <c r="BH1986">
        <v>1775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 t="shared" ref="BW1986:BW1991" si="1184">"21:43:26.999"</f>
        <v>21:43:26.999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119</v>
      </c>
      <c r="CQ1986">
        <v>168</v>
      </c>
      <c r="CR1986">
        <v>3</v>
      </c>
      <c r="CW1986">
        <v>9672462</v>
      </c>
      <c r="CY1986">
        <v>1</v>
      </c>
      <c r="CZ1986">
        <v>0</v>
      </c>
      <c r="DA1986">
        <v>0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"07/22/2022 21:43:27.252"</f>
        <v>07/22/2022 21:43:27.252</v>
      </c>
      <c r="C1987" t="str">
        <f t="shared" si="1169"/>
        <v>FFDFD3C0</v>
      </c>
      <c r="D1987" t="s">
        <v>113</v>
      </c>
      <c r="E1987">
        <v>45</v>
      </c>
      <c r="H1987">
        <v>152</v>
      </c>
      <c r="I1987" t="s">
        <v>120</v>
      </c>
      <c r="J1987" t="s">
        <v>115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1181"/>
        <v>21:43:26.992</v>
      </c>
      <c r="T1987" t="str">
        <f t="shared" si="1182"/>
        <v>21:43:26.492</v>
      </c>
      <c r="U1987" t="str">
        <f t="shared" si="1183"/>
        <v>A54CFF</v>
      </c>
      <c r="V1987">
        <v>0</v>
      </c>
      <c r="W1987">
        <v>0</v>
      </c>
      <c r="X1987">
        <v>2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1</v>
      </c>
      <c r="AI1987" t="s">
        <v>780</v>
      </c>
      <c r="AJ1987">
        <v>43.464467999999997</v>
      </c>
      <c r="AK1987" t="s">
        <v>781</v>
      </c>
      <c r="AL1987">
        <v>-88.801846999999995</v>
      </c>
      <c r="AM1987">
        <v>25</v>
      </c>
      <c r="AN1987">
        <v>1850</v>
      </c>
      <c r="AO1987" t="s">
        <v>118</v>
      </c>
      <c r="AP1987">
        <v>-47</v>
      </c>
      <c r="AQ1987">
        <v>82</v>
      </c>
      <c r="AR1987">
        <v>-192</v>
      </c>
      <c r="AZ1987">
        <v>1200</v>
      </c>
      <c r="BA1987">
        <v>1</v>
      </c>
      <c r="BB1987" t="str">
        <f t="shared" si="1170"/>
        <v xml:space="preserve">N4400K  </v>
      </c>
      <c r="BC1987">
        <v>1</v>
      </c>
      <c r="BE1987">
        <v>0</v>
      </c>
      <c r="BF1987">
        <v>0</v>
      </c>
      <c r="BG1987">
        <v>0</v>
      </c>
      <c r="BH1987">
        <v>1775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 t="shared" si="1184"/>
        <v>21:43:26.999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168</v>
      </c>
      <c r="CR1987">
        <v>3</v>
      </c>
      <c r="CW1987">
        <v>9672462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"07/22/2022 21:43:27.252"</f>
        <v>07/22/2022 21:43:27.252</v>
      </c>
      <c r="C1988" t="str">
        <f t="shared" si="1169"/>
        <v>FFDFD3C0</v>
      </c>
      <c r="D1988" t="s">
        <v>113</v>
      </c>
      <c r="E1988">
        <v>44</v>
      </c>
      <c r="H1988">
        <v>151</v>
      </c>
      <c r="I1988" t="s">
        <v>114</v>
      </c>
      <c r="J1988" t="s">
        <v>115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1181"/>
        <v>21:43:26.992</v>
      </c>
      <c r="T1988" t="str">
        <f t="shared" si="1182"/>
        <v>21:43:26.492</v>
      </c>
      <c r="U1988" t="str">
        <f t="shared" si="1183"/>
        <v>A54CFF</v>
      </c>
      <c r="V1988">
        <v>0</v>
      </c>
      <c r="W1988">
        <v>0</v>
      </c>
      <c r="X1988">
        <v>2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1</v>
      </c>
      <c r="AI1988" t="s">
        <v>780</v>
      </c>
      <c r="AJ1988">
        <v>43.464467999999997</v>
      </c>
      <c r="AK1988" t="s">
        <v>781</v>
      </c>
      <c r="AL1988">
        <v>-88.801846999999995</v>
      </c>
      <c r="AM1988">
        <v>25</v>
      </c>
      <c r="AN1988">
        <v>1850</v>
      </c>
      <c r="AO1988" t="s">
        <v>118</v>
      </c>
      <c r="AP1988">
        <v>-47</v>
      </c>
      <c r="AQ1988">
        <v>82</v>
      </c>
      <c r="AR1988">
        <v>-192</v>
      </c>
      <c r="AZ1988">
        <v>1200</v>
      </c>
      <c r="BA1988">
        <v>1</v>
      </c>
      <c r="BB1988" t="str">
        <f t="shared" si="1170"/>
        <v xml:space="preserve">N4400K  </v>
      </c>
      <c r="BC1988">
        <v>1</v>
      </c>
      <c r="BE1988">
        <v>0</v>
      </c>
      <c r="BF1988">
        <v>0</v>
      </c>
      <c r="BG1988">
        <v>0</v>
      </c>
      <c r="BH1988">
        <v>1775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 t="shared" si="1184"/>
        <v>21:43:26.999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119</v>
      </c>
      <c r="CQ1988">
        <v>168</v>
      </c>
      <c r="CR1988">
        <v>3</v>
      </c>
      <c r="CW1988">
        <v>9672462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"07/22/2022 21:43:27.205"</f>
        <v>07/22/2022 21:43:27.205</v>
      </c>
      <c r="C1989" t="str">
        <f t="shared" si="1169"/>
        <v>FFDFD3C0</v>
      </c>
      <c r="D1989" t="s">
        <v>121</v>
      </c>
      <c r="E1989">
        <v>11</v>
      </c>
      <c r="F1989">
        <v>1011</v>
      </c>
      <c r="G1989" t="s">
        <v>125</v>
      </c>
      <c r="J1989" t="s">
        <v>123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1181"/>
        <v>21:43:26.992</v>
      </c>
      <c r="T1989" t="str">
        <f t="shared" si="1182"/>
        <v>21:43:26.492</v>
      </c>
      <c r="U1989" t="str">
        <f t="shared" si="1183"/>
        <v>A54CFF</v>
      </c>
      <c r="V1989">
        <v>0</v>
      </c>
      <c r="W1989">
        <v>0</v>
      </c>
      <c r="X1989">
        <v>2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1</v>
      </c>
      <c r="AI1989" t="s">
        <v>780</v>
      </c>
      <c r="AJ1989">
        <v>43.464467999999997</v>
      </c>
      <c r="AK1989" t="s">
        <v>781</v>
      </c>
      <c r="AL1989">
        <v>-88.801846999999995</v>
      </c>
      <c r="AM1989">
        <v>25</v>
      </c>
      <c r="AN1989">
        <v>1850</v>
      </c>
      <c r="AO1989" t="s">
        <v>118</v>
      </c>
      <c r="AP1989">
        <v>-47</v>
      </c>
      <c r="AQ1989">
        <v>82</v>
      </c>
      <c r="AR1989">
        <v>-192</v>
      </c>
      <c r="AZ1989">
        <v>1200</v>
      </c>
      <c r="BA1989">
        <v>1</v>
      </c>
      <c r="BB1989" t="str">
        <f t="shared" si="1170"/>
        <v xml:space="preserve">N4400K  </v>
      </c>
      <c r="BC1989">
        <v>1</v>
      </c>
      <c r="BE1989">
        <v>0</v>
      </c>
      <c r="BF1989">
        <v>0</v>
      </c>
      <c r="BG1989">
        <v>0</v>
      </c>
      <c r="BH1989">
        <v>1775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 t="shared" si="1184"/>
        <v>21:43:26.999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119</v>
      </c>
      <c r="CQ1989">
        <v>168</v>
      </c>
      <c r="CR1989">
        <v>3</v>
      </c>
      <c r="CW1989">
        <v>9672462</v>
      </c>
      <c r="CY1989">
        <v>1</v>
      </c>
      <c r="CZ1989">
        <v>0</v>
      </c>
      <c r="DA1989">
        <v>1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"07/22/2022 21:43:27.252"</f>
        <v>07/22/2022 21:43:27.252</v>
      </c>
      <c r="C1990" t="str">
        <f t="shared" si="1169"/>
        <v>FFDFD3C0</v>
      </c>
      <c r="D1990" t="s">
        <v>124</v>
      </c>
      <c r="E1990">
        <v>2</v>
      </c>
      <c r="H1990">
        <v>156</v>
      </c>
      <c r="I1990" t="s">
        <v>125</v>
      </c>
      <c r="J1990" t="s">
        <v>126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1181"/>
        <v>21:43:26.992</v>
      </c>
      <c r="T1990" t="str">
        <f t="shared" si="1182"/>
        <v>21:43:26.492</v>
      </c>
      <c r="U1990" t="str">
        <f t="shared" si="1183"/>
        <v>A54CFF</v>
      </c>
      <c r="V1990">
        <v>0</v>
      </c>
      <c r="W1990">
        <v>0</v>
      </c>
      <c r="X1990">
        <v>2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1</v>
      </c>
      <c r="AI1990" t="s">
        <v>780</v>
      </c>
      <c r="AJ1990">
        <v>43.464467999999997</v>
      </c>
      <c r="AK1990" t="s">
        <v>781</v>
      </c>
      <c r="AL1990">
        <v>-88.801846999999995</v>
      </c>
      <c r="AM1990">
        <v>25</v>
      </c>
      <c r="AN1990">
        <v>1850</v>
      </c>
      <c r="AO1990" t="s">
        <v>118</v>
      </c>
      <c r="AP1990">
        <v>-47</v>
      </c>
      <c r="AQ1990">
        <v>82</v>
      </c>
      <c r="AR1990">
        <v>-192</v>
      </c>
      <c r="AZ1990">
        <v>1200</v>
      </c>
      <c r="BA1990">
        <v>1</v>
      </c>
      <c r="BB1990" t="str">
        <f t="shared" si="1170"/>
        <v xml:space="preserve">N4400K  </v>
      </c>
      <c r="BC1990">
        <v>1</v>
      </c>
      <c r="BE1990">
        <v>0</v>
      </c>
      <c r="BF1990">
        <v>0</v>
      </c>
      <c r="BG1990">
        <v>0</v>
      </c>
      <c r="BH1990">
        <v>1775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 t="shared" si="1184"/>
        <v>21:43:26.999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119</v>
      </c>
      <c r="CQ1990">
        <v>168</v>
      </c>
      <c r="CR1990">
        <v>3</v>
      </c>
      <c r="CW1990">
        <v>9672462</v>
      </c>
      <c r="CY1990">
        <v>1</v>
      </c>
      <c r="CZ1990">
        <v>0</v>
      </c>
      <c r="DA1990">
        <v>1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"07/22/2022 21:43:27.299"</f>
        <v>07/22/2022 21:43:27.299</v>
      </c>
      <c r="C1991" t="str">
        <f t="shared" si="1169"/>
        <v>FFDFD3C0</v>
      </c>
      <c r="D1991" t="s">
        <v>121</v>
      </c>
      <c r="E1991">
        <v>12</v>
      </c>
      <c r="F1991">
        <v>1012</v>
      </c>
      <c r="G1991" t="s">
        <v>122</v>
      </c>
      <c r="J1991" t="s">
        <v>123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1181"/>
        <v>21:43:26.992</v>
      </c>
      <c r="T1991" t="str">
        <f t="shared" si="1182"/>
        <v>21:43:26.492</v>
      </c>
      <c r="U1991" t="str">
        <f t="shared" si="1183"/>
        <v>A54CFF</v>
      </c>
      <c r="V1991">
        <v>0</v>
      </c>
      <c r="W1991">
        <v>0</v>
      </c>
      <c r="X1991">
        <v>2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1</v>
      </c>
      <c r="AI1991" t="s">
        <v>780</v>
      </c>
      <c r="AJ1991">
        <v>43.464467999999997</v>
      </c>
      <c r="AK1991" t="s">
        <v>781</v>
      </c>
      <c r="AL1991">
        <v>-88.801846999999995</v>
      </c>
      <c r="AM1991">
        <v>25</v>
      </c>
      <c r="AN1991">
        <v>1850</v>
      </c>
      <c r="AO1991" t="s">
        <v>118</v>
      </c>
      <c r="AP1991">
        <v>-47</v>
      </c>
      <c r="AQ1991">
        <v>82</v>
      </c>
      <c r="AR1991">
        <v>-192</v>
      </c>
      <c r="AZ1991">
        <v>1200</v>
      </c>
      <c r="BA1991">
        <v>1</v>
      </c>
      <c r="BB1991" t="str">
        <f t="shared" si="1170"/>
        <v xml:space="preserve">N4400K  </v>
      </c>
      <c r="BC1991">
        <v>1</v>
      </c>
      <c r="BE1991">
        <v>0</v>
      </c>
      <c r="BF1991">
        <v>0</v>
      </c>
      <c r="BG1991">
        <v>0</v>
      </c>
      <c r="BH1991">
        <v>1775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 t="shared" si="1184"/>
        <v>21:43:26.999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119</v>
      </c>
      <c r="CQ1991">
        <v>168</v>
      </c>
      <c r="CR1991">
        <v>3</v>
      </c>
      <c r="CW1991">
        <v>9672462</v>
      </c>
      <c r="CY1991">
        <v>1</v>
      </c>
      <c r="CZ1991">
        <v>0</v>
      </c>
      <c r="DA1991">
        <v>0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"07/22/2022 21:43:28.221"</f>
        <v>07/22/2022 21:43:28.221</v>
      </c>
      <c r="C1992" t="str">
        <f t="shared" si="1169"/>
        <v>FFDFD3C0</v>
      </c>
      <c r="D1992" t="s">
        <v>124</v>
      </c>
      <c r="E1992">
        <v>2</v>
      </c>
      <c r="H1992">
        <v>156</v>
      </c>
      <c r="I1992" t="s">
        <v>125</v>
      </c>
      <c r="J1992" t="s">
        <v>126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ref="S1992:S1997" si="1185">"21:43:28.023"</f>
        <v>21:43:28.023</v>
      </c>
      <c r="T1992" t="str">
        <f t="shared" ref="T1992:T1997" si="1186">"21:43:27.523"</f>
        <v>21:43:27.523</v>
      </c>
      <c r="U1992" t="str">
        <f t="shared" si="1183"/>
        <v>A54CFF</v>
      </c>
      <c r="V1992">
        <v>0</v>
      </c>
      <c r="W1992">
        <v>0</v>
      </c>
      <c r="X1992">
        <v>2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1</v>
      </c>
      <c r="AI1992" t="s">
        <v>782</v>
      </c>
      <c r="AJ1992">
        <v>43.464854000000003</v>
      </c>
      <c r="AK1992" t="s">
        <v>783</v>
      </c>
      <c r="AL1992">
        <v>-88.802167999999995</v>
      </c>
      <c r="AM1992">
        <v>25</v>
      </c>
      <c r="AN1992">
        <v>1850</v>
      </c>
      <c r="AO1992" t="s">
        <v>118</v>
      </c>
      <c r="AP1992">
        <v>-46</v>
      </c>
      <c r="AQ1992">
        <v>82</v>
      </c>
      <c r="AR1992">
        <v>-256</v>
      </c>
      <c r="AZ1992">
        <v>1200</v>
      </c>
      <c r="BA1992">
        <v>1</v>
      </c>
      <c r="BB1992" t="str">
        <f t="shared" si="1170"/>
        <v xml:space="preserve">N4400K  </v>
      </c>
      <c r="BC1992">
        <v>1</v>
      </c>
      <c r="BE1992">
        <v>0</v>
      </c>
      <c r="BF1992">
        <v>0</v>
      </c>
      <c r="BG1992">
        <v>0</v>
      </c>
      <c r="BH1992">
        <v>1775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 t="shared" ref="BW1992:BW1997" si="1187">"21:43:28.024"</f>
        <v>21:43:28.024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119</v>
      </c>
      <c r="CQ1992">
        <v>168</v>
      </c>
      <c r="CR1992">
        <v>0</v>
      </c>
      <c r="CW1992">
        <v>4231812</v>
      </c>
      <c r="CY1992">
        <v>1</v>
      </c>
      <c r="CZ1992">
        <v>0</v>
      </c>
      <c r="DA1992">
        <v>0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"07/22/2022 21:43:28.221"</f>
        <v>07/22/2022 21:43:28.221</v>
      </c>
      <c r="C1993" t="str">
        <f t="shared" si="1169"/>
        <v>FFDFD3C0</v>
      </c>
      <c r="D1993" t="s">
        <v>121</v>
      </c>
      <c r="E1993">
        <v>12</v>
      </c>
      <c r="F1993">
        <v>1012</v>
      </c>
      <c r="G1993" t="s">
        <v>122</v>
      </c>
      <c r="J1993" t="s">
        <v>123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1185"/>
        <v>21:43:28.023</v>
      </c>
      <c r="T1993" t="str">
        <f t="shared" si="1186"/>
        <v>21:43:27.523</v>
      </c>
      <c r="U1993" t="str">
        <f t="shared" si="1183"/>
        <v>A54CFF</v>
      </c>
      <c r="V1993">
        <v>0</v>
      </c>
      <c r="W1993">
        <v>0</v>
      </c>
      <c r="X1993">
        <v>2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1</v>
      </c>
      <c r="AI1993" t="s">
        <v>782</v>
      </c>
      <c r="AJ1993">
        <v>43.464854000000003</v>
      </c>
      <c r="AK1993" t="s">
        <v>783</v>
      </c>
      <c r="AL1993">
        <v>-88.802167999999995</v>
      </c>
      <c r="AM1993">
        <v>25</v>
      </c>
      <c r="AN1993">
        <v>1850</v>
      </c>
      <c r="AO1993" t="s">
        <v>118</v>
      </c>
      <c r="AP1993">
        <v>-46</v>
      </c>
      <c r="AQ1993">
        <v>82</v>
      </c>
      <c r="AR1993">
        <v>-256</v>
      </c>
      <c r="AZ1993">
        <v>1200</v>
      </c>
      <c r="BA1993">
        <v>1</v>
      </c>
      <c r="BB1993" t="str">
        <f t="shared" si="1170"/>
        <v xml:space="preserve">N4400K  </v>
      </c>
      <c r="BC1993">
        <v>1</v>
      </c>
      <c r="BE1993">
        <v>0</v>
      </c>
      <c r="BF1993">
        <v>0</v>
      </c>
      <c r="BG1993">
        <v>0</v>
      </c>
      <c r="BH1993">
        <v>1775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 t="shared" si="1187"/>
        <v>21:43:28.024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119</v>
      </c>
      <c r="CQ1993">
        <v>168</v>
      </c>
      <c r="CR1993">
        <v>0</v>
      </c>
      <c r="CW1993">
        <v>4231812</v>
      </c>
      <c r="CY1993">
        <v>1</v>
      </c>
      <c r="CZ1993">
        <v>0</v>
      </c>
      <c r="DA1993">
        <v>0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>"07/22/2022 21:43:28.221"</f>
        <v>07/22/2022 21:43:28.221</v>
      </c>
      <c r="C1994" t="str">
        <f t="shared" si="1169"/>
        <v>FFDFD3C0</v>
      </c>
      <c r="D1994" t="s">
        <v>121</v>
      </c>
      <c r="E1994">
        <v>11</v>
      </c>
      <c r="F1994">
        <v>1011</v>
      </c>
      <c r="G1994" t="s">
        <v>125</v>
      </c>
      <c r="J1994" t="s">
        <v>123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1185"/>
        <v>21:43:28.023</v>
      </c>
      <c r="T1994" t="str">
        <f t="shared" si="1186"/>
        <v>21:43:27.523</v>
      </c>
      <c r="U1994" t="str">
        <f t="shared" si="1183"/>
        <v>A54CFF</v>
      </c>
      <c r="V1994">
        <v>0</v>
      </c>
      <c r="W1994">
        <v>0</v>
      </c>
      <c r="X1994">
        <v>2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1</v>
      </c>
      <c r="AI1994" t="s">
        <v>782</v>
      </c>
      <c r="AJ1994">
        <v>43.464854000000003</v>
      </c>
      <c r="AK1994" t="s">
        <v>783</v>
      </c>
      <c r="AL1994">
        <v>-88.802167999999995</v>
      </c>
      <c r="AM1994">
        <v>25</v>
      </c>
      <c r="AN1994">
        <v>1850</v>
      </c>
      <c r="AO1994" t="s">
        <v>118</v>
      </c>
      <c r="AP1994">
        <v>-46</v>
      </c>
      <c r="AQ1994">
        <v>82</v>
      </c>
      <c r="AR1994">
        <v>-256</v>
      </c>
      <c r="AZ1994">
        <v>1200</v>
      </c>
      <c r="BA1994">
        <v>1</v>
      </c>
      <c r="BB1994" t="str">
        <f t="shared" si="1170"/>
        <v xml:space="preserve">N4400K  </v>
      </c>
      <c r="BC1994">
        <v>1</v>
      </c>
      <c r="BE1994">
        <v>0</v>
      </c>
      <c r="BF1994">
        <v>0</v>
      </c>
      <c r="BG1994">
        <v>0</v>
      </c>
      <c r="BH1994">
        <v>1775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 t="shared" si="1187"/>
        <v>21:43:28.024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119</v>
      </c>
      <c r="CQ1994">
        <v>168</v>
      </c>
      <c r="CR1994">
        <v>0</v>
      </c>
      <c r="CW1994">
        <v>4231812</v>
      </c>
      <c r="CY1994">
        <v>1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"07/22/2022 21:43:28.315"</f>
        <v>07/22/2022 21:43:28.315</v>
      </c>
      <c r="C1995" t="str">
        <f t="shared" si="1169"/>
        <v>FFDFD3C0</v>
      </c>
      <c r="D1995" t="s">
        <v>127</v>
      </c>
      <c r="E1995">
        <v>8</v>
      </c>
      <c r="F1995">
        <v>2008</v>
      </c>
      <c r="G1995" t="s">
        <v>128</v>
      </c>
      <c r="J1995" t="s">
        <v>129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1185"/>
        <v>21:43:28.023</v>
      </c>
      <c r="T1995" t="str">
        <f t="shared" si="1186"/>
        <v>21:43:27.523</v>
      </c>
      <c r="U1995" t="str">
        <f t="shared" si="1183"/>
        <v>A54CFF</v>
      </c>
      <c r="V1995">
        <v>0</v>
      </c>
      <c r="W1995">
        <v>0</v>
      </c>
      <c r="X1995">
        <v>2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1</v>
      </c>
      <c r="AI1995" t="s">
        <v>782</v>
      </c>
      <c r="AJ1995">
        <v>43.464854000000003</v>
      </c>
      <c r="AK1995" t="s">
        <v>783</v>
      </c>
      <c r="AL1995">
        <v>-88.802167999999995</v>
      </c>
      <c r="AM1995">
        <v>25</v>
      </c>
      <c r="AN1995">
        <v>1850</v>
      </c>
      <c r="AO1995" t="s">
        <v>118</v>
      </c>
      <c r="AP1995">
        <v>-46</v>
      </c>
      <c r="AQ1995">
        <v>82</v>
      </c>
      <c r="AR1995">
        <v>-256</v>
      </c>
      <c r="AZ1995">
        <v>1200</v>
      </c>
      <c r="BA1995">
        <v>1</v>
      </c>
      <c r="BB1995" t="str">
        <f t="shared" si="1170"/>
        <v xml:space="preserve">N4400K  </v>
      </c>
      <c r="BC1995">
        <v>1</v>
      </c>
      <c r="BE1995">
        <v>0</v>
      </c>
      <c r="BF1995">
        <v>0</v>
      </c>
      <c r="BG1995">
        <v>0</v>
      </c>
      <c r="BH1995">
        <v>1775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 t="shared" si="1187"/>
        <v>21:43:28.024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119</v>
      </c>
      <c r="CQ1995">
        <v>168</v>
      </c>
      <c r="CR1995">
        <v>0</v>
      </c>
      <c r="CW1995">
        <v>4231812</v>
      </c>
      <c r="CY1995">
        <v>1</v>
      </c>
      <c r="CZ1995">
        <v>0</v>
      </c>
      <c r="DA1995">
        <v>1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"07/22/2022 21:43:28.315"</f>
        <v>07/22/2022 21:43:28.315</v>
      </c>
      <c r="C1996" t="str">
        <f t="shared" si="1169"/>
        <v>FFDFD3C0</v>
      </c>
      <c r="D1996" t="s">
        <v>113</v>
      </c>
      <c r="E1996">
        <v>45</v>
      </c>
      <c r="H1996">
        <v>152</v>
      </c>
      <c r="I1996" t="s">
        <v>120</v>
      </c>
      <c r="J1996" t="s">
        <v>115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1185"/>
        <v>21:43:28.023</v>
      </c>
      <c r="T1996" t="str">
        <f t="shared" si="1186"/>
        <v>21:43:27.523</v>
      </c>
      <c r="U1996" t="str">
        <f t="shared" si="1183"/>
        <v>A54CFF</v>
      </c>
      <c r="V1996">
        <v>0</v>
      </c>
      <c r="W1996">
        <v>0</v>
      </c>
      <c r="X1996">
        <v>2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1</v>
      </c>
      <c r="AI1996" t="s">
        <v>782</v>
      </c>
      <c r="AJ1996">
        <v>43.464854000000003</v>
      </c>
      <c r="AK1996" t="s">
        <v>783</v>
      </c>
      <c r="AL1996">
        <v>-88.802167999999995</v>
      </c>
      <c r="AM1996">
        <v>25</v>
      </c>
      <c r="AN1996">
        <v>1850</v>
      </c>
      <c r="AO1996" t="s">
        <v>118</v>
      </c>
      <c r="AP1996">
        <v>-46</v>
      </c>
      <c r="AQ1996">
        <v>82</v>
      </c>
      <c r="AR1996">
        <v>-256</v>
      </c>
      <c r="AZ1996">
        <v>1200</v>
      </c>
      <c r="BA1996">
        <v>1</v>
      </c>
      <c r="BB1996" t="str">
        <f t="shared" si="1170"/>
        <v xml:space="preserve">N4400K  </v>
      </c>
      <c r="BC1996">
        <v>1</v>
      </c>
      <c r="BE1996">
        <v>0</v>
      </c>
      <c r="BF1996">
        <v>0</v>
      </c>
      <c r="BG1996">
        <v>0</v>
      </c>
      <c r="BH1996">
        <v>1775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 t="shared" si="1187"/>
        <v>21:43:28.024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119</v>
      </c>
      <c r="CQ1996">
        <v>168</v>
      </c>
      <c r="CR1996">
        <v>0</v>
      </c>
      <c r="CW1996">
        <v>4231812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"07/22/2022 21:43:28.315"</f>
        <v>07/22/2022 21:43:28.315</v>
      </c>
      <c r="C1997" t="str">
        <f t="shared" si="1169"/>
        <v>FFDFD3C0</v>
      </c>
      <c r="D1997" t="s">
        <v>113</v>
      </c>
      <c r="E1997">
        <v>44</v>
      </c>
      <c r="H1997">
        <v>151</v>
      </c>
      <c r="I1997" t="s">
        <v>114</v>
      </c>
      <c r="J1997" t="s">
        <v>115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185"/>
        <v>21:43:28.023</v>
      </c>
      <c r="T1997" t="str">
        <f t="shared" si="1186"/>
        <v>21:43:27.523</v>
      </c>
      <c r="U1997" t="str">
        <f t="shared" si="1183"/>
        <v>A54CFF</v>
      </c>
      <c r="V1997">
        <v>0</v>
      </c>
      <c r="W1997">
        <v>0</v>
      </c>
      <c r="X1997">
        <v>2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1</v>
      </c>
      <c r="AI1997" t="s">
        <v>782</v>
      </c>
      <c r="AJ1997">
        <v>43.464854000000003</v>
      </c>
      <c r="AK1997" t="s">
        <v>783</v>
      </c>
      <c r="AL1997">
        <v>-88.802167999999995</v>
      </c>
      <c r="AM1997">
        <v>25</v>
      </c>
      <c r="AN1997">
        <v>1850</v>
      </c>
      <c r="AO1997" t="s">
        <v>118</v>
      </c>
      <c r="AP1997">
        <v>-46</v>
      </c>
      <c r="AQ1997">
        <v>82</v>
      </c>
      <c r="AR1997">
        <v>-256</v>
      </c>
      <c r="AZ1997">
        <v>1200</v>
      </c>
      <c r="BA1997">
        <v>1</v>
      </c>
      <c r="BB1997" t="str">
        <f t="shared" si="1170"/>
        <v xml:space="preserve">N4400K  </v>
      </c>
      <c r="BC1997">
        <v>1</v>
      </c>
      <c r="BE1997">
        <v>0</v>
      </c>
      <c r="BF1997">
        <v>0</v>
      </c>
      <c r="BG1997">
        <v>0</v>
      </c>
      <c r="BH1997">
        <v>1775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 t="shared" si="1187"/>
        <v>21:43:28.024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168</v>
      </c>
      <c r="CR1997">
        <v>0</v>
      </c>
      <c r="CW1997">
        <v>4231812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 t="shared" ref="A1998:A2003" si="1188">"07/22/2022 21:43:29.033"</f>
        <v>07/22/2022 21:43:29.033</v>
      </c>
      <c r="C1998" t="str">
        <f t="shared" si="1169"/>
        <v>FFDFD3C0</v>
      </c>
      <c r="D1998" t="s">
        <v>124</v>
      </c>
      <c r="E1998">
        <v>2</v>
      </c>
      <c r="H1998">
        <v>156</v>
      </c>
      <c r="I1998" t="s">
        <v>125</v>
      </c>
      <c r="J1998" t="s">
        <v>126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ref="S1998:S2003" si="1189">"21:43:28.828"</f>
        <v>21:43:28.828</v>
      </c>
      <c r="T1998" t="str">
        <f t="shared" ref="T1998:T2003" si="1190">"21:43:28.428"</f>
        <v>21:43:28.428</v>
      </c>
      <c r="U1998" t="str">
        <f t="shared" si="1183"/>
        <v>A54CFF</v>
      </c>
      <c r="V1998">
        <v>0</v>
      </c>
      <c r="W1998">
        <v>0</v>
      </c>
      <c r="X1998">
        <v>2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1</v>
      </c>
      <c r="AI1998" t="s">
        <v>784</v>
      </c>
      <c r="AJ1998">
        <v>43.465176</v>
      </c>
      <c r="AK1998" t="s">
        <v>785</v>
      </c>
      <c r="AL1998">
        <v>-88.802361000000005</v>
      </c>
      <c r="AM1998">
        <v>25</v>
      </c>
      <c r="AN1998">
        <v>1850</v>
      </c>
      <c r="AO1998" t="s">
        <v>118</v>
      </c>
      <c r="AP1998">
        <v>-45</v>
      </c>
      <c r="AQ1998">
        <v>83</v>
      </c>
      <c r="AR1998">
        <v>-192</v>
      </c>
      <c r="AZ1998">
        <v>1200</v>
      </c>
      <c r="BA1998">
        <v>1</v>
      </c>
      <c r="BB1998" t="str">
        <f t="shared" si="1170"/>
        <v xml:space="preserve">N4400K  </v>
      </c>
      <c r="BC1998">
        <v>1</v>
      </c>
      <c r="BE1998">
        <v>0</v>
      </c>
      <c r="BF1998">
        <v>0</v>
      </c>
      <c r="BG1998">
        <v>0</v>
      </c>
      <c r="BH1998">
        <v>1775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 t="shared" ref="BW1998:BW2003" si="1191">"21:43:28.835"</f>
        <v>21:43:28.835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168</v>
      </c>
      <c r="CR1998">
        <v>1</v>
      </c>
      <c r="CW1998">
        <v>13363707</v>
      </c>
      <c r="CY1998">
        <v>1</v>
      </c>
      <c r="CZ1998">
        <v>0</v>
      </c>
      <c r="DA1998">
        <v>0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 t="shared" si="1188"/>
        <v>07/22/2022 21:43:29.033</v>
      </c>
      <c r="C1999" t="str">
        <f t="shared" si="1169"/>
        <v>FFDFD3C0</v>
      </c>
      <c r="D1999" t="s">
        <v>121</v>
      </c>
      <c r="E1999">
        <v>12</v>
      </c>
      <c r="F1999">
        <v>1012</v>
      </c>
      <c r="G1999" t="s">
        <v>122</v>
      </c>
      <c r="J1999" t="s">
        <v>123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189"/>
        <v>21:43:28.828</v>
      </c>
      <c r="T1999" t="str">
        <f t="shared" si="1190"/>
        <v>21:43:28.428</v>
      </c>
      <c r="U1999" t="str">
        <f t="shared" si="1183"/>
        <v>A54CFF</v>
      </c>
      <c r="V1999">
        <v>0</v>
      </c>
      <c r="W1999">
        <v>0</v>
      </c>
      <c r="X1999">
        <v>2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1</v>
      </c>
      <c r="AI1999" t="s">
        <v>784</v>
      </c>
      <c r="AJ1999">
        <v>43.465176</v>
      </c>
      <c r="AK1999" t="s">
        <v>785</v>
      </c>
      <c r="AL1999">
        <v>-88.802361000000005</v>
      </c>
      <c r="AM1999">
        <v>25</v>
      </c>
      <c r="AN1999">
        <v>1850</v>
      </c>
      <c r="AO1999" t="s">
        <v>118</v>
      </c>
      <c r="AP1999">
        <v>-45</v>
      </c>
      <c r="AQ1999">
        <v>83</v>
      </c>
      <c r="AR1999">
        <v>-192</v>
      </c>
      <c r="AZ1999">
        <v>1200</v>
      </c>
      <c r="BA1999">
        <v>1</v>
      </c>
      <c r="BB1999" t="str">
        <f t="shared" si="1170"/>
        <v xml:space="preserve">N4400K  </v>
      </c>
      <c r="BC1999">
        <v>1</v>
      </c>
      <c r="BE1999">
        <v>0</v>
      </c>
      <c r="BF1999">
        <v>0</v>
      </c>
      <c r="BG1999">
        <v>0</v>
      </c>
      <c r="BH1999">
        <v>1775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 t="shared" si="1191"/>
        <v>21:43:28.835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168</v>
      </c>
      <c r="CR1999">
        <v>1</v>
      </c>
      <c r="CW1999">
        <v>13363707</v>
      </c>
      <c r="CY1999">
        <v>1</v>
      </c>
      <c r="CZ1999">
        <v>0</v>
      </c>
      <c r="DA1999">
        <v>0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 t="shared" si="1188"/>
        <v>07/22/2022 21:43:29.033</v>
      </c>
      <c r="C2000" t="str">
        <f t="shared" si="1169"/>
        <v>FFDFD3C0</v>
      </c>
      <c r="D2000" t="s">
        <v>121</v>
      </c>
      <c r="E2000">
        <v>11</v>
      </c>
      <c r="F2000">
        <v>1011</v>
      </c>
      <c r="G2000" t="s">
        <v>125</v>
      </c>
      <c r="J2000" t="s">
        <v>123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189"/>
        <v>21:43:28.828</v>
      </c>
      <c r="T2000" t="str">
        <f t="shared" si="1190"/>
        <v>21:43:28.428</v>
      </c>
      <c r="U2000" t="str">
        <f t="shared" si="1183"/>
        <v>A54CFF</v>
      </c>
      <c r="V2000">
        <v>0</v>
      </c>
      <c r="W2000">
        <v>0</v>
      </c>
      <c r="X2000">
        <v>2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1</v>
      </c>
      <c r="AI2000" t="s">
        <v>784</v>
      </c>
      <c r="AJ2000">
        <v>43.465176</v>
      </c>
      <c r="AK2000" t="s">
        <v>785</v>
      </c>
      <c r="AL2000">
        <v>-88.802361000000005</v>
      </c>
      <c r="AM2000">
        <v>25</v>
      </c>
      <c r="AN2000">
        <v>1850</v>
      </c>
      <c r="AO2000" t="s">
        <v>118</v>
      </c>
      <c r="AP2000">
        <v>-45</v>
      </c>
      <c r="AQ2000">
        <v>83</v>
      </c>
      <c r="AR2000">
        <v>-192</v>
      </c>
      <c r="AZ2000">
        <v>1200</v>
      </c>
      <c r="BA2000">
        <v>1</v>
      </c>
      <c r="BB2000" t="str">
        <f t="shared" si="1170"/>
        <v xml:space="preserve">N4400K  </v>
      </c>
      <c r="BC2000">
        <v>1</v>
      </c>
      <c r="BE2000">
        <v>0</v>
      </c>
      <c r="BF2000">
        <v>0</v>
      </c>
      <c r="BG2000">
        <v>0</v>
      </c>
      <c r="BH2000">
        <v>1775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 t="shared" si="1191"/>
        <v>21:43:28.835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168</v>
      </c>
      <c r="CR2000">
        <v>1</v>
      </c>
      <c r="CW2000">
        <v>13363707</v>
      </c>
      <c r="CY2000">
        <v>1</v>
      </c>
      <c r="CZ2000">
        <v>0</v>
      </c>
      <c r="DA2000">
        <v>1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 t="shared" si="1188"/>
        <v>07/22/2022 21:43:29.033</v>
      </c>
      <c r="C2001" t="str">
        <f t="shared" si="1169"/>
        <v>FFDFD3C0</v>
      </c>
      <c r="D2001" t="s">
        <v>113</v>
      </c>
      <c r="E2001">
        <v>44</v>
      </c>
      <c r="H2001">
        <v>151</v>
      </c>
      <c r="I2001" t="s">
        <v>114</v>
      </c>
      <c r="J2001" t="s">
        <v>115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1189"/>
        <v>21:43:28.828</v>
      </c>
      <c r="T2001" t="str">
        <f t="shared" si="1190"/>
        <v>21:43:28.428</v>
      </c>
      <c r="U2001" t="str">
        <f t="shared" si="1183"/>
        <v>A54CFF</v>
      </c>
      <c r="V2001">
        <v>0</v>
      </c>
      <c r="W2001">
        <v>0</v>
      </c>
      <c r="X2001">
        <v>2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1</v>
      </c>
      <c r="AI2001" t="s">
        <v>784</v>
      </c>
      <c r="AJ2001">
        <v>43.465176</v>
      </c>
      <c r="AK2001" t="s">
        <v>785</v>
      </c>
      <c r="AL2001">
        <v>-88.802361000000005</v>
      </c>
      <c r="AM2001">
        <v>25</v>
      </c>
      <c r="AN2001">
        <v>1850</v>
      </c>
      <c r="AO2001" t="s">
        <v>118</v>
      </c>
      <c r="AP2001">
        <v>-45</v>
      </c>
      <c r="AQ2001">
        <v>83</v>
      </c>
      <c r="AR2001">
        <v>-192</v>
      </c>
      <c r="AZ2001">
        <v>1200</v>
      </c>
      <c r="BA2001">
        <v>1</v>
      </c>
      <c r="BB2001" t="str">
        <f t="shared" si="1170"/>
        <v xml:space="preserve">N4400K  </v>
      </c>
      <c r="BC2001">
        <v>1</v>
      </c>
      <c r="BE2001">
        <v>0</v>
      </c>
      <c r="BF2001">
        <v>0</v>
      </c>
      <c r="BG2001">
        <v>0</v>
      </c>
      <c r="BH2001">
        <v>1775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 t="shared" si="1191"/>
        <v>21:43:28.835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168</v>
      </c>
      <c r="CR2001">
        <v>1</v>
      </c>
      <c r="CW2001">
        <v>13363707</v>
      </c>
      <c r="CY2001">
        <v>1</v>
      </c>
      <c r="CZ2001">
        <v>0</v>
      </c>
      <c r="DA2001">
        <v>1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 t="shared" si="1188"/>
        <v>07/22/2022 21:43:29.033</v>
      </c>
      <c r="C2002" t="str">
        <f t="shared" si="1169"/>
        <v>FFDFD3C0</v>
      </c>
      <c r="D2002" t="s">
        <v>113</v>
      </c>
      <c r="E2002">
        <v>45</v>
      </c>
      <c r="H2002">
        <v>152</v>
      </c>
      <c r="I2002" t="s">
        <v>120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1189"/>
        <v>21:43:28.828</v>
      </c>
      <c r="T2002" t="str">
        <f t="shared" si="1190"/>
        <v>21:43:28.428</v>
      </c>
      <c r="U2002" t="str">
        <f t="shared" si="1183"/>
        <v>A54CFF</v>
      </c>
      <c r="V2002">
        <v>0</v>
      </c>
      <c r="W2002">
        <v>0</v>
      </c>
      <c r="X2002">
        <v>2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1</v>
      </c>
      <c r="AI2002" t="s">
        <v>784</v>
      </c>
      <c r="AJ2002">
        <v>43.465176</v>
      </c>
      <c r="AK2002" t="s">
        <v>785</v>
      </c>
      <c r="AL2002">
        <v>-88.802361000000005</v>
      </c>
      <c r="AM2002">
        <v>25</v>
      </c>
      <c r="AN2002">
        <v>1850</v>
      </c>
      <c r="AO2002" t="s">
        <v>118</v>
      </c>
      <c r="AP2002">
        <v>-45</v>
      </c>
      <c r="AQ2002">
        <v>83</v>
      </c>
      <c r="AR2002">
        <v>-192</v>
      </c>
      <c r="AZ2002">
        <v>1200</v>
      </c>
      <c r="BA2002">
        <v>1</v>
      </c>
      <c r="BB2002" t="str">
        <f t="shared" si="1170"/>
        <v xml:space="preserve">N4400K  </v>
      </c>
      <c r="BC2002">
        <v>1</v>
      </c>
      <c r="BE2002">
        <v>0</v>
      </c>
      <c r="BF2002">
        <v>0</v>
      </c>
      <c r="BG2002">
        <v>0</v>
      </c>
      <c r="BH2002">
        <v>1775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 t="shared" si="1191"/>
        <v>21:43:28.835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168</v>
      </c>
      <c r="CR2002">
        <v>1</v>
      </c>
      <c r="CW2002">
        <v>13363707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 t="shared" si="1188"/>
        <v>07/22/2022 21:43:29.033</v>
      </c>
      <c r="C2003" t="str">
        <f t="shared" si="1169"/>
        <v>FFDFD3C0</v>
      </c>
      <c r="D2003" t="s">
        <v>127</v>
      </c>
      <c r="E2003">
        <v>8</v>
      </c>
      <c r="F2003">
        <v>2008</v>
      </c>
      <c r="G2003" t="s">
        <v>128</v>
      </c>
      <c r="J2003" t="s">
        <v>129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1189"/>
        <v>21:43:28.828</v>
      </c>
      <c r="T2003" t="str">
        <f t="shared" si="1190"/>
        <v>21:43:28.428</v>
      </c>
      <c r="U2003" t="str">
        <f t="shared" si="1183"/>
        <v>A54CFF</v>
      </c>
      <c r="V2003">
        <v>0</v>
      </c>
      <c r="W2003">
        <v>0</v>
      </c>
      <c r="X2003">
        <v>2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1</v>
      </c>
      <c r="AI2003" t="s">
        <v>784</v>
      </c>
      <c r="AJ2003">
        <v>43.465176</v>
      </c>
      <c r="AK2003" t="s">
        <v>785</v>
      </c>
      <c r="AL2003">
        <v>-88.802361000000005</v>
      </c>
      <c r="AM2003">
        <v>25</v>
      </c>
      <c r="AN2003">
        <v>1850</v>
      </c>
      <c r="AO2003" t="s">
        <v>118</v>
      </c>
      <c r="AP2003">
        <v>-45</v>
      </c>
      <c r="AQ2003">
        <v>83</v>
      </c>
      <c r="AR2003">
        <v>-192</v>
      </c>
      <c r="AZ2003">
        <v>1200</v>
      </c>
      <c r="BA2003">
        <v>1</v>
      </c>
      <c r="BB2003" t="str">
        <f t="shared" si="1170"/>
        <v xml:space="preserve">N4400K  </v>
      </c>
      <c r="BC2003">
        <v>1</v>
      </c>
      <c r="BE2003">
        <v>0</v>
      </c>
      <c r="BF2003">
        <v>0</v>
      </c>
      <c r="BG2003">
        <v>0</v>
      </c>
      <c r="BH2003">
        <v>1775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 t="shared" si="1191"/>
        <v>21:43:28.835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119</v>
      </c>
      <c r="CQ2003">
        <v>168</v>
      </c>
      <c r="CR2003">
        <v>1</v>
      </c>
      <c r="CW2003">
        <v>13363707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>"07/22/2022 21:43:29.987"</f>
        <v>07/22/2022 21:43:29.987</v>
      </c>
      <c r="C2004" t="str">
        <f t="shared" si="1169"/>
        <v>FFDFD3C0</v>
      </c>
      <c r="D2004" t="s">
        <v>121</v>
      </c>
      <c r="E2004">
        <v>11</v>
      </c>
      <c r="F2004">
        <v>1011</v>
      </c>
      <c r="G2004" t="s">
        <v>125</v>
      </c>
      <c r="J2004" t="s">
        <v>123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ref="S2004:S2009" si="1192">"21:43:29.797"</f>
        <v>21:43:29.797</v>
      </c>
      <c r="T2004" t="str">
        <f t="shared" ref="T2004:T2009" si="1193">"21:43:29.397"</f>
        <v>21:43:29.397</v>
      </c>
      <c r="U2004" t="str">
        <f t="shared" si="1183"/>
        <v>A54CFF</v>
      </c>
      <c r="V2004">
        <v>0</v>
      </c>
      <c r="W2004">
        <v>0</v>
      </c>
      <c r="X2004">
        <v>2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1</v>
      </c>
      <c r="AI2004" t="s">
        <v>786</v>
      </c>
      <c r="AJ2004">
        <v>43.465539999999997</v>
      </c>
      <c r="AK2004" t="s">
        <v>787</v>
      </c>
      <c r="AL2004">
        <v>-88.802619000000007</v>
      </c>
      <c r="AM2004">
        <v>25</v>
      </c>
      <c r="AN2004">
        <v>1850</v>
      </c>
      <c r="AO2004" t="s">
        <v>118</v>
      </c>
      <c r="AP2004">
        <v>-44</v>
      </c>
      <c r="AQ2004">
        <v>83</v>
      </c>
      <c r="AR2004">
        <v>-192</v>
      </c>
      <c r="AZ2004">
        <v>1200</v>
      </c>
      <c r="BA2004">
        <v>1</v>
      </c>
      <c r="BB2004" t="str">
        <f t="shared" si="1170"/>
        <v xml:space="preserve">N4400K  </v>
      </c>
      <c r="BC2004">
        <v>1</v>
      </c>
      <c r="BE2004">
        <v>0</v>
      </c>
      <c r="BF2004">
        <v>0</v>
      </c>
      <c r="BG2004">
        <v>0</v>
      </c>
      <c r="BH2004">
        <v>1775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 t="shared" ref="BW2004:BW2009" si="1194">"21:43:29.799"</f>
        <v>21:43:29.799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168</v>
      </c>
      <c r="CR2004">
        <v>0</v>
      </c>
      <c r="CW2004">
        <v>4234008</v>
      </c>
      <c r="CY2004">
        <v>1</v>
      </c>
      <c r="CZ2004">
        <v>0</v>
      </c>
      <c r="DA2004">
        <v>0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>"07/22/2022 21:43:30.065"</f>
        <v>07/22/2022 21:43:30.065</v>
      </c>
      <c r="C2005" t="str">
        <f t="shared" si="1169"/>
        <v>FFDFD3C0</v>
      </c>
      <c r="D2005" t="s">
        <v>113</v>
      </c>
      <c r="E2005">
        <v>45</v>
      </c>
      <c r="H2005">
        <v>152</v>
      </c>
      <c r="I2005" t="s">
        <v>120</v>
      </c>
      <c r="J2005" t="s">
        <v>115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1192"/>
        <v>21:43:29.797</v>
      </c>
      <c r="T2005" t="str">
        <f t="shared" si="1193"/>
        <v>21:43:29.397</v>
      </c>
      <c r="U2005" t="str">
        <f t="shared" si="1183"/>
        <v>A54CFF</v>
      </c>
      <c r="V2005">
        <v>0</v>
      </c>
      <c r="W2005">
        <v>0</v>
      </c>
      <c r="X2005">
        <v>2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1</v>
      </c>
      <c r="AI2005" t="s">
        <v>786</v>
      </c>
      <c r="AJ2005">
        <v>43.465539999999997</v>
      </c>
      <c r="AK2005" t="s">
        <v>787</v>
      </c>
      <c r="AL2005">
        <v>-88.802619000000007</v>
      </c>
      <c r="AM2005">
        <v>25</v>
      </c>
      <c r="AN2005">
        <v>1850</v>
      </c>
      <c r="AO2005" t="s">
        <v>118</v>
      </c>
      <c r="AP2005">
        <v>-44</v>
      </c>
      <c r="AQ2005">
        <v>83</v>
      </c>
      <c r="AR2005">
        <v>-192</v>
      </c>
      <c r="AZ2005">
        <v>1200</v>
      </c>
      <c r="BA2005">
        <v>1</v>
      </c>
      <c r="BB2005" t="str">
        <f t="shared" si="1170"/>
        <v xml:space="preserve">N4400K  </v>
      </c>
      <c r="BC2005">
        <v>1</v>
      </c>
      <c r="BE2005">
        <v>0</v>
      </c>
      <c r="BF2005">
        <v>0</v>
      </c>
      <c r="BG2005">
        <v>0</v>
      </c>
      <c r="BH2005">
        <v>1775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 t="shared" si="1194"/>
        <v>21:43:29.799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168</v>
      </c>
      <c r="CR2005">
        <v>0</v>
      </c>
      <c r="CW2005">
        <v>4234008</v>
      </c>
      <c r="CY2005">
        <v>1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"07/22/2022 21:43:30.065"</f>
        <v>07/22/2022 21:43:30.065</v>
      </c>
      <c r="C2006" t="str">
        <f t="shared" si="1169"/>
        <v>FFDFD3C0</v>
      </c>
      <c r="D2006" t="s">
        <v>113</v>
      </c>
      <c r="E2006">
        <v>44</v>
      </c>
      <c r="H2006">
        <v>151</v>
      </c>
      <c r="I2006" t="s">
        <v>114</v>
      </c>
      <c r="J2006" t="s">
        <v>115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1192"/>
        <v>21:43:29.797</v>
      </c>
      <c r="T2006" t="str">
        <f t="shared" si="1193"/>
        <v>21:43:29.397</v>
      </c>
      <c r="U2006" t="str">
        <f t="shared" si="1183"/>
        <v>A54CFF</v>
      </c>
      <c r="V2006">
        <v>0</v>
      </c>
      <c r="W2006">
        <v>0</v>
      </c>
      <c r="X2006">
        <v>2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1</v>
      </c>
      <c r="AI2006" t="s">
        <v>786</v>
      </c>
      <c r="AJ2006">
        <v>43.465539999999997</v>
      </c>
      <c r="AK2006" t="s">
        <v>787</v>
      </c>
      <c r="AL2006">
        <v>-88.802619000000007</v>
      </c>
      <c r="AM2006">
        <v>25</v>
      </c>
      <c r="AN2006">
        <v>1850</v>
      </c>
      <c r="AO2006" t="s">
        <v>118</v>
      </c>
      <c r="AP2006">
        <v>-44</v>
      </c>
      <c r="AQ2006">
        <v>83</v>
      </c>
      <c r="AR2006">
        <v>-192</v>
      </c>
      <c r="AZ2006">
        <v>1200</v>
      </c>
      <c r="BA2006">
        <v>1</v>
      </c>
      <c r="BB2006" t="str">
        <f t="shared" si="1170"/>
        <v xml:space="preserve">N4400K  </v>
      </c>
      <c r="BC2006">
        <v>1</v>
      </c>
      <c r="BE2006">
        <v>0</v>
      </c>
      <c r="BF2006">
        <v>0</v>
      </c>
      <c r="BG2006">
        <v>0</v>
      </c>
      <c r="BH2006">
        <v>1775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 t="shared" si="1194"/>
        <v>21:43:29.799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119</v>
      </c>
      <c r="CQ2006">
        <v>168</v>
      </c>
      <c r="CR2006">
        <v>0</v>
      </c>
      <c r="CW2006">
        <v>4234008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"07/22/2022 21:43:30.065"</f>
        <v>07/22/2022 21:43:30.065</v>
      </c>
      <c r="C2007" t="str">
        <f t="shared" si="1169"/>
        <v>FFDFD3C0</v>
      </c>
      <c r="D2007" t="s">
        <v>127</v>
      </c>
      <c r="E2007">
        <v>8</v>
      </c>
      <c r="F2007">
        <v>2008</v>
      </c>
      <c r="G2007" t="s">
        <v>128</v>
      </c>
      <c r="J2007" t="s">
        <v>129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1192"/>
        <v>21:43:29.797</v>
      </c>
      <c r="T2007" t="str">
        <f t="shared" si="1193"/>
        <v>21:43:29.397</v>
      </c>
      <c r="U2007" t="str">
        <f t="shared" si="1183"/>
        <v>A54CFF</v>
      </c>
      <c r="V2007">
        <v>0</v>
      </c>
      <c r="W2007">
        <v>0</v>
      </c>
      <c r="X2007">
        <v>2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1</v>
      </c>
      <c r="AI2007" t="s">
        <v>786</v>
      </c>
      <c r="AJ2007">
        <v>43.465539999999997</v>
      </c>
      <c r="AK2007" t="s">
        <v>787</v>
      </c>
      <c r="AL2007">
        <v>-88.802619000000007</v>
      </c>
      <c r="AM2007">
        <v>25</v>
      </c>
      <c r="AN2007">
        <v>1850</v>
      </c>
      <c r="AO2007" t="s">
        <v>118</v>
      </c>
      <c r="AP2007">
        <v>-44</v>
      </c>
      <c r="AQ2007">
        <v>83</v>
      </c>
      <c r="AR2007">
        <v>-192</v>
      </c>
      <c r="AZ2007">
        <v>1200</v>
      </c>
      <c r="BA2007">
        <v>1</v>
      </c>
      <c r="BB2007" t="str">
        <f t="shared" si="1170"/>
        <v xml:space="preserve">N4400K  </v>
      </c>
      <c r="BC2007">
        <v>1</v>
      </c>
      <c r="BE2007">
        <v>0</v>
      </c>
      <c r="BF2007">
        <v>0</v>
      </c>
      <c r="BG2007">
        <v>0</v>
      </c>
      <c r="BH2007">
        <v>1775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 t="shared" si="1194"/>
        <v>21:43:29.799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7</v>
      </c>
      <c r="CP2007" t="s">
        <v>119</v>
      </c>
      <c r="CQ2007">
        <v>168</v>
      </c>
      <c r="CR2007">
        <v>0</v>
      </c>
      <c r="CW2007">
        <v>4234008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"07/22/2022 21:43:30.065"</f>
        <v>07/22/2022 21:43:30.065</v>
      </c>
      <c r="C2008" t="str">
        <f t="shared" si="1169"/>
        <v>FFDFD3C0</v>
      </c>
      <c r="D2008" t="s">
        <v>124</v>
      </c>
      <c r="E2008">
        <v>2</v>
      </c>
      <c r="H2008">
        <v>156</v>
      </c>
      <c r="I2008" t="s">
        <v>125</v>
      </c>
      <c r="J2008" t="s">
        <v>126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1192"/>
        <v>21:43:29.797</v>
      </c>
      <c r="T2008" t="str">
        <f t="shared" si="1193"/>
        <v>21:43:29.397</v>
      </c>
      <c r="U2008" t="str">
        <f t="shared" si="1183"/>
        <v>A54CFF</v>
      </c>
      <c r="V2008">
        <v>0</v>
      </c>
      <c r="W2008">
        <v>0</v>
      </c>
      <c r="X2008">
        <v>2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1</v>
      </c>
      <c r="AI2008" t="s">
        <v>786</v>
      </c>
      <c r="AJ2008">
        <v>43.465539999999997</v>
      </c>
      <c r="AK2008" t="s">
        <v>787</v>
      </c>
      <c r="AL2008">
        <v>-88.802619000000007</v>
      </c>
      <c r="AM2008">
        <v>25</v>
      </c>
      <c r="AN2008">
        <v>1850</v>
      </c>
      <c r="AO2008" t="s">
        <v>118</v>
      </c>
      <c r="AP2008">
        <v>-44</v>
      </c>
      <c r="AQ2008">
        <v>83</v>
      </c>
      <c r="AR2008">
        <v>-192</v>
      </c>
      <c r="AZ2008">
        <v>1200</v>
      </c>
      <c r="BA2008">
        <v>1</v>
      </c>
      <c r="BB2008" t="str">
        <f t="shared" si="1170"/>
        <v xml:space="preserve">N4400K  </v>
      </c>
      <c r="BC2008">
        <v>1</v>
      </c>
      <c r="BE2008">
        <v>0</v>
      </c>
      <c r="BF2008">
        <v>0</v>
      </c>
      <c r="BG2008">
        <v>0</v>
      </c>
      <c r="BH2008">
        <v>1775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 t="shared" si="1194"/>
        <v>21:43:29.799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7</v>
      </c>
      <c r="CP2008" t="s">
        <v>119</v>
      </c>
      <c r="CQ2008">
        <v>168</v>
      </c>
      <c r="CR2008">
        <v>0</v>
      </c>
      <c r="CW2008">
        <v>4234008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"07/22/2022 21:43:30.112"</f>
        <v>07/22/2022 21:43:30.112</v>
      </c>
      <c r="C2009" t="str">
        <f t="shared" si="1169"/>
        <v>FFDFD3C0</v>
      </c>
      <c r="D2009" t="s">
        <v>121</v>
      </c>
      <c r="E2009">
        <v>12</v>
      </c>
      <c r="F2009">
        <v>1012</v>
      </c>
      <c r="G2009" t="s">
        <v>122</v>
      </c>
      <c r="J2009" t="s">
        <v>123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1192"/>
        <v>21:43:29.797</v>
      </c>
      <c r="T2009" t="str">
        <f t="shared" si="1193"/>
        <v>21:43:29.397</v>
      </c>
      <c r="U2009" t="str">
        <f t="shared" si="1183"/>
        <v>A54CFF</v>
      </c>
      <c r="V2009">
        <v>0</v>
      </c>
      <c r="W2009">
        <v>0</v>
      </c>
      <c r="X2009">
        <v>2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1</v>
      </c>
      <c r="AI2009" t="s">
        <v>786</v>
      </c>
      <c r="AJ2009">
        <v>43.465539999999997</v>
      </c>
      <c r="AK2009" t="s">
        <v>787</v>
      </c>
      <c r="AL2009">
        <v>-88.802619000000007</v>
      </c>
      <c r="AM2009">
        <v>25</v>
      </c>
      <c r="AN2009">
        <v>1850</v>
      </c>
      <c r="AO2009" t="s">
        <v>118</v>
      </c>
      <c r="AP2009">
        <v>-44</v>
      </c>
      <c r="AQ2009">
        <v>83</v>
      </c>
      <c r="AR2009">
        <v>-192</v>
      </c>
      <c r="AZ2009">
        <v>1200</v>
      </c>
      <c r="BA2009">
        <v>1</v>
      </c>
      <c r="BB2009" t="str">
        <f t="shared" si="1170"/>
        <v xml:space="preserve">N4400K  </v>
      </c>
      <c r="BC2009">
        <v>1</v>
      </c>
      <c r="BE2009">
        <v>0</v>
      </c>
      <c r="BF2009">
        <v>0</v>
      </c>
      <c r="BG2009">
        <v>0</v>
      </c>
      <c r="BH2009">
        <v>1775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 t="shared" si="1194"/>
        <v>21:43:29.799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7</v>
      </c>
      <c r="CP2009" t="s">
        <v>119</v>
      </c>
      <c r="CQ2009">
        <v>168</v>
      </c>
      <c r="CR2009">
        <v>0</v>
      </c>
      <c r="CW2009">
        <v>4234008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"07/22/2022 21:43:31.315"</f>
        <v>07/22/2022 21:43:31.315</v>
      </c>
      <c r="C2010" t="str">
        <f t="shared" si="1169"/>
        <v>FFDFD3C0</v>
      </c>
      <c r="D2010" t="s">
        <v>113</v>
      </c>
      <c r="E2010">
        <v>45</v>
      </c>
      <c r="H2010">
        <v>152</v>
      </c>
      <c r="I2010" t="s">
        <v>120</v>
      </c>
      <c r="J2010" t="s">
        <v>115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ref="S2010:S2015" si="1195">"21:43:30.898"</f>
        <v>21:43:30.898</v>
      </c>
      <c r="T2010" t="str">
        <f t="shared" ref="T2010:T2015" si="1196">"21:43:30.398"</f>
        <v>21:43:30.398</v>
      </c>
      <c r="U2010" t="str">
        <f t="shared" si="1183"/>
        <v>A54CFF</v>
      </c>
      <c r="V2010">
        <v>0</v>
      </c>
      <c r="W2010">
        <v>0</v>
      </c>
      <c r="X2010">
        <v>2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1</v>
      </c>
      <c r="AI2010" t="s">
        <v>788</v>
      </c>
      <c r="AJ2010">
        <v>43.465947999999997</v>
      </c>
      <c r="AK2010" t="s">
        <v>789</v>
      </c>
      <c r="AL2010">
        <v>-88.802941000000004</v>
      </c>
      <c r="AM2010">
        <v>25</v>
      </c>
      <c r="AN2010">
        <v>1850</v>
      </c>
      <c r="AO2010" t="s">
        <v>118</v>
      </c>
      <c r="AP2010">
        <v>-44</v>
      </c>
      <c r="AQ2010">
        <v>83</v>
      </c>
      <c r="AR2010">
        <v>-256</v>
      </c>
      <c r="AZ2010">
        <v>1200</v>
      </c>
      <c r="BA2010">
        <v>1</v>
      </c>
      <c r="BB2010" t="str">
        <f t="shared" si="1170"/>
        <v xml:space="preserve">N4400K  </v>
      </c>
      <c r="BC2010">
        <v>1</v>
      </c>
      <c r="BE2010">
        <v>0</v>
      </c>
      <c r="BF2010">
        <v>0</v>
      </c>
      <c r="BG2010">
        <v>0</v>
      </c>
      <c r="BH2010">
        <v>1775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 t="shared" ref="BW2010:BW2015" si="1197">"21:43:30.901"</f>
        <v>21:43:30.901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7</v>
      </c>
      <c r="CP2010" t="s">
        <v>119</v>
      </c>
      <c r="CQ2010">
        <v>168</v>
      </c>
      <c r="CR2010">
        <v>0</v>
      </c>
      <c r="CW2010">
        <v>4235336</v>
      </c>
      <c r="CY2010">
        <v>1</v>
      </c>
      <c r="CZ2010">
        <v>0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"07/22/2022 21:43:31.315"</f>
        <v>07/22/2022 21:43:31.315</v>
      </c>
      <c r="C2011" t="str">
        <f t="shared" si="1169"/>
        <v>FFDFD3C0</v>
      </c>
      <c r="D2011" t="s">
        <v>113</v>
      </c>
      <c r="E2011">
        <v>44</v>
      </c>
      <c r="H2011">
        <v>151</v>
      </c>
      <c r="I2011" t="s">
        <v>114</v>
      </c>
      <c r="J2011" t="s">
        <v>115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1195"/>
        <v>21:43:30.898</v>
      </c>
      <c r="T2011" t="str">
        <f t="shared" si="1196"/>
        <v>21:43:30.398</v>
      </c>
      <c r="U2011" t="str">
        <f t="shared" si="1183"/>
        <v>A54CFF</v>
      </c>
      <c r="V2011">
        <v>0</v>
      </c>
      <c r="W2011">
        <v>0</v>
      </c>
      <c r="X2011">
        <v>2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1</v>
      </c>
      <c r="AI2011" t="s">
        <v>788</v>
      </c>
      <c r="AJ2011">
        <v>43.465947999999997</v>
      </c>
      <c r="AK2011" t="s">
        <v>789</v>
      </c>
      <c r="AL2011">
        <v>-88.802941000000004</v>
      </c>
      <c r="AM2011">
        <v>25</v>
      </c>
      <c r="AN2011">
        <v>1850</v>
      </c>
      <c r="AO2011" t="s">
        <v>118</v>
      </c>
      <c r="AP2011">
        <v>-44</v>
      </c>
      <c r="AQ2011">
        <v>83</v>
      </c>
      <c r="AR2011">
        <v>-256</v>
      </c>
      <c r="AZ2011">
        <v>1200</v>
      </c>
      <c r="BA2011">
        <v>1</v>
      </c>
      <c r="BB2011" t="str">
        <f t="shared" si="1170"/>
        <v xml:space="preserve">N4400K  </v>
      </c>
      <c r="BC2011">
        <v>1</v>
      </c>
      <c r="BE2011">
        <v>0</v>
      </c>
      <c r="BF2011">
        <v>0</v>
      </c>
      <c r="BG2011">
        <v>0</v>
      </c>
      <c r="BH2011">
        <v>1775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 t="shared" si="1197"/>
        <v>21:43:30.901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7</v>
      </c>
      <c r="CP2011" t="s">
        <v>119</v>
      </c>
      <c r="CQ2011">
        <v>168</v>
      </c>
      <c r="CR2011">
        <v>0</v>
      </c>
      <c r="CW2011">
        <v>4235336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"07/22/2022 21:43:31.315"</f>
        <v>07/22/2022 21:43:31.315</v>
      </c>
      <c r="C2012" t="str">
        <f t="shared" si="1169"/>
        <v>FFDFD3C0</v>
      </c>
      <c r="D2012" t="s">
        <v>127</v>
      </c>
      <c r="E2012">
        <v>8</v>
      </c>
      <c r="F2012">
        <v>2008</v>
      </c>
      <c r="G2012" t="s">
        <v>128</v>
      </c>
      <c r="J2012" t="s">
        <v>129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1195"/>
        <v>21:43:30.898</v>
      </c>
      <c r="T2012" t="str">
        <f t="shared" si="1196"/>
        <v>21:43:30.398</v>
      </c>
      <c r="U2012" t="str">
        <f t="shared" si="1183"/>
        <v>A54CFF</v>
      </c>
      <c r="V2012">
        <v>0</v>
      </c>
      <c r="W2012">
        <v>0</v>
      </c>
      <c r="X2012">
        <v>2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1</v>
      </c>
      <c r="AI2012" t="s">
        <v>788</v>
      </c>
      <c r="AJ2012">
        <v>43.465947999999997</v>
      </c>
      <c r="AK2012" t="s">
        <v>789</v>
      </c>
      <c r="AL2012">
        <v>-88.802941000000004</v>
      </c>
      <c r="AM2012">
        <v>25</v>
      </c>
      <c r="AN2012">
        <v>1850</v>
      </c>
      <c r="AO2012" t="s">
        <v>118</v>
      </c>
      <c r="AP2012">
        <v>-44</v>
      </c>
      <c r="AQ2012">
        <v>83</v>
      </c>
      <c r="AR2012">
        <v>-256</v>
      </c>
      <c r="AZ2012">
        <v>1200</v>
      </c>
      <c r="BA2012">
        <v>1</v>
      </c>
      <c r="BB2012" t="str">
        <f t="shared" si="1170"/>
        <v xml:space="preserve">N4400K  </v>
      </c>
      <c r="BC2012">
        <v>1</v>
      </c>
      <c r="BE2012">
        <v>0</v>
      </c>
      <c r="BF2012">
        <v>0</v>
      </c>
      <c r="BG2012">
        <v>0</v>
      </c>
      <c r="BH2012">
        <v>1775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 t="shared" si="1197"/>
        <v>21:43:30.901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119</v>
      </c>
      <c r="CQ2012">
        <v>168</v>
      </c>
      <c r="CR2012">
        <v>0</v>
      </c>
      <c r="CW2012">
        <v>4235336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"07/22/2022 21:43:31.315"</f>
        <v>07/22/2022 21:43:31.315</v>
      </c>
      <c r="C2013" t="str">
        <f t="shared" si="1169"/>
        <v>FFDFD3C0</v>
      </c>
      <c r="D2013" t="s">
        <v>124</v>
      </c>
      <c r="E2013">
        <v>2</v>
      </c>
      <c r="H2013">
        <v>156</v>
      </c>
      <c r="I2013" t="s">
        <v>125</v>
      </c>
      <c r="J2013" t="s">
        <v>126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1195"/>
        <v>21:43:30.898</v>
      </c>
      <c r="T2013" t="str">
        <f t="shared" si="1196"/>
        <v>21:43:30.398</v>
      </c>
      <c r="U2013" t="str">
        <f t="shared" si="1183"/>
        <v>A54CFF</v>
      </c>
      <c r="V2013">
        <v>0</v>
      </c>
      <c r="W2013">
        <v>0</v>
      </c>
      <c r="X2013">
        <v>2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1</v>
      </c>
      <c r="AI2013" t="s">
        <v>788</v>
      </c>
      <c r="AJ2013">
        <v>43.465947999999997</v>
      </c>
      <c r="AK2013" t="s">
        <v>789</v>
      </c>
      <c r="AL2013">
        <v>-88.802941000000004</v>
      </c>
      <c r="AM2013">
        <v>25</v>
      </c>
      <c r="AN2013">
        <v>1850</v>
      </c>
      <c r="AO2013" t="s">
        <v>118</v>
      </c>
      <c r="AP2013">
        <v>-44</v>
      </c>
      <c r="AQ2013">
        <v>83</v>
      </c>
      <c r="AR2013">
        <v>-256</v>
      </c>
      <c r="AZ2013">
        <v>1200</v>
      </c>
      <c r="BA2013">
        <v>1</v>
      </c>
      <c r="BB2013" t="str">
        <f t="shared" si="1170"/>
        <v xml:space="preserve">N4400K  </v>
      </c>
      <c r="BC2013">
        <v>1</v>
      </c>
      <c r="BE2013">
        <v>0</v>
      </c>
      <c r="BF2013">
        <v>0</v>
      </c>
      <c r="BG2013">
        <v>0</v>
      </c>
      <c r="BH2013">
        <v>1775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 t="shared" si="1197"/>
        <v>21:43:30.901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119</v>
      </c>
      <c r="CQ2013">
        <v>168</v>
      </c>
      <c r="CR2013">
        <v>0</v>
      </c>
      <c r="CW2013">
        <v>4235336</v>
      </c>
      <c r="CY2013">
        <v>1</v>
      </c>
      <c r="CZ2013">
        <v>0</v>
      </c>
      <c r="DA2013">
        <v>1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"07/22/2022 21:43:31.354"</f>
        <v>07/22/2022 21:43:31.354</v>
      </c>
      <c r="C2014" t="str">
        <f t="shared" si="1169"/>
        <v>FFDFD3C0</v>
      </c>
      <c r="D2014" t="s">
        <v>121</v>
      </c>
      <c r="E2014">
        <v>11</v>
      </c>
      <c r="F2014">
        <v>1011</v>
      </c>
      <c r="G2014" t="s">
        <v>125</v>
      </c>
      <c r="J2014" t="s">
        <v>123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1195"/>
        <v>21:43:30.898</v>
      </c>
      <c r="T2014" t="str">
        <f t="shared" si="1196"/>
        <v>21:43:30.398</v>
      </c>
      <c r="U2014" t="str">
        <f t="shared" si="1183"/>
        <v>A54CFF</v>
      </c>
      <c r="V2014">
        <v>0</v>
      </c>
      <c r="W2014">
        <v>0</v>
      </c>
      <c r="X2014">
        <v>2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1</v>
      </c>
      <c r="AI2014" t="s">
        <v>788</v>
      </c>
      <c r="AJ2014">
        <v>43.465947999999997</v>
      </c>
      <c r="AK2014" t="s">
        <v>789</v>
      </c>
      <c r="AL2014">
        <v>-88.802941000000004</v>
      </c>
      <c r="AM2014">
        <v>25</v>
      </c>
      <c r="AN2014">
        <v>1850</v>
      </c>
      <c r="AO2014" t="s">
        <v>118</v>
      </c>
      <c r="AP2014">
        <v>-44</v>
      </c>
      <c r="AQ2014">
        <v>83</v>
      </c>
      <c r="AR2014">
        <v>-256</v>
      </c>
      <c r="AZ2014">
        <v>1200</v>
      </c>
      <c r="BA2014">
        <v>1</v>
      </c>
      <c r="BB2014" t="str">
        <f t="shared" si="1170"/>
        <v xml:space="preserve">N4400K  </v>
      </c>
      <c r="BC2014">
        <v>1</v>
      </c>
      <c r="BE2014">
        <v>0</v>
      </c>
      <c r="BF2014">
        <v>0</v>
      </c>
      <c r="BG2014">
        <v>0</v>
      </c>
      <c r="BH2014">
        <v>1775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 t="shared" si="1197"/>
        <v>21:43:30.901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119</v>
      </c>
      <c r="CQ2014">
        <v>168</v>
      </c>
      <c r="CR2014">
        <v>0</v>
      </c>
      <c r="CW2014">
        <v>4235336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"07/22/2022 21:43:31.354"</f>
        <v>07/22/2022 21:43:31.354</v>
      </c>
      <c r="C2015" t="str">
        <f t="shared" si="1169"/>
        <v>FFDFD3C0</v>
      </c>
      <c r="D2015" t="s">
        <v>121</v>
      </c>
      <c r="E2015">
        <v>12</v>
      </c>
      <c r="F2015">
        <v>1012</v>
      </c>
      <c r="G2015" t="s">
        <v>122</v>
      </c>
      <c r="J2015" t="s">
        <v>123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1195"/>
        <v>21:43:30.898</v>
      </c>
      <c r="T2015" t="str">
        <f t="shared" si="1196"/>
        <v>21:43:30.398</v>
      </c>
      <c r="U2015" t="str">
        <f t="shared" si="1183"/>
        <v>A54CFF</v>
      </c>
      <c r="V2015">
        <v>0</v>
      </c>
      <c r="W2015">
        <v>0</v>
      </c>
      <c r="X2015">
        <v>2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1</v>
      </c>
      <c r="AI2015" t="s">
        <v>788</v>
      </c>
      <c r="AJ2015">
        <v>43.465947999999997</v>
      </c>
      <c r="AK2015" t="s">
        <v>789</v>
      </c>
      <c r="AL2015">
        <v>-88.802941000000004</v>
      </c>
      <c r="AM2015">
        <v>25</v>
      </c>
      <c r="AN2015">
        <v>1850</v>
      </c>
      <c r="AO2015" t="s">
        <v>118</v>
      </c>
      <c r="AP2015">
        <v>-44</v>
      </c>
      <c r="AQ2015">
        <v>83</v>
      </c>
      <c r="AR2015">
        <v>-256</v>
      </c>
      <c r="AZ2015">
        <v>1200</v>
      </c>
      <c r="BA2015">
        <v>1</v>
      </c>
      <c r="BB2015" t="str">
        <f t="shared" si="1170"/>
        <v xml:space="preserve">N4400K  </v>
      </c>
      <c r="BC2015">
        <v>1</v>
      </c>
      <c r="BE2015">
        <v>0</v>
      </c>
      <c r="BF2015">
        <v>0</v>
      </c>
      <c r="BG2015">
        <v>0</v>
      </c>
      <c r="BH2015">
        <v>1775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 t="shared" si="1197"/>
        <v>21:43:30.901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168</v>
      </c>
      <c r="CR2015">
        <v>0</v>
      </c>
      <c r="CW2015">
        <v>4235336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 t="shared" ref="A2016:A2021" si="1198">"07/22/2022 21:43:31.973"</f>
        <v>07/22/2022 21:43:31.973</v>
      </c>
      <c r="C2016" t="str">
        <f t="shared" si="1169"/>
        <v>FFDFD3C0</v>
      </c>
      <c r="D2016" t="s">
        <v>121</v>
      </c>
      <c r="E2016">
        <v>11</v>
      </c>
      <c r="F2016">
        <v>1011</v>
      </c>
      <c r="G2016" t="s">
        <v>125</v>
      </c>
      <c r="J2016" t="s">
        <v>123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ref="S2016:S2021" si="1199">"21:43:31.781"</f>
        <v>21:43:31.781</v>
      </c>
      <c r="T2016" t="str">
        <f t="shared" ref="T2016:T2021" si="1200">"21:43:31.381"</f>
        <v>21:43:31.381</v>
      </c>
      <c r="U2016" t="str">
        <f t="shared" si="1183"/>
        <v>A54CFF</v>
      </c>
      <c r="V2016">
        <v>0</v>
      </c>
      <c r="W2016">
        <v>0</v>
      </c>
      <c r="X2016">
        <v>2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1</v>
      </c>
      <c r="AI2016" t="s">
        <v>790</v>
      </c>
      <c r="AJ2016">
        <v>43.466334000000003</v>
      </c>
      <c r="AK2016" t="s">
        <v>791</v>
      </c>
      <c r="AL2016">
        <v>-88.803219999999996</v>
      </c>
      <c r="AM2016">
        <v>25</v>
      </c>
      <c r="AN2016">
        <v>1850</v>
      </c>
      <c r="AO2016" t="s">
        <v>118</v>
      </c>
      <c r="AP2016">
        <v>-44</v>
      </c>
      <c r="AQ2016">
        <v>84</v>
      </c>
      <c r="AR2016">
        <v>-192</v>
      </c>
      <c r="AZ2016">
        <v>1200</v>
      </c>
      <c r="BA2016">
        <v>1</v>
      </c>
      <c r="BB2016" t="str">
        <f t="shared" si="1170"/>
        <v xml:space="preserve">N4400K  </v>
      </c>
      <c r="BC2016">
        <v>1</v>
      </c>
      <c r="BE2016">
        <v>0</v>
      </c>
      <c r="BF2016">
        <v>0</v>
      </c>
      <c r="BG2016">
        <v>0</v>
      </c>
      <c r="BH2016">
        <v>1775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 t="shared" ref="BW2016:BW2021" si="1201">"21:43:31.783"</f>
        <v>21:43:31.783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168</v>
      </c>
      <c r="CR2016">
        <v>1</v>
      </c>
      <c r="CW2016">
        <v>13368970</v>
      </c>
      <c r="CY2016">
        <v>1</v>
      </c>
      <c r="CZ2016">
        <v>0</v>
      </c>
      <c r="DA2016">
        <v>0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 t="shared" si="1198"/>
        <v>07/22/2022 21:43:31.973</v>
      </c>
      <c r="C2017" t="str">
        <f t="shared" si="1169"/>
        <v>FFDFD3C0</v>
      </c>
      <c r="D2017" t="s">
        <v>121</v>
      </c>
      <c r="E2017">
        <v>12</v>
      </c>
      <c r="F2017">
        <v>1012</v>
      </c>
      <c r="G2017" t="s">
        <v>122</v>
      </c>
      <c r="J2017" t="s">
        <v>123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1199"/>
        <v>21:43:31.781</v>
      </c>
      <c r="T2017" t="str">
        <f t="shared" si="1200"/>
        <v>21:43:31.381</v>
      </c>
      <c r="U2017" t="str">
        <f t="shared" si="1183"/>
        <v>A54CFF</v>
      </c>
      <c r="V2017">
        <v>0</v>
      </c>
      <c r="W2017">
        <v>0</v>
      </c>
      <c r="X2017">
        <v>2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1</v>
      </c>
      <c r="AI2017" t="s">
        <v>790</v>
      </c>
      <c r="AJ2017">
        <v>43.466334000000003</v>
      </c>
      <c r="AK2017" t="s">
        <v>791</v>
      </c>
      <c r="AL2017">
        <v>-88.803219999999996</v>
      </c>
      <c r="AM2017">
        <v>25</v>
      </c>
      <c r="AN2017">
        <v>1850</v>
      </c>
      <c r="AO2017" t="s">
        <v>118</v>
      </c>
      <c r="AP2017">
        <v>-44</v>
      </c>
      <c r="AQ2017">
        <v>84</v>
      </c>
      <c r="AR2017">
        <v>-192</v>
      </c>
      <c r="AZ2017">
        <v>1200</v>
      </c>
      <c r="BA2017">
        <v>1</v>
      </c>
      <c r="BB2017" t="str">
        <f t="shared" si="1170"/>
        <v xml:space="preserve">N4400K  </v>
      </c>
      <c r="BC2017">
        <v>1</v>
      </c>
      <c r="BE2017">
        <v>0</v>
      </c>
      <c r="BF2017">
        <v>0</v>
      </c>
      <c r="BG2017">
        <v>0</v>
      </c>
      <c r="BH2017">
        <v>1775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 t="shared" si="1201"/>
        <v>21:43:31.783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168</v>
      </c>
      <c r="CR2017">
        <v>1</v>
      </c>
      <c r="CW2017">
        <v>13368970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 t="shared" si="1198"/>
        <v>07/22/2022 21:43:31.973</v>
      </c>
      <c r="C2018" t="str">
        <f t="shared" si="1169"/>
        <v>FFDFD3C0</v>
      </c>
      <c r="D2018" t="s">
        <v>113</v>
      </c>
      <c r="E2018">
        <v>45</v>
      </c>
      <c r="H2018">
        <v>152</v>
      </c>
      <c r="I2018" t="s">
        <v>120</v>
      </c>
      <c r="J2018" t="s">
        <v>115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1199"/>
        <v>21:43:31.781</v>
      </c>
      <c r="T2018" t="str">
        <f t="shared" si="1200"/>
        <v>21:43:31.381</v>
      </c>
      <c r="U2018" t="str">
        <f t="shared" si="1183"/>
        <v>A54CFF</v>
      </c>
      <c r="V2018">
        <v>0</v>
      </c>
      <c r="W2018">
        <v>0</v>
      </c>
      <c r="X2018">
        <v>2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1</v>
      </c>
      <c r="AI2018" t="s">
        <v>790</v>
      </c>
      <c r="AJ2018">
        <v>43.466334000000003</v>
      </c>
      <c r="AK2018" t="s">
        <v>791</v>
      </c>
      <c r="AL2018">
        <v>-88.803219999999996</v>
      </c>
      <c r="AM2018">
        <v>25</v>
      </c>
      <c r="AN2018">
        <v>1850</v>
      </c>
      <c r="AO2018" t="s">
        <v>118</v>
      </c>
      <c r="AP2018">
        <v>-44</v>
      </c>
      <c r="AQ2018">
        <v>84</v>
      </c>
      <c r="AR2018">
        <v>-192</v>
      </c>
      <c r="AZ2018">
        <v>1200</v>
      </c>
      <c r="BA2018">
        <v>1</v>
      </c>
      <c r="BB2018" t="str">
        <f t="shared" si="1170"/>
        <v xml:space="preserve">N4400K  </v>
      </c>
      <c r="BC2018">
        <v>1</v>
      </c>
      <c r="BE2018">
        <v>0</v>
      </c>
      <c r="BF2018">
        <v>0</v>
      </c>
      <c r="BG2018">
        <v>0</v>
      </c>
      <c r="BH2018">
        <v>1775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 t="shared" si="1201"/>
        <v>21:43:31.783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168</v>
      </c>
      <c r="CR2018">
        <v>1</v>
      </c>
      <c r="CW2018">
        <v>13368970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 t="shared" si="1198"/>
        <v>07/22/2022 21:43:31.973</v>
      </c>
      <c r="C2019" t="str">
        <f t="shared" si="1169"/>
        <v>FFDFD3C0</v>
      </c>
      <c r="D2019" t="s">
        <v>113</v>
      </c>
      <c r="E2019">
        <v>44</v>
      </c>
      <c r="H2019">
        <v>151</v>
      </c>
      <c r="I2019" t="s">
        <v>114</v>
      </c>
      <c r="J2019" t="s">
        <v>115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1199"/>
        <v>21:43:31.781</v>
      </c>
      <c r="T2019" t="str">
        <f t="shared" si="1200"/>
        <v>21:43:31.381</v>
      </c>
      <c r="U2019" t="str">
        <f t="shared" si="1183"/>
        <v>A54CFF</v>
      </c>
      <c r="V2019">
        <v>0</v>
      </c>
      <c r="W2019">
        <v>0</v>
      </c>
      <c r="X2019">
        <v>2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1</v>
      </c>
      <c r="AI2019" t="s">
        <v>790</v>
      </c>
      <c r="AJ2019">
        <v>43.466334000000003</v>
      </c>
      <c r="AK2019" t="s">
        <v>791</v>
      </c>
      <c r="AL2019">
        <v>-88.803219999999996</v>
      </c>
      <c r="AM2019">
        <v>25</v>
      </c>
      <c r="AN2019">
        <v>1850</v>
      </c>
      <c r="AO2019" t="s">
        <v>118</v>
      </c>
      <c r="AP2019">
        <v>-44</v>
      </c>
      <c r="AQ2019">
        <v>84</v>
      </c>
      <c r="AR2019">
        <v>-192</v>
      </c>
      <c r="AZ2019">
        <v>1200</v>
      </c>
      <c r="BA2019">
        <v>1</v>
      </c>
      <c r="BB2019" t="str">
        <f t="shared" si="1170"/>
        <v xml:space="preserve">N4400K  </v>
      </c>
      <c r="BC2019">
        <v>1</v>
      </c>
      <c r="BE2019">
        <v>0</v>
      </c>
      <c r="BF2019">
        <v>0</v>
      </c>
      <c r="BG2019">
        <v>0</v>
      </c>
      <c r="BH2019">
        <v>1775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 t="shared" si="1201"/>
        <v>21:43:31.783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168</v>
      </c>
      <c r="CR2019">
        <v>1</v>
      </c>
      <c r="CW2019">
        <v>13368970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 t="shared" si="1198"/>
        <v>07/22/2022 21:43:31.973</v>
      </c>
      <c r="C2020" t="str">
        <f t="shared" si="1169"/>
        <v>FFDFD3C0</v>
      </c>
      <c r="D2020" t="s">
        <v>124</v>
      </c>
      <c r="E2020">
        <v>2</v>
      </c>
      <c r="H2020">
        <v>156</v>
      </c>
      <c r="I2020" t="s">
        <v>125</v>
      </c>
      <c r="J2020" t="s">
        <v>126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1199"/>
        <v>21:43:31.781</v>
      </c>
      <c r="T2020" t="str">
        <f t="shared" si="1200"/>
        <v>21:43:31.381</v>
      </c>
      <c r="U2020" t="str">
        <f t="shared" si="1183"/>
        <v>A54CFF</v>
      </c>
      <c r="V2020">
        <v>0</v>
      </c>
      <c r="W2020">
        <v>0</v>
      </c>
      <c r="X2020">
        <v>2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1</v>
      </c>
      <c r="AI2020" t="s">
        <v>790</v>
      </c>
      <c r="AJ2020">
        <v>43.466334000000003</v>
      </c>
      <c r="AK2020" t="s">
        <v>791</v>
      </c>
      <c r="AL2020">
        <v>-88.803219999999996</v>
      </c>
      <c r="AM2020">
        <v>25</v>
      </c>
      <c r="AN2020">
        <v>1850</v>
      </c>
      <c r="AO2020" t="s">
        <v>118</v>
      </c>
      <c r="AP2020">
        <v>-44</v>
      </c>
      <c r="AQ2020">
        <v>84</v>
      </c>
      <c r="AR2020">
        <v>-192</v>
      </c>
      <c r="AZ2020">
        <v>1200</v>
      </c>
      <c r="BA2020">
        <v>1</v>
      </c>
      <c r="BB2020" t="str">
        <f t="shared" si="1170"/>
        <v xml:space="preserve">N4400K  </v>
      </c>
      <c r="BC2020">
        <v>1</v>
      </c>
      <c r="BE2020">
        <v>0</v>
      </c>
      <c r="BF2020">
        <v>0</v>
      </c>
      <c r="BG2020">
        <v>0</v>
      </c>
      <c r="BH2020">
        <v>1775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 t="shared" si="1201"/>
        <v>21:43:31.783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168</v>
      </c>
      <c r="CR2020">
        <v>1</v>
      </c>
      <c r="CW2020">
        <v>13368970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 t="shared" si="1198"/>
        <v>07/22/2022 21:43:31.973</v>
      </c>
      <c r="C2021" t="str">
        <f t="shared" si="1169"/>
        <v>FFDFD3C0</v>
      </c>
      <c r="D2021" t="s">
        <v>127</v>
      </c>
      <c r="E2021">
        <v>8</v>
      </c>
      <c r="F2021">
        <v>2008</v>
      </c>
      <c r="G2021" t="s">
        <v>128</v>
      </c>
      <c r="J2021" t="s">
        <v>129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1199"/>
        <v>21:43:31.781</v>
      </c>
      <c r="T2021" t="str">
        <f t="shared" si="1200"/>
        <v>21:43:31.381</v>
      </c>
      <c r="U2021" t="str">
        <f t="shared" si="1183"/>
        <v>A54CFF</v>
      </c>
      <c r="V2021">
        <v>0</v>
      </c>
      <c r="W2021">
        <v>0</v>
      </c>
      <c r="X2021">
        <v>2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1</v>
      </c>
      <c r="AI2021" t="s">
        <v>790</v>
      </c>
      <c r="AJ2021">
        <v>43.466334000000003</v>
      </c>
      <c r="AK2021" t="s">
        <v>791</v>
      </c>
      <c r="AL2021">
        <v>-88.803219999999996</v>
      </c>
      <c r="AM2021">
        <v>25</v>
      </c>
      <c r="AN2021">
        <v>1850</v>
      </c>
      <c r="AO2021" t="s">
        <v>118</v>
      </c>
      <c r="AP2021">
        <v>-44</v>
      </c>
      <c r="AQ2021">
        <v>84</v>
      </c>
      <c r="AR2021">
        <v>-192</v>
      </c>
      <c r="AZ2021">
        <v>1200</v>
      </c>
      <c r="BA2021">
        <v>1</v>
      </c>
      <c r="BB2021" t="str">
        <f t="shared" si="1170"/>
        <v xml:space="preserve">N4400K  </v>
      </c>
      <c r="BC2021">
        <v>1</v>
      </c>
      <c r="BE2021">
        <v>0</v>
      </c>
      <c r="BF2021">
        <v>0</v>
      </c>
      <c r="BG2021">
        <v>0</v>
      </c>
      <c r="BH2021">
        <v>1775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 t="shared" si="1201"/>
        <v>21:43:31.783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168</v>
      </c>
      <c r="CR2021">
        <v>1</v>
      </c>
      <c r="CW2021">
        <v>13368970</v>
      </c>
      <c r="CY2021">
        <v>1</v>
      </c>
      <c r="CZ2021">
        <v>0</v>
      </c>
      <c r="DA2021">
        <v>1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 t="shared" ref="A2022:A2027" si="1202">"07/22/2022 21:43:32.942"</f>
        <v>07/22/2022 21:43:32.942</v>
      </c>
      <c r="C2022" t="str">
        <f t="shared" si="1169"/>
        <v>FFDFD3C0</v>
      </c>
      <c r="D2022" t="s">
        <v>127</v>
      </c>
      <c r="E2022">
        <v>8</v>
      </c>
      <c r="F2022">
        <v>2008</v>
      </c>
      <c r="G2022" t="s">
        <v>128</v>
      </c>
      <c r="J2022" t="s">
        <v>129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ref="S2022:S2027" si="1203">"21:43:32.688"</f>
        <v>21:43:32.688</v>
      </c>
      <c r="T2022" t="str">
        <f t="shared" ref="T2022:T2027" si="1204">"21:43:32.288"</f>
        <v>21:43:32.288</v>
      </c>
      <c r="U2022" t="str">
        <f t="shared" si="1183"/>
        <v>A54CFF</v>
      </c>
      <c r="V2022">
        <v>0</v>
      </c>
      <c r="W2022">
        <v>0</v>
      </c>
      <c r="X2022">
        <v>2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1</v>
      </c>
      <c r="AI2022" t="s">
        <v>792</v>
      </c>
      <c r="AJ2022">
        <v>43.466678000000002</v>
      </c>
      <c r="AK2022" t="s">
        <v>793</v>
      </c>
      <c r="AL2022">
        <v>-88.803455999999997</v>
      </c>
      <c r="AM2022">
        <v>25</v>
      </c>
      <c r="AN2022">
        <v>1850</v>
      </c>
      <c r="AO2022" t="s">
        <v>118</v>
      </c>
      <c r="AP2022">
        <v>-43</v>
      </c>
      <c r="AQ2022">
        <v>84</v>
      </c>
      <c r="AR2022">
        <v>-128</v>
      </c>
      <c r="AZ2022">
        <v>1200</v>
      </c>
      <c r="BA2022">
        <v>1</v>
      </c>
      <c r="BB2022" t="str">
        <f t="shared" si="1170"/>
        <v xml:space="preserve">N4400K  </v>
      </c>
      <c r="BC2022">
        <v>1</v>
      </c>
      <c r="BE2022">
        <v>0</v>
      </c>
      <c r="BF2022">
        <v>0</v>
      </c>
      <c r="BG2022">
        <v>0</v>
      </c>
      <c r="BH2022">
        <v>1775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 t="shared" ref="BW2022:BW2027" si="1205">"21:43:32.691"</f>
        <v>21:43:32.691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168</v>
      </c>
      <c r="CR2022">
        <v>0</v>
      </c>
      <c r="CW2022">
        <v>4237686</v>
      </c>
      <c r="CY2022">
        <v>1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 t="shared" si="1202"/>
        <v>07/22/2022 21:43:32.942</v>
      </c>
      <c r="C2023" t="str">
        <f t="shared" si="1169"/>
        <v>FFDFD3C0</v>
      </c>
      <c r="D2023" t="s">
        <v>121</v>
      </c>
      <c r="E2023">
        <v>11</v>
      </c>
      <c r="F2023">
        <v>1011</v>
      </c>
      <c r="G2023" t="s">
        <v>125</v>
      </c>
      <c r="J2023" t="s">
        <v>123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1203"/>
        <v>21:43:32.688</v>
      </c>
      <c r="T2023" t="str">
        <f t="shared" si="1204"/>
        <v>21:43:32.288</v>
      </c>
      <c r="U2023" t="str">
        <f t="shared" si="1183"/>
        <v>A54CFF</v>
      </c>
      <c r="V2023">
        <v>0</v>
      </c>
      <c r="W2023">
        <v>0</v>
      </c>
      <c r="X2023">
        <v>2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1</v>
      </c>
      <c r="AI2023" t="s">
        <v>792</v>
      </c>
      <c r="AJ2023">
        <v>43.466678000000002</v>
      </c>
      <c r="AK2023" t="s">
        <v>793</v>
      </c>
      <c r="AL2023">
        <v>-88.803455999999997</v>
      </c>
      <c r="AM2023">
        <v>25</v>
      </c>
      <c r="AN2023">
        <v>1850</v>
      </c>
      <c r="AO2023" t="s">
        <v>118</v>
      </c>
      <c r="AP2023">
        <v>-43</v>
      </c>
      <c r="AQ2023">
        <v>84</v>
      </c>
      <c r="AR2023">
        <v>-128</v>
      </c>
      <c r="AZ2023">
        <v>1200</v>
      </c>
      <c r="BA2023">
        <v>1</v>
      </c>
      <c r="BB2023" t="str">
        <f t="shared" si="1170"/>
        <v xml:space="preserve">N4400K  </v>
      </c>
      <c r="BC2023">
        <v>1</v>
      </c>
      <c r="BE2023">
        <v>0</v>
      </c>
      <c r="BF2023">
        <v>0</v>
      </c>
      <c r="BG2023">
        <v>0</v>
      </c>
      <c r="BH2023">
        <v>1775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 t="shared" si="1205"/>
        <v>21:43:32.691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168</v>
      </c>
      <c r="CR2023">
        <v>0</v>
      </c>
      <c r="CW2023">
        <v>4237686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 t="shared" si="1202"/>
        <v>07/22/2022 21:43:32.942</v>
      </c>
      <c r="C2024" t="str">
        <f t="shared" si="1169"/>
        <v>FFDFD3C0</v>
      </c>
      <c r="D2024" t="s">
        <v>121</v>
      </c>
      <c r="E2024">
        <v>12</v>
      </c>
      <c r="F2024">
        <v>1012</v>
      </c>
      <c r="G2024" t="s">
        <v>122</v>
      </c>
      <c r="J2024" t="s">
        <v>123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1203"/>
        <v>21:43:32.688</v>
      </c>
      <c r="T2024" t="str">
        <f t="shared" si="1204"/>
        <v>21:43:32.288</v>
      </c>
      <c r="U2024" t="str">
        <f t="shared" si="1183"/>
        <v>A54CFF</v>
      </c>
      <c r="V2024">
        <v>0</v>
      </c>
      <c r="W2024">
        <v>0</v>
      </c>
      <c r="X2024">
        <v>2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1</v>
      </c>
      <c r="AI2024" t="s">
        <v>792</v>
      </c>
      <c r="AJ2024">
        <v>43.466678000000002</v>
      </c>
      <c r="AK2024" t="s">
        <v>793</v>
      </c>
      <c r="AL2024">
        <v>-88.803455999999997</v>
      </c>
      <c r="AM2024">
        <v>25</v>
      </c>
      <c r="AN2024">
        <v>1850</v>
      </c>
      <c r="AO2024" t="s">
        <v>118</v>
      </c>
      <c r="AP2024">
        <v>-43</v>
      </c>
      <c r="AQ2024">
        <v>84</v>
      </c>
      <c r="AR2024">
        <v>-128</v>
      </c>
      <c r="AZ2024">
        <v>1200</v>
      </c>
      <c r="BA2024">
        <v>1</v>
      </c>
      <c r="BB2024" t="str">
        <f t="shared" si="1170"/>
        <v xml:space="preserve">N4400K  </v>
      </c>
      <c r="BC2024">
        <v>1</v>
      </c>
      <c r="BE2024">
        <v>0</v>
      </c>
      <c r="BF2024">
        <v>0</v>
      </c>
      <c r="BG2024">
        <v>0</v>
      </c>
      <c r="BH2024">
        <v>1775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 t="shared" si="1205"/>
        <v>21:43:32.691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168</v>
      </c>
      <c r="CR2024">
        <v>0</v>
      </c>
      <c r="CW2024">
        <v>4237686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 t="shared" si="1202"/>
        <v>07/22/2022 21:43:32.942</v>
      </c>
      <c r="C2025" t="str">
        <f t="shared" si="1169"/>
        <v>FFDFD3C0</v>
      </c>
      <c r="D2025" t="s">
        <v>113</v>
      </c>
      <c r="E2025">
        <v>45</v>
      </c>
      <c r="H2025">
        <v>152</v>
      </c>
      <c r="I2025" t="s">
        <v>120</v>
      </c>
      <c r="J2025" t="s">
        <v>115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1203"/>
        <v>21:43:32.688</v>
      </c>
      <c r="T2025" t="str">
        <f t="shared" si="1204"/>
        <v>21:43:32.288</v>
      </c>
      <c r="U2025" t="str">
        <f t="shared" si="1183"/>
        <v>A54CFF</v>
      </c>
      <c r="V2025">
        <v>0</v>
      </c>
      <c r="W2025">
        <v>0</v>
      </c>
      <c r="X2025">
        <v>2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1</v>
      </c>
      <c r="AI2025" t="s">
        <v>792</v>
      </c>
      <c r="AJ2025">
        <v>43.466678000000002</v>
      </c>
      <c r="AK2025" t="s">
        <v>793</v>
      </c>
      <c r="AL2025">
        <v>-88.803455999999997</v>
      </c>
      <c r="AM2025">
        <v>25</v>
      </c>
      <c r="AN2025">
        <v>1850</v>
      </c>
      <c r="AO2025" t="s">
        <v>118</v>
      </c>
      <c r="AP2025">
        <v>-43</v>
      </c>
      <c r="AQ2025">
        <v>84</v>
      </c>
      <c r="AR2025">
        <v>-128</v>
      </c>
      <c r="AZ2025">
        <v>1200</v>
      </c>
      <c r="BA2025">
        <v>1</v>
      </c>
      <c r="BB2025" t="str">
        <f t="shared" si="1170"/>
        <v xml:space="preserve">N4400K  </v>
      </c>
      <c r="BC2025">
        <v>1</v>
      </c>
      <c r="BE2025">
        <v>0</v>
      </c>
      <c r="BF2025">
        <v>0</v>
      </c>
      <c r="BG2025">
        <v>0</v>
      </c>
      <c r="BH2025">
        <v>1775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 t="shared" si="1205"/>
        <v>21:43:32.691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7</v>
      </c>
      <c r="CP2025" t="s">
        <v>119</v>
      </c>
      <c r="CQ2025">
        <v>168</v>
      </c>
      <c r="CR2025">
        <v>0</v>
      </c>
      <c r="CW2025">
        <v>4237686</v>
      </c>
      <c r="CY2025">
        <v>1</v>
      </c>
      <c r="CZ2025">
        <v>0</v>
      </c>
      <c r="DA2025">
        <v>1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 t="shared" si="1202"/>
        <v>07/22/2022 21:43:32.942</v>
      </c>
      <c r="C2026" t="str">
        <f t="shared" si="1169"/>
        <v>FFDFD3C0</v>
      </c>
      <c r="D2026" t="s">
        <v>113</v>
      </c>
      <c r="E2026">
        <v>44</v>
      </c>
      <c r="H2026">
        <v>151</v>
      </c>
      <c r="I2026" t="s">
        <v>114</v>
      </c>
      <c r="J2026" t="s">
        <v>115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1203"/>
        <v>21:43:32.688</v>
      </c>
      <c r="T2026" t="str">
        <f t="shared" si="1204"/>
        <v>21:43:32.288</v>
      </c>
      <c r="U2026" t="str">
        <f t="shared" si="1183"/>
        <v>A54CFF</v>
      </c>
      <c r="V2026">
        <v>0</v>
      </c>
      <c r="W2026">
        <v>0</v>
      </c>
      <c r="X2026">
        <v>2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1</v>
      </c>
      <c r="AI2026" t="s">
        <v>792</v>
      </c>
      <c r="AJ2026">
        <v>43.466678000000002</v>
      </c>
      <c r="AK2026" t="s">
        <v>793</v>
      </c>
      <c r="AL2026">
        <v>-88.803455999999997</v>
      </c>
      <c r="AM2026">
        <v>25</v>
      </c>
      <c r="AN2026">
        <v>1850</v>
      </c>
      <c r="AO2026" t="s">
        <v>118</v>
      </c>
      <c r="AP2026">
        <v>-43</v>
      </c>
      <c r="AQ2026">
        <v>84</v>
      </c>
      <c r="AR2026">
        <v>-128</v>
      </c>
      <c r="AZ2026">
        <v>1200</v>
      </c>
      <c r="BA2026">
        <v>1</v>
      </c>
      <c r="BB2026" t="str">
        <f t="shared" si="1170"/>
        <v xml:space="preserve">N4400K  </v>
      </c>
      <c r="BC2026">
        <v>1</v>
      </c>
      <c r="BE2026">
        <v>0</v>
      </c>
      <c r="BF2026">
        <v>0</v>
      </c>
      <c r="BG2026">
        <v>0</v>
      </c>
      <c r="BH2026">
        <v>1775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 t="shared" si="1205"/>
        <v>21:43:32.691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168</v>
      </c>
      <c r="CR2026">
        <v>0</v>
      </c>
      <c r="CW2026">
        <v>4237686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 t="shared" si="1202"/>
        <v>07/22/2022 21:43:32.942</v>
      </c>
      <c r="C2027" t="str">
        <f t="shared" ref="C2027:C2090" si="1206">"FFDFD3C0"</f>
        <v>FFDFD3C0</v>
      </c>
      <c r="D2027" t="s">
        <v>124</v>
      </c>
      <c r="E2027">
        <v>2</v>
      </c>
      <c r="H2027">
        <v>156</v>
      </c>
      <c r="I2027" t="s">
        <v>125</v>
      </c>
      <c r="J2027" t="s">
        <v>126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1203"/>
        <v>21:43:32.688</v>
      </c>
      <c r="T2027" t="str">
        <f t="shared" si="1204"/>
        <v>21:43:32.288</v>
      </c>
      <c r="U2027" t="str">
        <f t="shared" si="1183"/>
        <v>A54CFF</v>
      </c>
      <c r="V2027">
        <v>0</v>
      </c>
      <c r="W2027">
        <v>0</v>
      </c>
      <c r="X2027">
        <v>2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1</v>
      </c>
      <c r="AI2027" t="s">
        <v>792</v>
      </c>
      <c r="AJ2027">
        <v>43.466678000000002</v>
      </c>
      <c r="AK2027" t="s">
        <v>793</v>
      </c>
      <c r="AL2027">
        <v>-88.803455999999997</v>
      </c>
      <c r="AM2027">
        <v>25</v>
      </c>
      <c r="AN2027">
        <v>1850</v>
      </c>
      <c r="AO2027" t="s">
        <v>118</v>
      </c>
      <c r="AP2027">
        <v>-43</v>
      </c>
      <c r="AQ2027">
        <v>84</v>
      </c>
      <c r="AR2027">
        <v>-128</v>
      </c>
      <c r="AZ2027">
        <v>1200</v>
      </c>
      <c r="BA2027">
        <v>1</v>
      </c>
      <c r="BB2027" t="str">
        <f t="shared" ref="BB2027:BB2090" si="1207">"N4400K  "</f>
        <v xml:space="preserve">N4400K  </v>
      </c>
      <c r="BC2027">
        <v>1</v>
      </c>
      <c r="BE2027">
        <v>0</v>
      </c>
      <c r="BF2027">
        <v>0</v>
      </c>
      <c r="BG2027">
        <v>0</v>
      </c>
      <c r="BH2027">
        <v>1775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 t="shared" si="1205"/>
        <v>21:43:32.691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168</v>
      </c>
      <c r="CR2027">
        <v>0</v>
      </c>
      <c r="CW2027">
        <v>4237686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 t="shared" ref="A2028:A2033" si="1208">"07/22/2022 21:43:33.942"</f>
        <v>07/22/2022 21:43:33.942</v>
      </c>
      <c r="C2028" t="str">
        <f t="shared" si="1206"/>
        <v>FFDFD3C0</v>
      </c>
      <c r="D2028" t="s">
        <v>127</v>
      </c>
      <c r="E2028">
        <v>8</v>
      </c>
      <c r="F2028">
        <v>2008</v>
      </c>
      <c r="G2028" t="s">
        <v>128</v>
      </c>
      <c r="J2028" t="s">
        <v>129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ref="S2028:S2033" si="1209">"21:43:33.602"</f>
        <v>21:43:33.602</v>
      </c>
      <c r="T2028" t="str">
        <f t="shared" ref="T2028:T2033" si="1210">"21:43:33.202"</f>
        <v>21:43:33.202</v>
      </c>
      <c r="U2028" t="str">
        <f t="shared" si="1183"/>
        <v>A54CFF</v>
      </c>
      <c r="V2028">
        <v>0</v>
      </c>
      <c r="W2028">
        <v>0</v>
      </c>
      <c r="X2028">
        <v>2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1</v>
      </c>
      <c r="AI2028" t="s">
        <v>794</v>
      </c>
      <c r="AJ2028">
        <v>43.467041999999999</v>
      </c>
      <c r="AK2028" t="s">
        <v>795</v>
      </c>
      <c r="AL2028">
        <v>-88.803669999999997</v>
      </c>
      <c r="AM2028">
        <v>25</v>
      </c>
      <c r="AN2028">
        <v>1850</v>
      </c>
      <c r="AO2028" t="s">
        <v>118</v>
      </c>
      <c r="AP2028">
        <v>-44</v>
      </c>
      <c r="AQ2028">
        <v>84</v>
      </c>
      <c r="AR2028">
        <v>-128</v>
      </c>
      <c r="AZ2028">
        <v>1200</v>
      </c>
      <c r="BA2028">
        <v>1</v>
      </c>
      <c r="BB2028" t="str">
        <f t="shared" si="1207"/>
        <v xml:space="preserve">N4400K  </v>
      </c>
      <c r="BC2028">
        <v>1</v>
      </c>
      <c r="BE2028">
        <v>0</v>
      </c>
      <c r="BF2028">
        <v>0</v>
      </c>
      <c r="BG2028">
        <v>0</v>
      </c>
      <c r="BH2028">
        <v>1775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 t="shared" ref="BW2028:BW2033" si="1211">"21:43:33.602"</f>
        <v>21:43:33.602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168</v>
      </c>
      <c r="CR2028">
        <v>0</v>
      </c>
      <c r="CW2028">
        <v>4238806</v>
      </c>
      <c r="CY2028">
        <v>1</v>
      </c>
      <c r="CZ2028">
        <v>0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 t="shared" si="1208"/>
        <v>07/22/2022 21:43:33.942</v>
      </c>
      <c r="C2029" t="str">
        <f t="shared" si="1206"/>
        <v>FFDFD3C0</v>
      </c>
      <c r="D2029" t="s">
        <v>121</v>
      </c>
      <c r="E2029">
        <v>11</v>
      </c>
      <c r="F2029">
        <v>1011</v>
      </c>
      <c r="G2029" t="s">
        <v>125</v>
      </c>
      <c r="J2029" t="s">
        <v>123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1209"/>
        <v>21:43:33.602</v>
      </c>
      <c r="T2029" t="str">
        <f t="shared" si="1210"/>
        <v>21:43:33.202</v>
      </c>
      <c r="U2029" t="str">
        <f t="shared" si="1183"/>
        <v>A54CFF</v>
      </c>
      <c r="V2029">
        <v>0</v>
      </c>
      <c r="W2029">
        <v>0</v>
      </c>
      <c r="X2029">
        <v>2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1</v>
      </c>
      <c r="AI2029" t="s">
        <v>794</v>
      </c>
      <c r="AJ2029">
        <v>43.467041999999999</v>
      </c>
      <c r="AK2029" t="s">
        <v>795</v>
      </c>
      <c r="AL2029">
        <v>-88.803669999999997</v>
      </c>
      <c r="AM2029">
        <v>25</v>
      </c>
      <c r="AN2029">
        <v>1850</v>
      </c>
      <c r="AO2029" t="s">
        <v>118</v>
      </c>
      <c r="AP2029">
        <v>-44</v>
      </c>
      <c r="AQ2029">
        <v>84</v>
      </c>
      <c r="AR2029">
        <v>-128</v>
      </c>
      <c r="AZ2029">
        <v>1200</v>
      </c>
      <c r="BA2029">
        <v>1</v>
      </c>
      <c r="BB2029" t="str">
        <f t="shared" si="1207"/>
        <v xml:space="preserve">N4400K  </v>
      </c>
      <c r="BC2029">
        <v>1</v>
      </c>
      <c r="BE2029">
        <v>0</v>
      </c>
      <c r="BF2029">
        <v>0</v>
      </c>
      <c r="BG2029">
        <v>0</v>
      </c>
      <c r="BH2029">
        <v>1775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 t="shared" si="1211"/>
        <v>21:43:33.602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7</v>
      </c>
      <c r="CP2029" t="s">
        <v>119</v>
      </c>
      <c r="CQ2029">
        <v>168</v>
      </c>
      <c r="CR2029">
        <v>0</v>
      </c>
      <c r="CW2029">
        <v>4238806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 t="shared" si="1208"/>
        <v>07/22/2022 21:43:33.942</v>
      </c>
      <c r="C2030" t="str">
        <f t="shared" si="1206"/>
        <v>FFDFD3C0</v>
      </c>
      <c r="D2030" t="s">
        <v>121</v>
      </c>
      <c r="E2030">
        <v>12</v>
      </c>
      <c r="F2030">
        <v>1012</v>
      </c>
      <c r="G2030" t="s">
        <v>122</v>
      </c>
      <c r="J2030" t="s">
        <v>123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1209"/>
        <v>21:43:33.602</v>
      </c>
      <c r="T2030" t="str">
        <f t="shared" si="1210"/>
        <v>21:43:33.202</v>
      </c>
      <c r="U2030" t="str">
        <f t="shared" si="1183"/>
        <v>A54CFF</v>
      </c>
      <c r="V2030">
        <v>0</v>
      </c>
      <c r="W2030">
        <v>0</v>
      </c>
      <c r="X2030">
        <v>2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1</v>
      </c>
      <c r="AI2030" t="s">
        <v>794</v>
      </c>
      <c r="AJ2030">
        <v>43.467041999999999</v>
      </c>
      <c r="AK2030" t="s">
        <v>795</v>
      </c>
      <c r="AL2030">
        <v>-88.803669999999997</v>
      </c>
      <c r="AM2030">
        <v>25</v>
      </c>
      <c r="AN2030">
        <v>1850</v>
      </c>
      <c r="AO2030" t="s">
        <v>118</v>
      </c>
      <c r="AP2030">
        <v>-44</v>
      </c>
      <c r="AQ2030">
        <v>84</v>
      </c>
      <c r="AR2030">
        <v>-128</v>
      </c>
      <c r="AZ2030">
        <v>1200</v>
      </c>
      <c r="BA2030">
        <v>1</v>
      </c>
      <c r="BB2030" t="str">
        <f t="shared" si="1207"/>
        <v xml:space="preserve">N4400K  </v>
      </c>
      <c r="BC2030">
        <v>1</v>
      </c>
      <c r="BE2030">
        <v>0</v>
      </c>
      <c r="BF2030">
        <v>0</v>
      </c>
      <c r="BG2030">
        <v>0</v>
      </c>
      <c r="BH2030">
        <v>1775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 t="shared" si="1211"/>
        <v>21:43:33.602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168</v>
      </c>
      <c r="CR2030">
        <v>0</v>
      </c>
      <c r="CW2030">
        <v>4238806</v>
      </c>
      <c r="CY2030">
        <v>1</v>
      </c>
      <c r="CZ2030">
        <v>0</v>
      </c>
      <c r="DA2030">
        <v>1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 t="shared" si="1208"/>
        <v>07/22/2022 21:43:33.942</v>
      </c>
      <c r="C2031" t="str">
        <f t="shared" si="1206"/>
        <v>FFDFD3C0</v>
      </c>
      <c r="D2031" t="s">
        <v>113</v>
      </c>
      <c r="E2031">
        <v>44</v>
      </c>
      <c r="H2031">
        <v>151</v>
      </c>
      <c r="I2031" t="s">
        <v>114</v>
      </c>
      <c r="J2031" t="s">
        <v>115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1209"/>
        <v>21:43:33.602</v>
      </c>
      <c r="T2031" t="str">
        <f t="shared" si="1210"/>
        <v>21:43:33.202</v>
      </c>
      <c r="U2031" t="str">
        <f t="shared" si="1183"/>
        <v>A54CFF</v>
      </c>
      <c r="V2031">
        <v>0</v>
      </c>
      <c r="W2031">
        <v>0</v>
      </c>
      <c r="X2031">
        <v>2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1</v>
      </c>
      <c r="AI2031" t="s">
        <v>794</v>
      </c>
      <c r="AJ2031">
        <v>43.467041999999999</v>
      </c>
      <c r="AK2031" t="s">
        <v>795</v>
      </c>
      <c r="AL2031">
        <v>-88.803669999999997</v>
      </c>
      <c r="AM2031">
        <v>25</v>
      </c>
      <c r="AN2031">
        <v>1850</v>
      </c>
      <c r="AO2031" t="s">
        <v>118</v>
      </c>
      <c r="AP2031">
        <v>-44</v>
      </c>
      <c r="AQ2031">
        <v>84</v>
      </c>
      <c r="AR2031">
        <v>-128</v>
      </c>
      <c r="AZ2031">
        <v>1200</v>
      </c>
      <c r="BA2031">
        <v>1</v>
      </c>
      <c r="BB2031" t="str">
        <f t="shared" si="1207"/>
        <v xml:space="preserve">N4400K  </v>
      </c>
      <c r="BC2031">
        <v>1</v>
      </c>
      <c r="BE2031">
        <v>0</v>
      </c>
      <c r="BF2031">
        <v>0</v>
      </c>
      <c r="BG2031">
        <v>0</v>
      </c>
      <c r="BH2031">
        <v>1775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 t="shared" si="1211"/>
        <v>21:43:33.602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168</v>
      </c>
      <c r="CR2031">
        <v>0</v>
      </c>
      <c r="CW2031">
        <v>4238806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 t="shared" si="1208"/>
        <v>07/22/2022 21:43:33.942</v>
      </c>
      <c r="C2032" t="str">
        <f t="shared" si="1206"/>
        <v>FFDFD3C0</v>
      </c>
      <c r="D2032" t="s">
        <v>113</v>
      </c>
      <c r="E2032">
        <v>45</v>
      </c>
      <c r="H2032">
        <v>152</v>
      </c>
      <c r="I2032" t="s">
        <v>120</v>
      </c>
      <c r="J2032" t="s">
        <v>115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1209"/>
        <v>21:43:33.602</v>
      </c>
      <c r="T2032" t="str">
        <f t="shared" si="1210"/>
        <v>21:43:33.202</v>
      </c>
      <c r="U2032" t="str">
        <f t="shared" si="1183"/>
        <v>A54CFF</v>
      </c>
      <c r="V2032">
        <v>0</v>
      </c>
      <c r="W2032">
        <v>0</v>
      </c>
      <c r="X2032">
        <v>2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1</v>
      </c>
      <c r="AI2032" t="s">
        <v>794</v>
      </c>
      <c r="AJ2032">
        <v>43.467041999999999</v>
      </c>
      <c r="AK2032" t="s">
        <v>795</v>
      </c>
      <c r="AL2032">
        <v>-88.803669999999997</v>
      </c>
      <c r="AM2032">
        <v>25</v>
      </c>
      <c r="AN2032">
        <v>1850</v>
      </c>
      <c r="AO2032" t="s">
        <v>118</v>
      </c>
      <c r="AP2032">
        <v>-44</v>
      </c>
      <c r="AQ2032">
        <v>84</v>
      </c>
      <c r="AR2032">
        <v>-128</v>
      </c>
      <c r="AZ2032">
        <v>1200</v>
      </c>
      <c r="BA2032">
        <v>1</v>
      </c>
      <c r="BB2032" t="str">
        <f t="shared" si="1207"/>
        <v xml:space="preserve">N4400K  </v>
      </c>
      <c r="BC2032">
        <v>1</v>
      </c>
      <c r="BE2032">
        <v>0</v>
      </c>
      <c r="BF2032">
        <v>0</v>
      </c>
      <c r="BG2032">
        <v>0</v>
      </c>
      <c r="BH2032">
        <v>1775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 t="shared" si="1211"/>
        <v>21:43:33.602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168</v>
      </c>
      <c r="CR2032">
        <v>0</v>
      </c>
      <c r="CW2032">
        <v>4238806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 t="shared" si="1208"/>
        <v>07/22/2022 21:43:33.942</v>
      </c>
      <c r="C2033" t="str">
        <f t="shared" si="1206"/>
        <v>FFDFD3C0</v>
      </c>
      <c r="D2033" t="s">
        <v>124</v>
      </c>
      <c r="E2033">
        <v>2</v>
      </c>
      <c r="H2033">
        <v>156</v>
      </c>
      <c r="I2033" t="s">
        <v>125</v>
      </c>
      <c r="J2033" t="s">
        <v>126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1209"/>
        <v>21:43:33.602</v>
      </c>
      <c r="T2033" t="str">
        <f t="shared" si="1210"/>
        <v>21:43:33.202</v>
      </c>
      <c r="U2033" t="str">
        <f t="shared" si="1183"/>
        <v>A54CFF</v>
      </c>
      <c r="V2033">
        <v>0</v>
      </c>
      <c r="W2033">
        <v>0</v>
      </c>
      <c r="X2033">
        <v>2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1</v>
      </c>
      <c r="AI2033" t="s">
        <v>794</v>
      </c>
      <c r="AJ2033">
        <v>43.467041999999999</v>
      </c>
      <c r="AK2033" t="s">
        <v>795</v>
      </c>
      <c r="AL2033">
        <v>-88.803669999999997</v>
      </c>
      <c r="AM2033">
        <v>25</v>
      </c>
      <c r="AN2033">
        <v>1850</v>
      </c>
      <c r="AO2033" t="s">
        <v>118</v>
      </c>
      <c r="AP2033">
        <v>-44</v>
      </c>
      <c r="AQ2033">
        <v>84</v>
      </c>
      <c r="AR2033">
        <v>-128</v>
      </c>
      <c r="AZ2033">
        <v>1200</v>
      </c>
      <c r="BA2033">
        <v>1</v>
      </c>
      <c r="BB2033" t="str">
        <f t="shared" si="1207"/>
        <v xml:space="preserve">N4400K  </v>
      </c>
      <c r="BC2033">
        <v>1</v>
      </c>
      <c r="BE2033">
        <v>0</v>
      </c>
      <c r="BF2033">
        <v>0</v>
      </c>
      <c r="BG2033">
        <v>0</v>
      </c>
      <c r="BH2033">
        <v>1775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 t="shared" si="1211"/>
        <v>21:43:33.602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168</v>
      </c>
      <c r="CR2033">
        <v>0</v>
      </c>
      <c r="CW2033">
        <v>4238806</v>
      </c>
      <c r="CY2033">
        <v>1</v>
      </c>
      <c r="CZ2033">
        <v>0</v>
      </c>
      <c r="DA2033">
        <v>1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"07/22/2022 21:43:34.880"</f>
        <v>07/22/2022 21:43:34.880</v>
      </c>
      <c r="C2034" t="str">
        <f t="shared" si="1206"/>
        <v>FFDFD3C0</v>
      </c>
      <c r="D2034" t="s">
        <v>124</v>
      </c>
      <c r="E2034">
        <v>2</v>
      </c>
      <c r="H2034">
        <v>156</v>
      </c>
      <c r="I2034" t="s">
        <v>125</v>
      </c>
      <c r="J2034" t="s">
        <v>126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ref="S2034:S2039" si="1212">"21:43:34.680"</f>
        <v>21:43:34.680</v>
      </c>
      <c r="T2034" t="str">
        <f t="shared" ref="T2034:T2039" si="1213">"21:43:34.180"</f>
        <v>21:43:34.180</v>
      </c>
      <c r="U2034" t="str">
        <f t="shared" si="1183"/>
        <v>A54CFF</v>
      </c>
      <c r="V2034">
        <v>0</v>
      </c>
      <c r="W2034">
        <v>0</v>
      </c>
      <c r="X2034">
        <v>2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1</v>
      </c>
      <c r="AI2034" t="s">
        <v>796</v>
      </c>
      <c r="AJ2034">
        <v>43.467449999999999</v>
      </c>
      <c r="AK2034" t="s">
        <v>797</v>
      </c>
      <c r="AL2034">
        <v>-88.804013999999995</v>
      </c>
      <c r="AM2034">
        <v>25</v>
      </c>
      <c r="AN2034">
        <v>1825</v>
      </c>
      <c r="AO2034" t="s">
        <v>118</v>
      </c>
      <c r="AP2034">
        <v>-44</v>
      </c>
      <c r="AQ2034">
        <v>84</v>
      </c>
      <c r="AR2034">
        <v>-128</v>
      </c>
      <c r="AZ2034">
        <v>1200</v>
      </c>
      <c r="BA2034">
        <v>1</v>
      </c>
      <c r="BB2034" t="str">
        <f t="shared" si="1207"/>
        <v xml:space="preserve">N4400K  </v>
      </c>
      <c r="BC2034">
        <v>1</v>
      </c>
      <c r="BE2034">
        <v>0</v>
      </c>
      <c r="BF2034">
        <v>0</v>
      </c>
      <c r="BG2034">
        <v>0</v>
      </c>
      <c r="BH2034">
        <v>1750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 t="shared" ref="BW2034:BW2039" si="1214">"21:43:34.683"</f>
        <v>21:43:34.683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168</v>
      </c>
      <c r="CR2034">
        <v>0</v>
      </c>
      <c r="CW2034">
        <v>4240177</v>
      </c>
      <c r="CY2034">
        <v>1</v>
      </c>
      <c r="CZ2034">
        <v>0</v>
      </c>
      <c r="DA2034">
        <v>0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"07/22/2022 21:43:34.911"</f>
        <v>07/22/2022 21:43:34.911</v>
      </c>
      <c r="C2035" t="str">
        <f t="shared" si="1206"/>
        <v>FFDFD3C0</v>
      </c>
      <c r="D2035" t="s">
        <v>127</v>
      </c>
      <c r="E2035">
        <v>8</v>
      </c>
      <c r="F2035">
        <v>2008</v>
      </c>
      <c r="G2035" t="s">
        <v>128</v>
      </c>
      <c r="J2035" t="s">
        <v>129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1212"/>
        <v>21:43:34.680</v>
      </c>
      <c r="T2035" t="str">
        <f t="shared" si="1213"/>
        <v>21:43:34.180</v>
      </c>
      <c r="U2035" t="str">
        <f t="shared" si="1183"/>
        <v>A54CFF</v>
      </c>
      <c r="V2035">
        <v>0</v>
      </c>
      <c r="W2035">
        <v>0</v>
      </c>
      <c r="X2035">
        <v>2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1</v>
      </c>
      <c r="AI2035" t="s">
        <v>796</v>
      </c>
      <c r="AJ2035">
        <v>43.467449999999999</v>
      </c>
      <c r="AK2035" t="s">
        <v>797</v>
      </c>
      <c r="AL2035">
        <v>-88.804013999999995</v>
      </c>
      <c r="AM2035">
        <v>25</v>
      </c>
      <c r="AN2035">
        <v>1825</v>
      </c>
      <c r="AO2035" t="s">
        <v>118</v>
      </c>
      <c r="AP2035">
        <v>-44</v>
      </c>
      <c r="AQ2035">
        <v>84</v>
      </c>
      <c r="AR2035">
        <v>-128</v>
      </c>
      <c r="AZ2035">
        <v>1200</v>
      </c>
      <c r="BA2035">
        <v>1</v>
      </c>
      <c r="BB2035" t="str">
        <f t="shared" si="1207"/>
        <v xml:space="preserve">N4400K  </v>
      </c>
      <c r="BC2035">
        <v>1</v>
      </c>
      <c r="BE2035">
        <v>0</v>
      </c>
      <c r="BF2035">
        <v>0</v>
      </c>
      <c r="BG2035">
        <v>0</v>
      </c>
      <c r="BH2035">
        <v>1750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 t="shared" si="1214"/>
        <v>21:43:34.683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168</v>
      </c>
      <c r="CR2035">
        <v>0</v>
      </c>
      <c r="CW2035">
        <v>4240177</v>
      </c>
      <c r="CY2035">
        <v>1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"07/22/2022 21:43:34.911"</f>
        <v>07/22/2022 21:43:34.911</v>
      </c>
      <c r="C2036" t="str">
        <f t="shared" si="1206"/>
        <v>FFDFD3C0</v>
      </c>
      <c r="D2036" t="s">
        <v>121</v>
      </c>
      <c r="E2036">
        <v>11</v>
      </c>
      <c r="F2036">
        <v>1011</v>
      </c>
      <c r="G2036" t="s">
        <v>125</v>
      </c>
      <c r="J2036" t="s">
        <v>123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1212"/>
        <v>21:43:34.680</v>
      </c>
      <c r="T2036" t="str">
        <f t="shared" si="1213"/>
        <v>21:43:34.180</v>
      </c>
      <c r="U2036" t="str">
        <f t="shared" si="1183"/>
        <v>A54CFF</v>
      </c>
      <c r="V2036">
        <v>0</v>
      </c>
      <c r="W2036">
        <v>0</v>
      </c>
      <c r="X2036">
        <v>2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1</v>
      </c>
      <c r="AI2036" t="s">
        <v>796</v>
      </c>
      <c r="AJ2036">
        <v>43.467449999999999</v>
      </c>
      <c r="AK2036" t="s">
        <v>797</v>
      </c>
      <c r="AL2036">
        <v>-88.804013999999995</v>
      </c>
      <c r="AM2036">
        <v>25</v>
      </c>
      <c r="AN2036">
        <v>1825</v>
      </c>
      <c r="AO2036" t="s">
        <v>118</v>
      </c>
      <c r="AP2036">
        <v>-44</v>
      </c>
      <c r="AQ2036">
        <v>84</v>
      </c>
      <c r="AR2036">
        <v>-128</v>
      </c>
      <c r="AZ2036">
        <v>1200</v>
      </c>
      <c r="BA2036">
        <v>1</v>
      </c>
      <c r="BB2036" t="str">
        <f t="shared" si="1207"/>
        <v xml:space="preserve">N4400K  </v>
      </c>
      <c r="BC2036">
        <v>1</v>
      </c>
      <c r="BE2036">
        <v>0</v>
      </c>
      <c r="BF2036">
        <v>0</v>
      </c>
      <c r="BG2036">
        <v>0</v>
      </c>
      <c r="BH2036">
        <v>1750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 t="shared" si="1214"/>
        <v>21:43:34.683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119</v>
      </c>
      <c r="CQ2036">
        <v>168</v>
      </c>
      <c r="CR2036">
        <v>0</v>
      </c>
      <c r="CW2036">
        <v>4240177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"07/22/2022 21:43:34.911"</f>
        <v>07/22/2022 21:43:34.911</v>
      </c>
      <c r="C2037" t="str">
        <f t="shared" si="1206"/>
        <v>FFDFD3C0</v>
      </c>
      <c r="D2037" t="s">
        <v>121</v>
      </c>
      <c r="E2037">
        <v>12</v>
      </c>
      <c r="F2037">
        <v>1012</v>
      </c>
      <c r="G2037" t="s">
        <v>122</v>
      </c>
      <c r="J2037" t="s">
        <v>123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1212"/>
        <v>21:43:34.680</v>
      </c>
      <c r="T2037" t="str">
        <f t="shared" si="1213"/>
        <v>21:43:34.180</v>
      </c>
      <c r="U2037" t="str">
        <f t="shared" si="1183"/>
        <v>A54CFF</v>
      </c>
      <c r="V2037">
        <v>0</v>
      </c>
      <c r="W2037">
        <v>0</v>
      </c>
      <c r="X2037">
        <v>2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1</v>
      </c>
      <c r="AI2037" t="s">
        <v>796</v>
      </c>
      <c r="AJ2037">
        <v>43.467449999999999</v>
      </c>
      <c r="AK2037" t="s">
        <v>797</v>
      </c>
      <c r="AL2037">
        <v>-88.804013999999995</v>
      </c>
      <c r="AM2037">
        <v>25</v>
      </c>
      <c r="AN2037">
        <v>1825</v>
      </c>
      <c r="AO2037" t="s">
        <v>118</v>
      </c>
      <c r="AP2037">
        <v>-44</v>
      </c>
      <c r="AQ2037">
        <v>84</v>
      </c>
      <c r="AR2037">
        <v>-128</v>
      </c>
      <c r="AZ2037">
        <v>1200</v>
      </c>
      <c r="BA2037">
        <v>1</v>
      </c>
      <c r="BB2037" t="str">
        <f t="shared" si="1207"/>
        <v xml:space="preserve">N4400K  </v>
      </c>
      <c r="BC2037">
        <v>1</v>
      </c>
      <c r="BE2037">
        <v>0</v>
      </c>
      <c r="BF2037">
        <v>0</v>
      </c>
      <c r="BG2037">
        <v>0</v>
      </c>
      <c r="BH2037">
        <v>1750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 t="shared" si="1214"/>
        <v>21:43:34.683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119</v>
      </c>
      <c r="CQ2037">
        <v>168</v>
      </c>
      <c r="CR2037">
        <v>0</v>
      </c>
      <c r="CW2037">
        <v>4240177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"07/22/2022 21:43:34.911"</f>
        <v>07/22/2022 21:43:34.911</v>
      </c>
      <c r="C2038" t="str">
        <f t="shared" si="1206"/>
        <v>FFDFD3C0</v>
      </c>
      <c r="D2038" t="s">
        <v>113</v>
      </c>
      <c r="E2038">
        <v>44</v>
      </c>
      <c r="H2038">
        <v>151</v>
      </c>
      <c r="I2038" t="s">
        <v>114</v>
      </c>
      <c r="J2038" t="s">
        <v>115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si="1212"/>
        <v>21:43:34.680</v>
      </c>
      <c r="T2038" t="str">
        <f t="shared" si="1213"/>
        <v>21:43:34.180</v>
      </c>
      <c r="U2038" t="str">
        <f t="shared" si="1183"/>
        <v>A54CFF</v>
      </c>
      <c r="V2038">
        <v>0</v>
      </c>
      <c r="W2038">
        <v>0</v>
      </c>
      <c r="X2038">
        <v>2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1</v>
      </c>
      <c r="AI2038" t="s">
        <v>796</v>
      </c>
      <c r="AJ2038">
        <v>43.467449999999999</v>
      </c>
      <c r="AK2038" t="s">
        <v>797</v>
      </c>
      <c r="AL2038">
        <v>-88.804013999999995</v>
      </c>
      <c r="AM2038">
        <v>25</v>
      </c>
      <c r="AN2038">
        <v>1825</v>
      </c>
      <c r="AO2038" t="s">
        <v>118</v>
      </c>
      <c r="AP2038">
        <v>-44</v>
      </c>
      <c r="AQ2038">
        <v>84</v>
      </c>
      <c r="AR2038">
        <v>-128</v>
      </c>
      <c r="AZ2038">
        <v>1200</v>
      </c>
      <c r="BA2038">
        <v>1</v>
      </c>
      <c r="BB2038" t="str">
        <f t="shared" si="1207"/>
        <v xml:space="preserve">N4400K  </v>
      </c>
      <c r="BC2038">
        <v>1</v>
      </c>
      <c r="BE2038">
        <v>0</v>
      </c>
      <c r="BF2038">
        <v>0</v>
      </c>
      <c r="BG2038">
        <v>0</v>
      </c>
      <c r="BH2038">
        <v>1750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 t="shared" si="1214"/>
        <v>21:43:34.683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119</v>
      </c>
      <c r="CQ2038">
        <v>168</v>
      </c>
      <c r="CR2038">
        <v>0</v>
      </c>
      <c r="CW2038">
        <v>4240177</v>
      </c>
      <c r="CY2038">
        <v>1</v>
      </c>
      <c r="CZ2038">
        <v>0</v>
      </c>
      <c r="DA2038">
        <v>0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"07/22/2022 21:43:34.911"</f>
        <v>07/22/2022 21:43:34.911</v>
      </c>
      <c r="C2039" t="str">
        <f t="shared" si="1206"/>
        <v>FFDFD3C0</v>
      </c>
      <c r="D2039" t="s">
        <v>113</v>
      </c>
      <c r="E2039">
        <v>45</v>
      </c>
      <c r="H2039">
        <v>152</v>
      </c>
      <c r="I2039" t="s">
        <v>120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1212"/>
        <v>21:43:34.680</v>
      </c>
      <c r="T2039" t="str">
        <f t="shared" si="1213"/>
        <v>21:43:34.180</v>
      </c>
      <c r="U2039" t="str">
        <f t="shared" si="1183"/>
        <v>A54CFF</v>
      </c>
      <c r="V2039">
        <v>0</v>
      </c>
      <c r="W2039">
        <v>0</v>
      </c>
      <c r="X2039">
        <v>2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1</v>
      </c>
      <c r="AI2039" t="s">
        <v>796</v>
      </c>
      <c r="AJ2039">
        <v>43.467449999999999</v>
      </c>
      <c r="AK2039" t="s">
        <v>797</v>
      </c>
      <c r="AL2039">
        <v>-88.804013999999995</v>
      </c>
      <c r="AM2039">
        <v>25</v>
      </c>
      <c r="AN2039">
        <v>1825</v>
      </c>
      <c r="AO2039" t="s">
        <v>118</v>
      </c>
      <c r="AP2039">
        <v>-44</v>
      </c>
      <c r="AQ2039">
        <v>84</v>
      </c>
      <c r="AR2039">
        <v>-128</v>
      </c>
      <c r="AZ2039">
        <v>1200</v>
      </c>
      <c r="BA2039">
        <v>1</v>
      </c>
      <c r="BB2039" t="str">
        <f t="shared" si="1207"/>
        <v xml:space="preserve">N4400K  </v>
      </c>
      <c r="BC2039">
        <v>1</v>
      </c>
      <c r="BE2039">
        <v>0</v>
      </c>
      <c r="BF2039">
        <v>0</v>
      </c>
      <c r="BG2039">
        <v>0</v>
      </c>
      <c r="BH2039">
        <v>1750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 t="shared" si="1214"/>
        <v>21:43:34.683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168</v>
      </c>
      <c r="CR2039">
        <v>0</v>
      </c>
      <c r="CW2039">
        <v>4240177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 t="shared" ref="A2040:A2045" si="1215">"07/22/2022 21:43:35.911"</f>
        <v>07/22/2022 21:43:35.911</v>
      </c>
      <c r="C2040" t="str">
        <f t="shared" si="1206"/>
        <v>FFDFD3C0</v>
      </c>
      <c r="D2040" t="s">
        <v>113</v>
      </c>
      <c r="E2040">
        <v>44</v>
      </c>
      <c r="H2040">
        <v>151</v>
      </c>
      <c r="I2040" t="s">
        <v>114</v>
      </c>
      <c r="J2040" t="s">
        <v>115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ref="S2040:S2045" si="1216">"21:43:35.703"</f>
        <v>21:43:35.703</v>
      </c>
      <c r="T2040" t="str">
        <f t="shared" ref="T2040:T2045" si="1217">"21:43:35.203"</f>
        <v>21:43:35.203</v>
      </c>
      <c r="U2040" t="str">
        <f t="shared" si="1183"/>
        <v>A54CFF</v>
      </c>
      <c r="V2040">
        <v>0</v>
      </c>
      <c r="W2040">
        <v>0</v>
      </c>
      <c r="X2040">
        <v>2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1</v>
      </c>
      <c r="AI2040" t="s">
        <v>798</v>
      </c>
      <c r="AJ2040">
        <v>43.467815000000002</v>
      </c>
      <c r="AK2040" t="s">
        <v>799</v>
      </c>
      <c r="AL2040">
        <v>-88.804271</v>
      </c>
      <c r="AM2040">
        <v>25</v>
      </c>
      <c r="AN2040">
        <v>1825</v>
      </c>
      <c r="AO2040" t="s">
        <v>118</v>
      </c>
      <c r="AP2040">
        <v>-44</v>
      </c>
      <c r="AQ2040">
        <v>85</v>
      </c>
      <c r="AR2040">
        <v>-128</v>
      </c>
      <c r="AZ2040">
        <v>1200</v>
      </c>
      <c r="BA2040">
        <v>1</v>
      </c>
      <c r="BB2040" t="str">
        <f t="shared" si="1207"/>
        <v xml:space="preserve">N4400K  </v>
      </c>
      <c r="BC2040">
        <v>1</v>
      </c>
      <c r="BE2040">
        <v>0</v>
      </c>
      <c r="BF2040">
        <v>0</v>
      </c>
      <c r="BG2040">
        <v>0</v>
      </c>
      <c r="BH2040">
        <v>1750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 t="shared" ref="BW2040:BW2045" si="1218">"21:43:35.704"</f>
        <v>21:43:35.704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168</v>
      </c>
      <c r="CR2040">
        <v>0</v>
      </c>
      <c r="CW2040">
        <v>4241445</v>
      </c>
      <c r="CY2040">
        <v>1</v>
      </c>
      <c r="CZ2040">
        <v>0</v>
      </c>
      <c r="DA2040">
        <v>0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 t="shared" si="1215"/>
        <v>07/22/2022 21:43:35.911</v>
      </c>
      <c r="C2041" t="str">
        <f t="shared" si="1206"/>
        <v>FFDFD3C0</v>
      </c>
      <c r="D2041" t="s">
        <v>113</v>
      </c>
      <c r="E2041">
        <v>45</v>
      </c>
      <c r="H2041">
        <v>152</v>
      </c>
      <c r="I2041" t="s">
        <v>120</v>
      </c>
      <c r="J2041" t="s">
        <v>115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1216"/>
        <v>21:43:35.703</v>
      </c>
      <c r="T2041" t="str">
        <f t="shared" si="1217"/>
        <v>21:43:35.203</v>
      </c>
      <c r="U2041" t="str">
        <f t="shared" si="1183"/>
        <v>A54CFF</v>
      </c>
      <c r="V2041">
        <v>0</v>
      </c>
      <c r="W2041">
        <v>0</v>
      </c>
      <c r="X2041">
        <v>2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1</v>
      </c>
      <c r="AI2041" t="s">
        <v>798</v>
      </c>
      <c r="AJ2041">
        <v>43.467815000000002</v>
      </c>
      <c r="AK2041" t="s">
        <v>799</v>
      </c>
      <c r="AL2041">
        <v>-88.804271</v>
      </c>
      <c r="AM2041">
        <v>25</v>
      </c>
      <c r="AN2041">
        <v>1825</v>
      </c>
      <c r="AO2041" t="s">
        <v>118</v>
      </c>
      <c r="AP2041">
        <v>-44</v>
      </c>
      <c r="AQ2041">
        <v>85</v>
      </c>
      <c r="AR2041">
        <v>-128</v>
      </c>
      <c r="AZ2041">
        <v>1200</v>
      </c>
      <c r="BA2041">
        <v>1</v>
      </c>
      <c r="BB2041" t="str">
        <f t="shared" si="1207"/>
        <v xml:space="preserve">N4400K  </v>
      </c>
      <c r="BC2041">
        <v>1</v>
      </c>
      <c r="BE2041">
        <v>0</v>
      </c>
      <c r="BF2041">
        <v>0</v>
      </c>
      <c r="BG2041">
        <v>0</v>
      </c>
      <c r="BH2041">
        <v>1750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 t="shared" si="1218"/>
        <v>21:43:35.704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168</v>
      </c>
      <c r="CR2041">
        <v>0</v>
      </c>
      <c r="CW2041">
        <v>4241445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 t="shared" si="1215"/>
        <v>07/22/2022 21:43:35.911</v>
      </c>
      <c r="C2042" t="str">
        <f t="shared" si="1206"/>
        <v>FFDFD3C0</v>
      </c>
      <c r="D2042" t="s">
        <v>124</v>
      </c>
      <c r="E2042">
        <v>2</v>
      </c>
      <c r="H2042">
        <v>156</v>
      </c>
      <c r="I2042" t="s">
        <v>125</v>
      </c>
      <c r="J2042" t="s">
        <v>126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1216"/>
        <v>21:43:35.703</v>
      </c>
      <c r="T2042" t="str">
        <f t="shared" si="1217"/>
        <v>21:43:35.203</v>
      </c>
      <c r="U2042" t="str">
        <f t="shared" si="1183"/>
        <v>A54CFF</v>
      </c>
      <c r="V2042">
        <v>0</v>
      </c>
      <c r="W2042">
        <v>0</v>
      </c>
      <c r="X2042">
        <v>2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1</v>
      </c>
      <c r="AI2042" t="s">
        <v>798</v>
      </c>
      <c r="AJ2042">
        <v>43.467815000000002</v>
      </c>
      <c r="AK2042" t="s">
        <v>799</v>
      </c>
      <c r="AL2042">
        <v>-88.804271</v>
      </c>
      <c r="AM2042">
        <v>25</v>
      </c>
      <c r="AN2042">
        <v>1825</v>
      </c>
      <c r="AO2042" t="s">
        <v>118</v>
      </c>
      <c r="AP2042">
        <v>-44</v>
      </c>
      <c r="AQ2042">
        <v>85</v>
      </c>
      <c r="AR2042">
        <v>-128</v>
      </c>
      <c r="AZ2042">
        <v>1200</v>
      </c>
      <c r="BA2042">
        <v>1</v>
      </c>
      <c r="BB2042" t="str">
        <f t="shared" si="1207"/>
        <v xml:space="preserve">N4400K  </v>
      </c>
      <c r="BC2042">
        <v>1</v>
      </c>
      <c r="BE2042">
        <v>0</v>
      </c>
      <c r="BF2042">
        <v>0</v>
      </c>
      <c r="BG2042">
        <v>0</v>
      </c>
      <c r="BH2042">
        <v>1750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 t="shared" si="1218"/>
        <v>21:43:35.704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168</v>
      </c>
      <c r="CR2042">
        <v>0</v>
      </c>
      <c r="CW2042">
        <v>4241445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 t="shared" si="1215"/>
        <v>07/22/2022 21:43:35.911</v>
      </c>
      <c r="C2043" t="str">
        <f t="shared" si="1206"/>
        <v>FFDFD3C0</v>
      </c>
      <c r="D2043" t="s">
        <v>121</v>
      </c>
      <c r="E2043">
        <v>11</v>
      </c>
      <c r="F2043">
        <v>1011</v>
      </c>
      <c r="G2043" t="s">
        <v>125</v>
      </c>
      <c r="J2043" t="s">
        <v>123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1216"/>
        <v>21:43:35.703</v>
      </c>
      <c r="T2043" t="str">
        <f t="shared" si="1217"/>
        <v>21:43:35.203</v>
      </c>
      <c r="U2043" t="str">
        <f t="shared" si="1183"/>
        <v>A54CFF</v>
      </c>
      <c r="V2043">
        <v>0</v>
      </c>
      <c r="W2043">
        <v>0</v>
      </c>
      <c r="X2043">
        <v>2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1</v>
      </c>
      <c r="AI2043" t="s">
        <v>798</v>
      </c>
      <c r="AJ2043">
        <v>43.467815000000002</v>
      </c>
      <c r="AK2043" t="s">
        <v>799</v>
      </c>
      <c r="AL2043">
        <v>-88.804271</v>
      </c>
      <c r="AM2043">
        <v>25</v>
      </c>
      <c r="AN2043">
        <v>1825</v>
      </c>
      <c r="AO2043" t="s">
        <v>118</v>
      </c>
      <c r="AP2043">
        <v>-44</v>
      </c>
      <c r="AQ2043">
        <v>85</v>
      </c>
      <c r="AR2043">
        <v>-128</v>
      </c>
      <c r="AZ2043">
        <v>1200</v>
      </c>
      <c r="BA2043">
        <v>1</v>
      </c>
      <c r="BB2043" t="str">
        <f t="shared" si="1207"/>
        <v xml:space="preserve">N4400K  </v>
      </c>
      <c r="BC2043">
        <v>1</v>
      </c>
      <c r="BE2043">
        <v>0</v>
      </c>
      <c r="BF2043">
        <v>0</v>
      </c>
      <c r="BG2043">
        <v>0</v>
      </c>
      <c r="BH2043">
        <v>1750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 t="shared" si="1218"/>
        <v>21:43:35.704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168</v>
      </c>
      <c r="CR2043">
        <v>0</v>
      </c>
      <c r="CW2043">
        <v>4241445</v>
      </c>
      <c r="CY2043">
        <v>1</v>
      </c>
      <c r="CZ2043">
        <v>0</v>
      </c>
      <c r="DA2043">
        <v>1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 t="shared" si="1215"/>
        <v>07/22/2022 21:43:35.911</v>
      </c>
      <c r="C2044" t="str">
        <f t="shared" si="1206"/>
        <v>FFDFD3C0</v>
      </c>
      <c r="D2044" t="s">
        <v>127</v>
      </c>
      <c r="E2044">
        <v>8</v>
      </c>
      <c r="F2044">
        <v>2008</v>
      </c>
      <c r="G2044" t="s">
        <v>128</v>
      </c>
      <c r="J2044" t="s">
        <v>129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216"/>
        <v>21:43:35.703</v>
      </c>
      <c r="T2044" t="str">
        <f t="shared" si="1217"/>
        <v>21:43:35.203</v>
      </c>
      <c r="U2044" t="str">
        <f t="shared" si="1183"/>
        <v>A54CFF</v>
      </c>
      <c r="V2044">
        <v>0</v>
      </c>
      <c r="W2044">
        <v>0</v>
      </c>
      <c r="X2044">
        <v>2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1</v>
      </c>
      <c r="AI2044" t="s">
        <v>798</v>
      </c>
      <c r="AJ2044">
        <v>43.467815000000002</v>
      </c>
      <c r="AK2044" t="s">
        <v>799</v>
      </c>
      <c r="AL2044">
        <v>-88.804271</v>
      </c>
      <c r="AM2044">
        <v>25</v>
      </c>
      <c r="AN2044">
        <v>1825</v>
      </c>
      <c r="AO2044" t="s">
        <v>118</v>
      </c>
      <c r="AP2044">
        <v>-44</v>
      </c>
      <c r="AQ2044">
        <v>85</v>
      </c>
      <c r="AR2044">
        <v>-128</v>
      </c>
      <c r="AZ2044">
        <v>1200</v>
      </c>
      <c r="BA2044">
        <v>1</v>
      </c>
      <c r="BB2044" t="str">
        <f t="shared" si="1207"/>
        <v xml:space="preserve">N4400K  </v>
      </c>
      <c r="BC2044">
        <v>1</v>
      </c>
      <c r="BE2044">
        <v>0</v>
      </c>
      <c r="BF2044">
        <v>0</v>
      </c>
      <c r="BG2044">
        <v>0</v>
      </c>
      <c r="BH2044">
        <v>1750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 t="shared" si="1218"/>
        <v>21:43:35.704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7</v>
      </c>
      <c r="CP2044" t="s">
        <v>119</v>
      </c>
      <c r="CQ2044">
        <v>168</v>
      </c>
      <c r="CR2044">
        <v>0</v>
      </c>
      <c r="CW2044">
        <v>4241445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 t="shared" si="1215"/>
        <v>07/22/2022 21:43:35.911</v>
      </c>
      <c r="C2045" t="str">
        <f t="shared" si="1206"/>
        <v>FFDFD3C0</v>
      </c>
      <c r="D2045" t="s">
        <v>121</v>
      </c>
      <c r="E2045">
        <v>12</v>
      </c>
      <c r="F2045">
        <v>1012</v>
      </c>
      <c r="G2045" t="s">
        <v>122</v>
      </c>
      <c r="J2045" t="s">
        <v>123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1216"/>
        <v>21:43:35.703</v>
      </c>
      <c r="T2045" t="str">
        <f t="shared" si="1217"/>
        <v>21:43:35.203</v>
      </c>
      <c r="U2045" t="str">
        <f t="shared" si="1183"/>
        <v>A54CFF</v>
      </c>
      <c r="V2045">
        <v>0</v>
      </c>
      <c r="W2045">
        <v>0</v>
      </c>
      <c r="X2045">
        <v>2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1</v>
      </c>
      <c r="AI2045" t="s">
        <v>798</v>
      </c>
      <c r="AJ2045">
        <v>43.467815000000002</v>
      </c>
      <c r="AK2045" t="s">
        <v>799</v>
      </c>
      <c r="AL2045">
        <v>-88.804271</v>
      </c>
      <c r="AM2045">
        <v>25</v>
      </c>
      <c r="AN2045">
        <v>1825</v>
      </c>
      <c r="AO2045" t="s">
        <v>118</v>
      </c>
      <c r="AP2045">
        <v>-44</v>
      </c>
      <c r="AQ2045">
        <v>85</v>
      </c>
      <c r="AR2045">
        <v>-128</v>
      </c>
      <c r="AZ2045">
        <v>1200</v>
      </c>
      <c r="BA2045">
        <v>1</v>
      </c>
      <c r="BB2045" t="str">
        <f t="shared" si="1207"/>
        <v xml:space="preserve">N4400K  </v>
      </c>
      <c r="BC2045">
        <v>1</v>
      </c>
      <c r="BE2045">
        <v>0</v>
      </c>
      <c r="BF2045">
        <v>0</v>
      </c>
      <c r="BG2045">
        <v>0</v>
      </c>
      <c r="BH2045">
        <v>1750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 t="shared" si="1218"/>
        <v>21:43:35.704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168</v>
      </c>
      <c r="CR2045">
        <v>0</v>
      </c>
      <c r="CW2045">
        <v>4241445</v>
      </c>
      <c r="CY2045">
        <v>1</v>
      </c>
      <c r="CZ2045">
        <v>0</v>
      </c>
      <c r="DA2045">
        <v>1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"07/22/2022 21:43:36.880"</f>
        <v>07/22/2022 21:43:36.880</v>
      </c>
      <c r="C2046" t="str">
        <f t="shared" si="1206"/>
        <v>FFDFD3C0</v>
      </c>
      <c r="D2046" t="s">
        <v>113</v>
      </c>
      <c r="E2046">
        <v>44</v>
      </c>
      <c r="H2046">
        <v>151</v>
      </c>
      <c r="I2046" t="s">
        <v>114</v>
      </c>
      <c r="J2046" t="s">
        <v>115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ref="S2046:S2051" si="1219">"21:43:36.703"</f>
        <v>21:43:36.703</v>
      </c>
      <c r="T2046" t="str">
        <f t="shared" ref="T2046:T2051" si="1220">"21:43:36.303"</f>
        <v>21:43:36.303</v>
      </c>
      <c r="U2046" t="str">
        <f t="shared" si="1183"/>
        <v>A54CFF</v>
      </c>
      <c r="V2046">
        <v>0</v>
      </c>
      <c r="W2046">
        <v>0</v>
      </c>
      <c r="X2046">
        <v>2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1</v>
      </c>
      <c r="AI2046" t="s">
        <v>800</v>
      </c>
      <c r="AJ2046">
        <v>43.468223000000002</v>
      </c>
      <c r="AK2046" t="s">
        <v>801</v>
      </c>
      <c r="AL2046">
        <v>-88.804529000000002</v>
      </c>
      <c r="AM2046">
        <v>25</v>
      </c>
      <c r="AN2046">
        <v>1825</v>
      </c>
      <c r="AO2046" t="s">
        <v>118</v>
      </c>
      <c r="AP2046">
        <v>-44</v>
      </c>
      <c r="AQ2046">
        <v>84</v>
      </c>
      <c r="AR2046">
        <v>-64</v>
      </c>
      <c r="AZ2046">
        <v>1200</v>
      </c>
      <c r="BA2046">
        <v>1</v>
      </c>
      <c r="BB2046" t="str">
        <f t="shared" si="1207"/>
        <v xml:space="preserve">N4400K  </v>
      </c>
      <c r="BC2046">
        <v>1</v>
      </c>
      <c r="BE2046">
        <v>0</v>
      </c>
      <c r="BF2046">
        <v>0</v>
      </c>
      <c r="BG2046">
        <v>0</v>
      </c>
      <c r="BH2046">
        <v>1750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 t="shared" ref="BW2046:BW2051" si="1221">"21:43:36.710"</f>
        <v>21:43:36.710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7</v>
      </c>
      <c r="CP2046" t="s">
        <v>119</v>
      </c>
      <c r="CQ2046">
        <v>168</v>
      </c>
      <c r="CR2046">
        <v>3</v>
      </c>
      <c r="CW2046">
        <v>9683747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"07/22/2022 21:43:36.880"</f>
        <v>07/22/2022 21:43:36.880</v>
      </c>
      <c r="C2047" t="str">
        <f t="shared" si="1206"/>
        <v>FFDFD3C0</v>
      </c>
      <c r="D2047" t="s">
        <v>113</v>
      </c>
      <c r="E2047">
        <v>45</v>
      </c>
      <c r="H2047">
        <v>152</v>
      </c>
      <c r="I2047" t="s">
        <v>120</v>
      </c>
      <c r="J2047" t="s">
        <v>115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1219"/>
        <v>21:43:36.703</v>
      </c>
      <c r="T2047" t="str">
        <f t="shared" si="1220"/>
        <v>21:43:36.303</v>
      </c>
      <c r="U2047" t="str">
        <f t="shared" si="1183"/>
        <v>A54CFF</v>
      </c>
      <c r="V2047">
        <v>0</v>
      </c>
      <c r="W2047">
        <v>0</v>
      </c>
      <c r="X2047">
        <v>2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1</v>
      </c>
      <c r="AI2047" t="s">
        <v>800</v>
      </c>
      <c r="AJ2047">
        <v>43.468223000000002</v>
      </c>
      <c r="AK2047" t="s">
        <v>801</v>
      </c>
      <c r="AL2047">
        <v>-88.804529000000002</v>
      </c>
      <c r="AM2047">
        <v>25</v>
      </c>
      <c r="AN2047">
        <v>1825</v>
      </c>
      <c r="AO2047" t="s">
        <v>118</v>
      </c>
      <c r="AP2047">
        <v>-44</v>
      </c>
      <c r="AQ2047">
        <v>84</v>
      </c>
      <c r="AR2047">
        <v>-64</v>
      </c>
      <c r="AZ2047">
        <v>1200</v>
      </c>
      <c r="BA2047">
        <v>1</v>
      </c>
      <c r="BB2047" t="str">
        <f t="shared" si="1207"/>
        <v xml:space="preserve">N4400K  </v>
      </c>
      <c r="BC2047">
        <v>1</v>
      </c>
      <c r="BE2047">
        <v>0</v>
      </c>
      <c r="BF2047">
        <v>0</v>
      </c>
      <c r="BG2047">
        <v>0</v>
      </c>
      <c r="BH2047">
        <v>1750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 t="shared" si="1221"/>
        <v>21:43:36.710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7</v>
      </c>
      <c r="CP2047" t="s">
        <v>119</v>
      </c>
      <c r="CQ2047">
        <v>168</v>
      </c>
      <c r="CR2047">
        <v>3</v>
      </c>
      <c r="CW2047">
        <v>9683747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"07/22/2022 21:43:36.942"</f>
        <v>07/22/2022 21:43:36.942</v>
      </c>
      <c r="C2048" t="str">
        <f t="shared" si="1206"/>
        <v>FFDFD3C0</v>
      </c>
      <c r="D2048" t="s">
        <v>124</v>
      </c>
      <c r="E2048">
        <v>2</v>
      </c>
      <c r="H2048">
        <v>156</v>
      </c>
      <c r="I2048" t="s">
        <v>125</v>
      </c>
      <c r="J2048" t="s">
        <v>126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1219"/>
        <v>21:43:36.703</v>
      </c>
      <c r="T2048" t="str">
        <f t="shared" si="1220"/>
        <v>21:43:36.303</v>
      </c>
      <c r="U2048" t="str">
        <f t="shared" si="1183"/>
        <v>A54CFF</v>
      </c>
      <c r="V2048">
        <v>0</v>
      </c>
      <c r="W2048">
        <v>0</v>
      </c>
      <c r="X2048">
        <v>2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1</v>
      </c>
      <c r="AI2048" t="s">
        <v>800</v>
      </c>
      <c r="AJ2048">
        <v>43.468223000000002</v>
      </c>
      <c r="AK2048" t="s">
        <v>801</v>
      </c>
      <c r="AL2048">
        <v>-88.804529000000002</v>
      </c>
      <c r="AM2048">
        <v>25</v>
      </c>
      <c r="AN2048">
        <v>1825</v>
      </c>
      <c r="AO2048" t="s">
        <v>118</v>
      </c>
      <c r="AP2048">
        <v>-44</v>
      </c>
      <c r="AQ2048">
        <v>84</v>
      </c>
      <c r="AR2048">
        <v>-64</v>
      </c>
      <c r="AZ2048">
        <v>1200</v>
      </c>
      <c r="BA2048">
        <v>1</v>
      </c>
      <c r="BB2048" t="str">
        <f t="shared" si="1207"/>
        <v xml:space="preserve">N4400K  </v>
      </c>
      <c r="BC2048">
        <v>1</v>
      </c>
      <c r="BE2048">
        <v>0</v>
      </c>
      <c r="BF2048">
        <v>0</v>
      </c>
      <c r="BG2048">
        <v>0</v>
      </c>
      <c r="BH2048">
        <v>1750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 t="shared" si="1221"/>
        <v>21:43:36.710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7</v>
      </c>
      <c r="CP2048" t="s">
        <v>119</v>
      </c>
      <c r="CQ2048">
        <v>168</v>
      </c>
      <c r="CR2048">
        <v>3</v>
      </c>
      <c r="CW2048">
        <v>9683747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"07/22/2022 21:43:36.942"</f>
        <v>07/22/2022 21:43:36.942</v>
      </c>
      <c r="C2049" t="str">
        <f t="shared" si="1206"/>
        <v>FFDFD3C0</v>
      </c>
      <c r="D2049" t="s">
        <v>121</v>
      </c>
      <c r="E2049">
        <v>11</v>
      </c>
      <c r="F2049">
        <v>1011</v>
      </c>
      <c r="G2049" t="s">
        <v>125</v>
      </c>
      <c r="J2049" t="s">
        <v>123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1219"/>
        <v>21:43:36.703</v>
      </c>
      <c r="T2049" t="str">
        <f t="shared" si="1220"/>
        <v>21:43:36.303</v>
      </c>
      <c r="U2049" t="str">
        <f t="shared" si="1183"/>
        <v>A54CFF</v>
      </c>
      <c r="V2049">
        <v>0</v>
      </c>
      <c r="W2049">
        <v>0</v>
      </c>
      <c r="X2049">
        <v>2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1</v>
      </c>
      <c r="AI2049" t="s">
        <v>800</v>
      </c>
      <c r="AJ2049">
        <v>43.468223000000002</v>
      </c>
      <c r="AK2049" t="s">
        <v>801</v>
      </c>
      <c r="AL2049">
        <v>-88.804529000000002</v>
      </c>
      <c r="AM2049">
        <v>25</v>
      </c>
      <c r="AN2049">
        <v>1825</v>
      </c>
      <c r="AO2049" t="s">
        <v>118</v>
      </c>
      <c r="AP2049">
        <v>-44</v>
      </c>
      <c r="AQ2049">
        <v>84</v>
      </c>
      <c r="AR2049">
        <v>-64</v>
      </c>
      <c r="AZ2049">
        <v>1200</v>
      </c>
      <c r="BA2049">
        <v>1</v>
      </c>
      <c r="BB2049" t="str">
        <f t="shared" si="1207"/>
        <v xml:space="preserve">N4400K  </v>
      </c>
      <c r="BC2049">
        <v>1</v>
      </c>
      <c r="BE2049">
        <v>0</v>
      </c>
      <c r="BF2049">
        <v>0</v>
      </c>
      <c r="BG2049">
        <v>0</v>
      </c>
      <c r="BH2049">
        <v>1750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 t="shared" si="1221"/>
        <v>21:43:36.710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168</v>
      </c>
      <c r="CR2049">
        <v>3</v>
      </c>
      <c r="CW2049">
        <v>9683747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"07/22/2022 21:43:36.942"</f>
        <v>07/22/2022 21:43:36.942</v>
      </c>
      <c r="C2050" t="str">
        <f t="shared" si="1206"/>
        <v>FFDFD3C0</v>
      </c>
      <c r="D2050" t="s">
        <v>127</v>
      </c>
      <c r="E2050">
        <v>8</v>
      </c>
      <c r="F2050">
        <v>2008</v>
      </c>
      <c r="G2050" t="s">
        <v>128</v>
      </c>
      <c r="J2050" t="s">
        <v>129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1219"/>
        <v>21:43:36.703</v>
      </c>
      <c r="T2050" t="str">
        <f t="shared" si="1220"/>
        <v>21:43:36.303</v>
      </c>
      <c r="U2050" t="str">
        <f t="shared" ref="U2050:U2113" si="1222">"A54CFF"</f>
        <v>A54CFF</v>
      </c>
      <c r="V2050">
        <v>0</v>
      </c>
      <c r="W2050">
        <v>0</v>
      </c>
      <c r="X2050">
        <v>2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1</v>
      </c>
      <c r="AI2050" t="s">
        <v>800</v>
      </c>
      <c r="AJ2050">
        <v>43.468223000000002</v>
      </c>
      <c r="AK2050" t="s">
        <v>801</v>
      </c>
      <c r="AL2050">
        <v>-88.804529000000002</v>
      </c>
      <c r="AM2050">
        <v>25</v>
      </c>
      <c r="AN2050">
        <v>1825</v>
      </c>
      <c r="AO2050" t="s">
        <v>118</v>
      </c>
      <c r="AP2050">
        <v>-44</v>
      </c>
      <c r="AQ2050">
        <v>84</v>
      </c>
      <c r="AR2050">
        <v>-64</v>
      </c>
      <c r="AZ2050">
        <v>1200</v>
      </c>
      <c r="BA2050">
        <v>1</v>
      </c>
      <c r="BB2050" t="str">
        <f t="shared" si="1207"/>
        <v xml:space="preserve">N4400K  </v>
      </c>
      <c r="BC2050">
        <v>1</v>
      </c>
      <c r="BE2050">
        <v>0</v>
      </c>
      <c r="BF2050">
        <v>0</v>
      </c>
      <c r="BG2050">
        <v>0</v>
      </c>
      <c r="BH2050">
        <v>1750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 t="shared" si="1221"/>
        <v>21:43:36.710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168</v>
      </c>
      <c r="CR2050">
        <v>3</v>
      </c>
      <c r="CW2050">
        <v>9683747</v>
      </c>
      <c r="CY2050">
        <v>1</v>
      </c>
      <c r="CZ2050">
        <v>0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"07/22/2022 21:43:36.942"</f>
        <v>07/22/2022 21:43:36.942</v>
      </c>
      <c r="C2051" t="str">
        <f t="shared" si="1206"/>
        <v>FFDFD3C0</v>
      </c>
      <c r="D2051" t="s">
        <v>121</v>
      </c>
      <c r="E2051">
        <v>12</v>
      </c>
      <c r="F2051">
        <v>1012</v>
      </c>
      <c r="G2051" t="s">
        <v>122</v>
      </c>
      <c r="J2051" t="s">
        <v>123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1219"/>
        <v>21:43:36.703</v>
      </c>
      <c r="T2051" t="str">
        <f t="shared" si="1220"/>
        <v>21:43:36.303</v>
      </c>
      <c r="U2051" t="str">
        <f t="shared" si="1222"/>
        <v>A54CFF</v>
      </c>
      <c r="V2051">
        <v>0</v>
      </c>
      <c r="W2051">
        <v>0</v>
      </c>
      <c r="X2051">
        <v>2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1</v>
      </c>
      <c r="AI2051" t="s">
        <v>800</v>
      </c>
      <c r="AJ2051">
        <v>43.468223000000002</v>
      </c>
      <c r="AK2051" t="s">
        <v>801</v>
      </c>
      <c r="AL2051">
        <v>-88.804529000000002</v>
      </c>
      <c r="AM2051">
        <v>25</v>
      </c>
      <c r="AN2051">
        <v>1825</v>
      </c>
      <c r="AO2051" t="s">
        <v>118</v>
      </c>
      <c r="AP2051">
        <v>-44</v>
      </c>
      <c r="AQ2051">
        <v>84</v>
      </c>
      <c r="AR2051">
        <v>-64</v>
      </c>
      <c r="AZ2051">
        <v>1200</v>
      </c>
      <c r="BA2051">
        <v>1</v>
      </c>
      <c r="BB2051" t="str">
        <f t="shared" si="1207"/>
        <v xml:space="preserve">N4400K  </v>
      </c>
      <c r="BC2051">
        <v>1</v>
      </c>
      <c r="BE2051">
        <v>0</v>
      </c>
      <c r="BF2051">
        <v>0</v>
      </c>
      <c r="BG2051">
        <v>0</v>
      </c>
      <c r="BH2051">
        <v>1750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 t="shared" si="1221"/>
        <v>21:43:36.710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168</v>
      </c>
      <c r="CR2051">
        <v>3</v>
      </c>
      <c r="CW2051">
        <v>9683747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"07/22/2022 21:43:37.989"</f>
        <v>07/22/2022 21:43:37.989</v>
      </c>
      <c r="C2052" t="str">
        <f t="shared" si="1206"/>
        <v>FFDFD3C0</v>
      </c>
      <c r="D2052" t="s">
        <v>121</v>
      </c>
      <c r="E2052">
        <v>12</v>
      </c>
      <c r="F2052">
        <v>1012</v>
      </c>
      <c r="G2052" t="s">
        <v>122</v>
      </c>
      <c r="J2052" t="s">
        <v>123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ref="S2052:S2057" si="1223">"21:43:37.742"</f>
        <v>21:43:37.742</v>
      </c>
      <c r="T2052" t="str">
        <f t="shared" ref="T2052:T2057" si="1224">"21:43:37.342"</f>
        <v>21:43:37.342</v>
      </c>
      <c r="U2052" t="str">
        <f t="shared" si="1222"/>
        <v>A54CFF</v>
      </c>
      <c r="V2052">
        <v>0</v>
      </c>
      <c r="W2052">
        <v>0</v>
      </c>
      <c r="X2052">
        <v>2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1</v>
      </c>
      <c r="AI2052" t="s">
        <v>802</v>
      </c>
      <c r="AJ2052">
        <v>43.468673000000003</v>
      </c>
      <c r="AK2052" t="s">
        <v>803</v>
      </c>
      <c r="AL2052">
        <v>-88.804850999999999</v>
      </c>
      <c r="AM2052">
        <v>25</v>
      </c>
      <c r="AN2052">
        <v>1825</v>
      </c>
      <c r="AO2052" t="s">
        <v>118</v>
      </c>
      <c r="AP2052">
        <v>-44</v>
      </c>
      <c r="AQ2052">
        <v>84</v>
      </c>
      <c r="AR2052">
        <v>-128</v>
      </c>
      <c r="AZ2052">
        <v>1200</v>
      </c>
      <c r="BA2052">
        <v>1</v>
      </c>
      <c r="BB2052" t="str">
        <f t="shared" si="1207"/>
        <v xml:space="preserve">N4400K  </v>
      </c>
      <c r="BC2052">
        <v>1</v>
      </c>
      <c r="BE2052">
        <v>0</v>
      </c>
      <c r="BF2052">
        <v>0</v>
      </c>
      <c r="BG2052">
        <v>0</v>
      </c>
      <c r="BH2052">
        <v>1750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 t="shared" ref="BW2052:BW2057" si="1225">"21:43:37.749"</f>
        <v>21:43:37.749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7</v>
      </c>
      <c r="CP2052" t="s">
        <v>119</v>
      </c>
      <c r="CQ2052">
        <v>168</v>
      </c>
      <c r="CR2052">
        <v>0</v>
      </c>
      <c r="CW2052">
        <v>4244063</v>
      </c>
      <c r="CY2052">
        <v>1</v>
      </c>
      <c r="CZ2052">
        <v>0</v>
      </c>
      <c r="DA2052">
        <v>0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"07/22/2022 21:43:37.989"</f>
        <v>07/22/2022 21:43:37.989</v>
      </c>
      <c r="C2053" t="str">
        <f t="shared" si="1206"/>
        <v>FFDFD3C0</v>
      </c>
      <c r="D2053" t="s">
        <v>113</v>
      </c>
      <c r="E2053">
        <v>44</v>
      </c>
      <c r="H2053">
        <v>151</v>
      </c>
      <c r="I2053" t="s">
        <v>114</v>
      </c>
      <c r="J2053" t="s">
        <v>115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1223"/>
        <v>21:43:37.742</v>
      </c>
      <c r="T2053" t="str">
        <f t="shared" si="1224"/>
        <v>21:43:37.342</v>
      </c>
      <c r="U2053" t="str">
        <f t="shared" si="1222"/>
        <v>A54CFF</v>
      </c>
      <c r="V2053">
        <v>0</v>
      </c>
      <c r="W2053">
        <v>0</v>
      </c>
      <c r="X2053">
        <v>2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1</v>
      </c>
      <c r="AI2053" t="s">
        <v>802</v>
      </c>
      <c r="AJ2053">
        <v>43.468673000000003</v>
      </c>
      <c r="AK2053" t="s">
        <v>803</v>
      </c>
      <c r="AL2053">
        <v>-88.804850999999999</v>
      </c>
      <c r="AM2053">
        <v>25</v>
      </c>
      <c r="AN2053">
        <v>1825</v>
      </c>
      <c r="AO2053" t="s">
        <v>118</v>
      </c>
      <c r="AP2053">
        <v>-44</v>
      </c>
      <c r="AQ2053">
        <v>84</v>
      </c>
      <c r="AR2053">
        <v>-128</v>
      </c>
      <c r="AZ2053">
        <v>1200</v>
      </c>
      <c r="BA2053">
        <v>1</v>
      </c>
      <c r="BB2053" t="str">
        <f t="shared" si="1207"/>
        <v xml:space="preserve">N4400K  </v>
      </c>
      <c r="BC2053">
        <v>1</v>
      </c>
      <c r="BE2053">
        <v>0</v>
      </c>
      <c r="BF2053">
        <v>0</v>
      </c>
      <c r="BG2053">
        <v>0</v>
      </c>
      <c r="BH2053">
        <v>1750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 t="shared" si="1225"/>
        <v>21:43:37.749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7</v>
      </c>
      <c r="CP2053" t="s">
        <v>119</v>
      </c>
      <c r="CQ2053">
        <v>168</v>
      </c>
      <c r="CR2053">
        <v>0</v>
      </c>
      <c r="CW2053">
        <v>4244063</v>
      </c>
      <c r="CY2053">
        <v>1</v>
      </c>
      <c r="CZ2053">
        <v>0</v>
      </c>
      <c r="DA2053">
        <v>1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"07/22/2022 21:43:38.036"</f>
        <v>07/22/2022 21:43:38.036</v>
      </c>
      <c r="C2054" t="str">
        <f t="shared" si="1206"/>
        <v>FFDFD3C0</v>
      </c>
      <c r="D2054" t="s">
        <v>113</v>
      </c>
      <c r="E2054">
        <v>45</v>
      </c>
      <c r="H2054">
        <v>152</v>
      </c>
      <c r="I2054" t="s">
        <v>120</v>
      </c>
      <c r="J2054" t="s">
        <v>115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1223"/>
        <v>21:43:37.742</v>
      </c>
      <c r="T2054" t="str">
        <f t="shared" si="1224"/>
        <v>21:43:37.342</v>
      </c>
      <c r="U2054" t="str">
        <f t="shared" si="1222"/>
        <v>A54CFF</v>
      </c>
      <c r="V2054">
        <v>0</v>
      </c>
      <c r="W2054">
        <v>0</v>
      </c>
      <c r="X2054">
        <v>2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1</v>
      </c>
      <c r="AI2054" t="s">
        <v>802</v>
      </c>
      <c r="AJ2054">
        <v>43.468673000000003</v>
      </c>
      <c r="AK2054" t="s">
        <v>803</v>
      </c>
      <c r="AL2054">
        <v>-88.804850999999999</v>
      </c>
      <c r="AM2054">
        <v>25</v>
      </c>
      <c r="AN2054">
        <v>1825</v>
      </c>
      <c r="AO2054" t="s">
        <v>118</v>
      </c>
      <c r="AP2054">
        <v>-44</v>
      </c>
      <c r="AQ2054">
        <v>84</v>
      </c>
      <c r="AR2054">
        <v>-128</v>
      </c>
      <c r="AZ2054">
        <v>1200</v>
      </c>
      <c r="BA2054">
        <v>1</v>
      </c>
      <c r="BB2054" t="str">
        <f t="shared" si="1207"/>
        <v xml:space="preserve">N4400K  </v>
      </c>
      <c r="BC2054">
        <v>1</v>
      </c>
      <c r="BE2054">
        <v>0</v>
      </c>
      <c r="BF2054">
        <v>0</v>
      </c>
      <c r="BG2054">
        <v>0</v>
      </c>
      <c r="BH2054">
        <v>1750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 t="shared" si="1225"/>
        <v>21:43:37.749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119</v>
      </c>
      <c r="CQ2054">
        <v>168</v>
      </c>
      <c r="CR2054">
        <v>0</v>
      </c>
      <c r="CW2054">
        <v>4244063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"07/22/2022 21:43:38.067"</f>
        <v>07/22/2022 21:43:38.067</v>
      </c>
      <c r="C2055" t="str">
        <f t="shared" si="1206"/>
        <v>FFDFD3C0</v>
      </c>
      <c r="D2055" t="s">
        <v>121</v>
      </c>
      <c r="E2055">
        <v>11</v>
      </c>
      <c r="F2055">
        <v>1011</v>
      </c>
      <c r="G2055" t="s">
        <v>125</v>
      </c>
      <c r="J2055" t="s">
        <v>123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1223"/>
        <v>21:43:37.742</v>
      </c>
      <c r="T2055" t="str">
        <f t="shared" si="1224"/>
        <v>21:43:37.342</v>
      </c>
      <c r="U2055" t="str">
        <f t="shared" si="1222"/>
        <v>A54CFF</v>
      </c>
      <c r="V2055">
        <v>0</v>
      </c>
      <c r="W2055">
        <v>0</v>
      </c>
      <c r="X2055">
        <v>2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1</v>
      </c>
      <c r="AI2055" t="s">
        <v>802</v>
      </c>
      <c r="AJ2055">
        <v>43.468673000000003</v>
      </c>
      <c r="AK2055" t="s">
        <v>803</v>
      </c>
      <c r="AL2055">
        <v>-88.804850999999999</v>
      </c>
      <c r="AM2055">
        <v>25</v>
      </c>
      <c r="AN2055">
        <v>1825</v>
      </c>
      <c r="AO2055" t="s">
        <v>118</v>
      </c>
      <c r="AP2055">
        <v>-44</v>
      </c>
      <c r="AQ2055">
        <v>84</v>
      </c>
      <c r="AR2055">
        <v>-128</v>
      </c>
      <c r="AZ2055">
        <v>1200</v>
      </c>
      <c r="BA2055">
        <v>1</v>
      </c>
      <c r="BB2055" t="str">
        <f t="shared" si="1207"/>
        <v xml:space="preserve">N4400K  </v>
      </c>
      <c r="BC2055">
        <v>1</v>
      </c>
      <c r="BE2055">
        <v>0</v>
      </c>
      <c r="BF2055">
        <v>0</v>
      </c>
      <c r="BG2055">
        <v>0</v>
      </c>
      <c r="BH2055">
        <v>1750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 t="shared" si="1225"/>
        <v>21:43:37.749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168</v>
      </c>
      <c r="CR2055">
        <v>0</v>
      </c>
      <c r="CW2055">
        <v>4244063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"07/22/2022 21:43:38.067"</f>
        <v>07/22/2022 21:43:38.067</v>
      </c>
      <c r="C2056" t="str">
        <f t="shared" si="1206"/>
        <v>FFDFD3C0</v>
      </c>
      <c r="D2056" t="s">
        <v>124</v>
      </c>
      <c r="E2056">
        <v>2</v>
      </c>
      <c r="H2056">
        <v>156</v>
      </c>
      <c r="I2056" t="s">
        <v>125</v>
      </c>
      <c r="J2056" t="s">
        <v>126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1223"/>
        <v>21:43:37.742</v>
      </c>
      <c r="T2056" t="str">
        <f t="shared" si="1224"/>
        <v>21:43:37.342</v>
      </c>
      <c r="U2056" t="str">
        <f t="shared" si="1222"/>
        <v>A54CFF</v>
      </c>
      <c r="V2056">
        <v>0</v>
      </c>
      <c r="W2056">
        <v>0</v>
      </c>
      <c r="X2056">
        <v>2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1</v>
      </c>
      <c r="AI2056" t="s">
        <v>802</v>
      </c>
      <c r="AJ2056">
        <v>43.468673000000003</v>
      </c>
      <c r="AK2056" t="s">
        <v>803</v>
      </c>
      <c r="AL2056">
        <v>-88.804850999999999</v>
      </c>
      <c r="AM2056">
        <v>25</v>
      </c>
      <c r="AN2056">
        <v>1825</v>
      </c>
      <c r="AO2056" t="s">
        <v>118</v>
      </c>
      <c r="AP2056">
        <v>-44</v>
      </c>
      <c r="AQ2056">
        <v>84</v>
      </c>
      <c r="AR2056">
        <v>-128</v>
      </c>
      <c r="AZ2056">
        <v>1200</v>
      </c>
      <c r="BA2056">
        <v>1</v>
      </c>
      <c r="BB2056" t="str">
        <f t="shared" si="1207"/>
        <v xml:space="preserve">N4400K  </v>
      </c>
      <c r="BC2056">
        <v>1</v>
      </c>
      <c r="BE2056">
        <v>0</v>
      </c>
      <c r="BF2056">
        <v>0</v>
      </c>
      <c r="BG2056">
        <v>0</v>
      </c>
      <c r="BH2056">
        <v>1750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 t="shared" si="1225"/>
        <v>21:43:37.749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119</v>
      </c>
      <c r="CQ2056">
        <v>168</v>
      </c>
      <c r="CR2056">
        <v>0</v>
      </c>
      <c r="CW2056">
        <v>4244063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"07/22/2022 21:43:38.067"</f>
        <v>07/22/2022 21:43:38.067</v>
      </c>
      <c r="C2057" t="str">
        <f t="shared" si="1206"/>
        <v>FFDFD3C0</v>
      </c>
      <c r="D2057" t="s">
        <v>127</v>
      </c>
      <c r="E2057">
        <v>8</v>
      </c>
      <c r="F2057">
        <v>2008</v>
      </c>
      <c r="G2057" t="s">
        <v>128</v>
      </c>
      <c r="J2057" t="s">
        <v>129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1223"/>
        <v>21:43:37.742</v>
      </c>
      <c r="T2057" t="str">
        <f t="shared" si="1224"/>
        <v>21:43:37.342</v>
      </c>
      <c r="U2057" t="str">
        <f t="shared" si="1222"/>
        <v>A54CFF</v>
      </c>
      <c r="V2057">
        <v>0</v>
      </c>
      <c r="W2057">
        <v>0</v>
      </c>
      <c r="X2057">
        <v>2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1</v>
      </c>
      <c r="AI2057" t="s">
        <v>802</v>
      </c>
      <c r="AJ2057">
        <v>43.468673000000003</v>
      </c>
      <c r="AK2057" t="s">
        <v>803</v>
      </c>
      <c r="AL2057">
        <v>-88.804850999999999</v>
      </c>
      <c r="AM2057">
        <v>25</v>
      </c>
      <c r="AN2057">
        <v>1825</v>
      </c>
      <c r="AO2057" t="s">
        <v>118</v>
      </c>
      <c r="AP2057">
        <v>-44</v>
      </c>
      <c r="AQ2057">
        <v>84</v>
      </c>
      <c r="AR2057">
        <v>-128</v>
      </c>
      <c r="AZ2057">
        <v>1200</v>
      </c>
      <c r="BA2057">
        <v>1</v>
      </c>
      <c r="BB2057" t="str">
        <f t="shared" si="1207"/>
        <v xml:space="preserve">N4400K  </v>
      </c>
      <c r="BC2057">
        <v>1</v>
      </c>
      <c r="BE2057">
        <v>0</v>
      </c>
      <c r="BF2057">
        <v>0</v>
      </c>
      <c r="BG2057">
        <v>0</v>
      </c>
      <c r="BH2057">
        <v>1750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 t="shared" si="1225"/>
        <v>21:43:37.749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7</v>
      </c>
      <c r="CP2057" t="s">
        <v>119</v>
      </c>
      <c r="CQ2057">
        <v>168</v>
      </c>
      <c r="CR2057">
        <v>0</v>
      </c>
      <c r="CW2057">
        <v>4244063</v>
      </c>
      <c r="CY2057">
        <v>1</v>
      </c>
      <c r="CZ2057">
        <v>0</v>
      </c>
      <c r="DA2057">
        <v>1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 t="shared" ref="A2058:A2063" si="1226">"07/22/2022 21:43:38.958"</f>
        <v>07/22/2022 21:43:38.958</v>
      </c>
      <c r="C2058" t="str">
        <f t="shared" si="1206"/>
        <v>FFDFD3C0</v>
      </c>
      <c r="D2058" t="s">
        <v>124</v>
      </c>
      <c r="E2058">
        <v>2</v>
      </c>
      <c r="H2058">
        <v>156</v>
      </c>
      <c r="I2058" t="s">
        <v>125</v>
      </c>
      <c r="J2058" t="s">
        <v>126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ref="S2058:S2063" si="1227">"21:43:38.742"</f>
        <v>21:43:38.742</v>
      </c>
      <c r="T2058" t="str">
        <f t="shared" ref="T2058:T2063" si="1228">"21:43:38.242"</f>
        <v>21:43:38.242</v>
      </c>
      <c r="U2058" t="str">
        <f t="shared" si="1222"/>
        <v>A54CFF</v>
      </c>
      <c r="V2058">
        <v>0</v>
      </c>
      <c r="W2058">
        <v>0</v>
      </c>
      <c r="X2058">
        <v>2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1</v>
      </c>
      <c r="AI2058" t="s">
        <v>804</v>
      </c>
      <c r="AJ2058">
        <v>43.469037999999998</v>
      </c>
      <c r="AK2058" t="s">
        <v>805</v>
      </c>
      <c r="AL2058">
        <v>-88.805171999999999</v>
      </c>
      <c r="AM2058">
        <v>25</v>
      </c>
      <c r="AN2058">
        <v>1825</v>
      </c>
      <c r="AO2058" t="s">
        <v>118</v>
      </c>
      <c r="AP2058">
        <v>-43</v>
      </c>
      <c r="AQ2058">
        <v>84</v>
      </c>
      <c r="AR2058">
        <v>-192</v>
      </c>
      <c r="AZ2058">
        <v>1200</v>
      </c>
      <c r="BA2058">
        <v>1</v>
      </c>
      <c r="BB2058" t="str">
        <f t="shared" si="1207"/>
        <v xml:space="preserve">N4400K  </v>
      </c>
      <c r="BC2058">
        <v>1</v>
      </c>
      <c r="BE2058">
        <v>0</v>
      </c>
      <c r="BF2058">
        <v>0</v>
      </c>
      <c r="BG2058">
        <v>0</v>
      </c>
      <c r="BH2058">
        <v>1750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 t="shared" ref="BW2058:BW2063" si="1229">"21:43:38.743"</f>
        <v>21:43:38.743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7</v>
      </c>
      <c r="CP2058" t="s">
        <v>119</v>
      </c>
      <c r="CQ2058">
        <v>168</v>
      </c>
      <c r="CR2058">
        <v>1</v>
      </c>
      <c r="CW2058">
        <v>13381741</v>
      </c>
      <c r="CY2058">
        <v>1</v>
      </c>
      <c r="CZ2058">
        <v>0</v>
      </c>
      <c r="DA2058">
        <v>0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 t="shared" si="1226"/>
        <v>07/22/2022 21:43:38.958</v>
      </c>
      <c r="C2059" t="str">
        <f t="shared" si="1206"/>
        <v>FFDFD3C0</v>
      </c>
      <c r="D2059" t="s">
        <v>127</v>
      </c>
      <c r="E2059">
        <v>8</v>
      </c>
      <c r="F2059">
        <v>2008</v>
      </c>
      <c r="G2059" t="s">
        <v>128</v>
      </c>
      <c r="J2059" t="s">
        <v>129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1227"/>
        <v>21:43:38.742</v>
      </c>
      <c r="T2059" t="str">
        <f t="shared" si="1228"/>
        <v>21:43:38.242</v>
      </c>
      <c r="U2059" t="str">
        <f t="shared" si="1222"/>
        <v>A54CFF</v>
      </c>
      <c r="V2059">
        <v>0</v>
      </c>
      <c r="W2059">
        <v>0</v>
      </c>
      <c r="X2059">
        <v>2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1</v>
      </c>
      <c r="AI2059" t="s">
        <v>804</v>
      </c>
      <c r="AJ2059">
        <v>43.469037999999998</v>
      </c>
      <c r="AK2059" t="s">
        <v>805</v>
      </c>
      <c r="AL2059">
        <v>-88.805171999999999</v>
      </c>
      <c r="AM2059">
        <v>25</v>
      </c>
      <c r="AN2059">
        <v>1825</v>
      </c>
      <c r="AO2059" t="s">
        <v>118</v>
      </c>
      <c r="AP2059">
        <v>-43</v>
      </c>
      <c r="AQ2059">
        <v>84</v>
      </c>
      <c r="AR2059">
        <v>-192</v>
      </c>
      <c r="AZ2059">
        <v>1200</v>
      </c>
      <c r="BA2059">
        <v>1</v>
      </c>
      <c r="BB2059" t="str">
        <f t="shared" si="1207"/>
        <v xml:space="preserve">N4400K  </v>
      </c>
      <c r="BC2059">
        <v>1</v>
      </c>
      <c r="BE2059">
        <v>0</v>
      </c>
      <c r="BF2059">
        <v>0</v>
      </c>
      <c r="BG2059">
        <v>0</v>
      </c>
      <c r="BH2059">
        <v>1750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 t="shared" si="1229"/>
        <v>21:43:38.743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119</v>
      </c>
      <c r="CQ2059">
        <v>168</v>
      </c>
      <c r="CR2059">
        <v>1</v>
      </c>
      <c r="CW2059">
        <v>13381741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 t="shared" si="1226"/>
        <v>07/22/2022 21:43:38.958</v>
      </c>
      <c r="C2060" t="str">
        <f t="shared" si="1206"/>
        <v>FFDFD3C0</v>
      </c>
      <c r="D2060" t="s">
        <v>121</v>
      </c>
      <c r="E2060">
        <v>12</v>
      </c>
      <c r="F2060">
        <v>1012</v>
      </c>
      <c r="G2060" t="s">
        <v>122</v>
      </c>
      <c r="J2060" t="s">
        <v>123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1227"/>
        <v>21:43:38.742</v>
      </c>
      <c r="T2060" t="str">
        <f t="shared" si="1228"/>
        <v>21:43:38.242</v>
      </c>
      <c r="U2060" t="str">
        <f t="shared" si="1222"/>
        <v>A54CFF</v>
      </c>
      <c r="V2060">
        <v>0</v>
      </c>
      <c r="W2060">
        <v>0</v>
      </c>
      <c r="X2060">
        <v>2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1</v>
      </c>
      <c r="AI2060" t="s">
        <v>804</v>
      </c>
      <c r="AJ2060">
        <v>43.469037999999998</v>
      </c>
      <c r="AK2060" t="s">
        <v>805</v>
      </c>
      <c r="AL2060">
        <v>-88.805171999999999</v>
      </c>
      <c r="AM2060">
        <v>25</v>
      </c>
      <c r="AN2060">
        <v>1825</v>
      </c>
      <c r="AO2060" t="s">
        <v>118</v>
      </c>
      <c r="AP2060">
        <v>-43</v>
      </c>
      <c r="AQ2060">
        <v>84</v>
      </c>
      <c r="AR2060">
        <v>-192</v>
      </c>
      <c r="AZ2060">
        <v>1200</v>
      </c>
      <c r="BA2060">
        <v>1</v>
      </c>
      <c r="BB2060" t="str">
        <f t="shared" si="1207"/>
        <v xml:space="preserve">N4400K  </v>
      </c>
      <c r="BC2060">
        <v>1</v>
      </c>
      <c r="BE2060">
        <v>0</v>
      </c>
      <c r="BF2060">
        <v>0</v>
      </c>
      <c r="BG2060">
        <v>0</v>
      </c>
      <c r="BH2060">
        <v>1750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 t="shared" si="1229"/>
        <v>21:43:38.743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119</v>
      </c>
      <c r="CQ2060">
        <v>168</v>
      </c>
      <c r="CR2060">
        <v>1</v>
      </c>
      <c r="CW2060">
        <v>13381741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 t="shared" si="1226"/>
        <v>07/22/2022 21:43:38.958</v>
      </c>
      <c r="C2061" t="str">
        <f t="shared" si="1206"/>
        <v>FFDFD3C0</v>
      </c>
      <c r="D2061" t="s">
        <v>113</v>
      </c>
      <c r="E2061">
        <v>44</v>
      </c>
      <c r="H2061">
        <v>151</v>
      </c>
      <c r="I2061" t="s">
        <v>114</v>
      </c>
      <c r="J2061" t="s">
        <v>115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1227"/>
        <v>21:43:38.742</v>
      </c>
      <c r="T2061" t="str">
        <f t="shared" si="1228"/>
        <v>21:43:38.242</v>
      </c>
      <c r="U2061" t="str">
        <f t="shared" si="1222"/>
        <v>A54CFF</v>
      </c>
      <c r="V2061">
        <v>0</v>
      </c>
      <c r="W2061">
        <v>0</v>
      </c>
      <c r="X2061">
        <v>2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1</v>
      </c>
      <c r="AI2061" t="s">
        <v>804</v>
      </c>
      <c r="AJ2061">
        <v>43.469037999999998</v>
      </c>
      <c r="AK2061" t="s">
        <v>805</v>
      </c>
      <c r="AL2061">
        <v>-88.805171999999999</v>
      </c>
      <c r="AM2061">
        <v>25</v>
      </c>
      <c r="AN2061">
        <v>1825</v>
      </c>
      <c r="AO2061" t="s">
        <v>118</v>
      </c>
      <c r="AP2061">
        <v>-43</v>
      </c>
      <c r="AQ2061">
        <v>84</v>
      </c>
      <c r="AR2061">
        <v>-192</v>
      </c>
      <c r="AZ2061">
        <v>1200</v>
      </c>
      <c r="BA2061">
        <v>1</v>
      </c>
      <c r="BB2061" t="str">
        <f t="shared" si="1207"/>
        <v xml:space="preserve">N4400K  </v>
      </c>
      <c r="BC2061">
        <v>1</v>
      </c>
      <c r="BE2061">
        <v>0</v>
      </c>
      <c r="BF2061">
        <v>0</v>
      </c>
      <c r="BG2061">
        <v>0</v>
      </c>
      <c r="BH2061">
        <v>1750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 t="shared" si="1229"/>
        <v>21:43:38.743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119</v>
      </c>
      <c r="CQ2061">
        <v>168</v>
      </c>
      <c r="CR2061">
        <v>1</v>
      </c>
      <c r="CW2061">
        <v>13381741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 t="shared" si="1226"/>
        <v>07/22/2022 21:43:38.958</v>
      </c>
      <c r="C2062" t="str">
        <f t="shared" si="1206"/>
        <v>FFDFD3C0</v>
      </c>
      <c r="D2062" t="s">
        <v>121</v>
      </c>
      <c r="E2062">
        <v>11</v>
      </c>
      <c r="F2062">
        <v>1011</v>
      </c>
      <c r="G2062" t="s">
        <v>125</v>
      </c>
      <c r="J2062" t="s">
        <v>123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1227"/>
        <v>21:43:38.742</v>
      </c>
      <c r="T2062" t="str">
        <f t="shared" si="1228"/>
        <v>21:43:38.242</v>
      </c>
      <c r="U2062" t="str">
        <f t="shared" si="1222"/>
        <v>A54CFF</v>
      </c>
      <c r="V2062">
        <v>0</v>
      </c>
      <c r="W2062">
        <v>0</v>
      </c>
      <c r="X2062">
        <v>2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1</v>
      </c>
      <c r="AI2062" t="s">
        <v>804</v>
      </c>
      <c r="AJ2062">
        <v>43.469037999999998</v>
      </c>
      <c r="AK2062" t="s">
        <v>805</v>
      </c>
      <c r="AL2062">
        <v>-88.805171999999999</v>
      </c>
      <c r="AM2062">
        <v>25</v>
      </c>
      <c r="AN2062">
        <v>1825</v>
      </c>
      <c r="AO2062" t="s">
        <v>118</v>
      </c>
      <c r="AP2062">
        <v>-43</v>
      </c>
      <c r="AQ2062">
        <v>84</v>
      </c>
      <c r="AR2062">
        <v>-192</v>
      </c>
      <c r="AZ2062">
        <v>1200</v>
      </c>
      <c r="BA2062">
        <v>1</v>
      </c>
      <c r="BB2062" t="str">
        <f t="shared" si="1207"/>
        <v xml:space="preserve">N4400K  </v>
      </c>
      <c r="BC2062">
        <v>1</v>
      </c>
      <c r="BE2062">
        <v>0</v>
      </c>
      <c r="BF2062">
        <v>0</v>
      </c>
      <c r="BG2062">
        <v>0</v>
      </c>
      <c r="BH2062">
        <v>1750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 t="shared" si="1229"/>
        <v>21:43:38.743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168</v>
      </c>
      <c r="CR2062">
        <v>1</v>
      </c>
      <c r="CW2062">
        <v>13381741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 t="shared" si="1226"/>
        <v>07/22/2022 21:43:38.958</v>
      </c>
      <c r="C2063" t="str">
        <f t="shared" si="1206"/>
        <v>FFDFD3C0</v>
      </c>
      <c r="D2063" t="s">
        <v>113</v>
      </c>
      <c r="E2063">
        <v>45</v>
      </c>
      <c r="H2063">
        <v>152</v>
      </c>
      <c r="I2063" t="s">
        <v>120</v>
      </c>
      <c r="J2063" t="s">
        <v>115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1227"/>
        <v>21:43:38.742</v>
      </c>
      <c r="T2063" t="str">
        <f t="shared" si="1228"/>
        <v>21:43:38.242</v>
      </c>
      <c r="U2063" t="str">
        <f t="shared" si="1222"/>
        <v>A54CFF</v>
      </c>
      <c r="V2063">
        <v>0</v>
      </c>
      <c r="W2063">
        <v>0</v>
      </c>
      <c r="X2063">
        <v>2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1</v>
      </c>
      <c r="AI2063" t="s">
        <v>804</v>
      </c>
      <c r="AJ2063">
        <v>43.469037999999998</v>
      </c>
      <c r="AK2063" t="s">
        <v>805</v>
      </c>
      <c r="AL2063">
        <v>-88.805171999999999</v>
      </c>
      <c r="AM2063">
        <v>25</v>
      </c>
      <c r="AN2063">
        <v>1825</v>
      </c>
      <c r="AO2063" t="s">
        <v>118</v>
      </c>
      <c r="AP2063">
        <v>-43</v>
      </c>
      <c r="AQ2063">
        <v>84</v>
      </c>
      <c r="AR2063">
        <v>-192</v>
      </c>
      <c r="AZ2063">
        <v>1200</v>
      </c>
      <c r="BA2063">
        <v>1</v>
      </c>
      <c r="BB2063" t="str">
        <f t="shared" si="1207"/>
        <v xml:space="preserve">N4400K  </v>
      </c>
      <c r="BC2063">
        <v>1</v>
      </c>
      <c r="BE2063">
        <v>0</v>
      </c>
      <c r="BF2063">
        <v>0</v>
      </c>
      <c r="BG2063">
        <v>0</v>
      </c>
      <c r="BH2063">
        <v>1750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 t="shared" si="1229"/>
        <v>21:43:38.743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119</v>
      </c>
      <c r="CQ2063">
        <v>168</v>
      </c>
      <c r="CR2063">
        <v>1</v>
      </c>
      <c r="CW2063">
        <v>13381741</v>
      </c>
      <c r="CY2063">
        <v>1</v>
      </c>
      <c r="CZ2063">
        <v>0</v>
      </c>
      <c r="DA2063">
        <v>1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>"07/22/2022 21:43:39.911"</f>
        <v>07/22/2022 21:43:39.911</v>
      </c>
      <c r="C2064" t="str">
        <f t="shared" si="1206"/>
        <v>FFDFD3C0</v>
      </c>
      <c r="D2064" t="s">
        <v>127</v>
      </c>
      <c r="E2064">
        <v>8</v>
      </c>
      <c r="F2064">
        <v>2008</v>
      </c>
      <c r="G2064" t="s">
        <v>128</v>
      </c>
      <c r="J2064" t="s">
        <v>129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ref="S2064:S2069" si="1230">"21:43:39.656"</f>
        <v>21:43:39.656</v>
      </c>
      <c r="T2064" t="str">
        <f t="shared" ref="T2064:T2069" si="1231">"21:43:39.256"</f>
        <v>21:43:39.256</v>
      </c>
      <c r="U2064" t="str">
        <f t="shared" si="1222"/>
        <v>A54CFF</v>
      </c>
      <c r="V2064">
        <v>0</v>
      </c>
      <c r="W2064">
        <v>0</v>
      </c>
      <c r="X2064">
        <v>2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1</v>
      </c>
      <c r="AI2064" t="s">
        <v>806</v>
      </c>
      <c r="AJ2064">
        <v>43.469380999999998</v>
      </c>
      <c r="AK2064" t="s">
        <v>807</v>
      </c>
      <c r="AL2064">
        <v>-88.805366000000006</v>
      </c>
      <c r="AM2064">
        <v>25</v>
      </c>
      <c r="AN2064">
        <v>1825</v>
      </c>
      <c r="AO2064" t="s">
        <v>118</v>
      </c>
      <c r="AP2064">
        <v>-43</v>
      </c>
      <c r="AQ2064">
        <v>84</v>
      </c>
      <c r="AR2064">
        <v>-192</v>
      </c>
      <c r="AZ2064">
        <v>1200</v>
      </c>
      <c r="BA2064">
        <v>1</v>
      </c>
      <c r="BB2064" t="str">
        <f t="shared" si="1207"/>
        <v xml:space="preserve">N4400K  </v>
      </c>
      <c r="BC2064">
        <v>1</v>
      </c>
      <c r="BE2064">
        <v>0</v>
      </c>
      <c r="BF2064">
        <v>0</v>
      </c>
      <c r="BG2064">
        <v>0</v>
      </c>
      <c r="BH2064">
        <v>1750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 t="shared" ref="BW2064:BW2069" si="1232">"21:43:39.661"</f>
        <v>21:43:39.661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119</v>
      </c>
      <c r="CQ2064">
        <v>168</v>
      </c>
      <c r="CR2064">
        <v>0</v>
      </c>
      <c r="CW2064">
        <v>4246493</v>
      </c>
      <c r="CY2064">
        <v>1</v>
      </c>
      <c r="CZ2064">
        <v>0</v>
      </c>
      <c r="DA2064">
        <v>0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>"07/22/2022 21:43:39.927"</f>
        <v>07/22/2022 21:43:39.927</v>
      </c>
      <c r="C2065" t="str">
        <f t="shared" si="1206"/>
        <v>FFDFD3C0</v>
      </c>
      <c r="D2065" t="s">
        <v>113</v>
      </c>
      <c r="E2065">
        <v>45</v>
      </c>
      <c r="H2065">
        <v>152</v>
      </c>
      <c r="I2065" t="s">
        <v>120</v>
      </c>
      <c r="J2065" t="s">
        <v>115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1230"/>
        <v>21:43:39.656</v>
      </c>
      <c r="T2065" t="str">
        <f t="shared" si="1231"/>
        <v>21:43:39.256</v>
      </c>
      <c r="U2065" t="str">
        <f t="shared" si="1222"/>
        <v>A54CFF</v>
      </c>
      <c r="V2065">
        <v>0</v>
      </c>
      <c r="W2065">
        <v>0</v>
      </c>
      <c r="X2065">
        <v>2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1</v>
      </c>
      <c r="AI2065" t="s">
        <v>806</v>
      </c>
      <c r="AJ2065">
        <v>43.469380999999998</v>
      </c>
      <c r="AK2065" t="s">
        <v>807</v>
      </c>
      <c r="AL2065">
        <v>-88.805366000000006</v>
      </c>
      <c r="AM2065">
        <v>25</v>
      </c>
      <c r="AN2065">
        <v>1825</v>
      </c>
      <c r="AO2065" t="s">
        <v>118</v>
      </c>
      <c r="AP2065">
        <v>-43</v>
      </c>
      <c r="AQ2065">
        <v>84</v>
      </c>
      <c r="AR2065">
        <v>-192</v>
      </c>
      <c r="AZ2065">
        <v>1200</v>
      </c>
      <c r="BA2065">
        <v>1</v>
      </c>
      <c r="BB2065" t="str">
        <f t="shared" si="1207"/>
        <v xml:space="preserve">N4400K  </v>
      </c>
      <c r="BC2065">
        <v>1</v>
      </c>
      <c r="BE2065">
        <v>0</v>
      </c>
      <c r="BF2065">
        <v>0</v>
      </c>
      <c r="BG2065">
        <v>0</v>
      </c>
      <c r="BH2065">
        <v>1750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 t="shared" si="1232"/>
        <v>21:43:39.661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7</v>
      </c>
      <c r="CP2065" t="s">
        <v>119</v>
      </c>
      <c r="CQ2065">
        <v>168</v>
      </c>
      <c r="CR2065">
        <v>0</v>
      </c>
      <c r="CW2065">
        <v>4246493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>"07/22/2022 21:43:39.927"</f>
        <v>07/22/2022 21:43:39.927</v>
      </c>
      <c r="C2066" t="str">
        <f t="shared" si="1206"/>
        <v>FFDFD3C0</v>
      </c>
      <c r="D2066" t="s">
        <v>121</v>
      </c>
      <c r="E2066">
        <v>11</v>
      </c>
      <c r="F2066">
        <v>1011</v>
      </c>
      <c r="G2066" t="s">
        <v>125</v>
      </c>
      <c r="J2066" t="s">
        <v>123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1230"/>
        <v>21:43:39.656</v>
      </c>
      <c r="T2066" t="str">
        <f t="shared" si="1231"/>
        <v>21:43:39.256</v>
      </c>
      <c r="U2066" t="str">
        <f t="shared" si="1222"/>
        <v>A54CFF</v>
      </c>
      <c r="V2066">
        <v>0</v>
      </c>
      <c r="W2066">
        <v>0</v>
      </c>
      <c r="X2066">
        <v>2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1</v>
      </c>
      <c r="AI2066" t="s">
        <v>806</v>
      </c>
      <c r="AJ2066">
        <v>43.469380999999998</v>
      </c>
      <c r="AK2066" t="s">
        <v>807</v>
      </c>
      <c r="AL2066">
        <v>-88.805366000000006</v>
      </c>
      <c r="AM2066">
        <v>25</v>
      </c>
      <c r="AN2066">
        <v>1825</v>
      </c>
      <c r="AO2066" t="s">
        <v>118</v>
      </c>
      <c r="AP2066">
        <v>-43</v>
      </c>
      <c r="AQ2066">
        <v>84</v>
      </c>
      <c r="AR2066">
        <v>-192</v>
      </c>
      <c r="AZ2066">
        <v>1200</v>
      </c>
      <c r="BA2066">
        <v>1</v>
      </c>
      <c r="BB2066" t="str">
        <f t="shared" si="1207"/>
        <v xml:space="preserve">N4400K  </v>
      </c>
      <c r="BC2066">
        <v>1</v>
      </c>
      <c r="BE2066">
        <v>0</v>
      </c>
      <c r="BF2066">
        <v>0</v>
      </c>
      <c r="BG2066">
        <v>0</v>
      </c>
      <c r="BH2066">
        <v>1750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 t="shared" si="1232"/>
        <v>21:43:39.661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119</v>
      </c>
      <c r="CQ2066">
        <v>168</v>
      </c>
      <c r="CR2066">
        <v>0</v>
      </c>
      <c r="CW2066">
        <v>4246493</v>
      </c>
      <c r="CY2066">
        <v>1</v>
      </c>
      <c r="CZ2066">
        <v>0</v>
      </c>
      <c r="DA2066">
        <v>1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>"07/22/2022 21:43:39.927"</f>
        <v>07/22/2022 21:43:39.927</v>
      </c>
      <c r="C2067" t="str">
        <f t="shared" si="1206"/>
        <v>FFDFD3C0</v>
      </c>
      <c r="D2067" t="s">
        <v>121</v>
      </c>
      <c r="E2067">
        <v>12</v>
      </c>
      <c r="F2067">
        <v>1012</v>
      </c>
      <c r="G2067" t="s">
        <v>122</v>
      </c>
      <c r="J2067" t="s">
        <v>123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1230"/>
        <v>21:43:39.656</v>
      </c>
      <c r="T2067" t="str">
        <f t="shared" si="1231"/>
        <v>21:43:39.256</v>
      </c>
      <c r="U2067" t="str">
        <f t="shared" si="1222"/>
        <v>A54CFF</v>
      </c>
      <c r="V2067">
        <v>0</v>
      </c>
      <c r="W2067">
        <v>0</v>
      </c>
      <c r="X2067">
        <v>2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1</v>
      </c>
      <c r="AI2067" t="s">
        <v>806</v>
      </c>
      <c r="AJ2067">
        <v>43.469380999999998</v>
      </c>
      <c r="AK2067" t="s">
        <v>807</v>
      </c>
      <c r="AL2067">
        <v>-88.805366000000006</v>
      </c>
      <c r="AM2067">
        <v>25</v>
      </c>
      <c r="AN2067">
        <v>1825</v>
      </c>
      <c r="AO2067" t="s">
        <v>118</v>
      </c>
      <c r="AP2067">
        <v>-43</v>
      </c>
      <c r="AQ2067">
        <v>84</v>
      </c>
      <c r="AR2067">
        <v>-192</v>
      </c>
      <c r="AZ2067">
        <v>1200</v>
      </c>
      <c r="BA2067">
        <v>1</v>
      </c>
      <c r="BB2067" t="str">
        <f t="shared" si="1207"/>
        <v xml:space="preserve">N4400K  </v>
      </c>
      <c r="BC2067">
        <v>1</v>
      </c>
      <c r="BE2067">
        <v>0</v>
      </c>
      <c r="BF2067">
        <v>0</v>
      </c>
      <c r="BG2067">
        <v>0</v>
      </c>
      <c r="BH2067">
        <v>1750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 t="shared" si="1232"/>
        <v>21:43:39.661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119</v>
      </c>
      <c r="CQ2067">
        <v>168</v>
      </c>
      <c r="CR2067">
        <v>0</v>
      </c>
      <c r="CW2067">
        <v>4246493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>"07/22/2022 21:43:39.927"</f>
        <v>07/22/2022 21:43:39.927</v>
      </c>
      <c r="C2068" t="str">
        <f t="shared" si="1206"/>
        <v>FFDFD3C0</v>
      </c>
      <c r="D2068" t="s">
        <v>113</v>
      </c>
      <c r="E2068">
        <v>44</v>
      </c>
      <c r="H2068">
        <v>151</v>
      </c>
      <c r="I2068" t="s">
        <v>114</v>
      </c>
      <c r="J2068" t="s">
        <v>115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1230"/>
        <v>21:43:39.656</v>
      </c>
      <c r="T2068" t="str">
        <f t="shared" si="1231"/>
        <v>21:43:39.256</v>
      </c>
      <c r="U2068" t="str">
        <f t="shared" si="1222"/>
        <v>A54CFF</v>
      </c>
      <c r="V2068">
        <v>0</v>
      </c>
      <c r="W2068">
        <v>0</v>
      </c>
      <c r="X2068">
        <v>2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1</v>
      </c>
      <c r="AI2068" t="s">
        <v>806</v>
      </c>
      <c r="AJ2068">
        <v>43.469380999999998</v>
      </c>
      <c r="AK2068" t="s">
        <v>807</v>
      </c>
      <c r="AL2068">
        <v>-88.805366000000006</v>
      </c>
      <c r="AM2068">
        <v>25</v>
      </c>
      <c r="AN2068">
        <v>1825</v>
      </c>
      <c r="AO2068" t="s">
        <v>118</v>
      </c>
      <c r="AP2068">
        <v>-43</v>
      </c>
      <c r="AQ2068">
        <v>84</v>
      </c>
      <c r="AR2068">
        <v>-192</v>
      </c>
      <c r="AZ2068">
        <v>1200</v>
      </c>
      <c r="BA2068">
        <v>1</v>
      </c>
      <c r="BB2068" t="str">
        <f t="shared" si="1207"/>
        <v xml:space="preserve">N4400K  </v>
      </c>
      <c r="BC2068">
        <v>1</v>
      </c>
      <c r="BE2068">
        <v>0</v>
      </c>
      <c r="BF2068">
        <v>0</v>
      </c>
      <c r="BG2068">
        <v>0</v>
      </c>
      <c r="BH2068">
        <v>1750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 t="shared" si="1232"/>
        <v>21:43:39.661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119</v>
      </c>
      <c r="CQ2068">
        <v>168</v>
      </c>
      <c r="CR2068">
        <v>0</v>
      </c>
      <c r="CW2068">
        <v>4246493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>"07/22/2022 21:43:39.927"</f>
        <v>07/22/2022 21:43:39.927</v>
      </c>
      <c r="C2069" t="str">
        <f t="shared" si="1206"/>
        <v>FFDFD3C0</v>
      </c>
      <c r="D2069" t="s">
        <v>124</v>
      </c>
      <c r="E2069">
        <v>2</v>
      </c>
      <c r="H2069">
        <v>156</v>
      </c>
      <c r="I2069" t="s">
        <v>125</v>
      </c>
      <c r="J2069" t="s">
        <v>126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1230"/>
        <v>21:43:39.656</v>
      </c>
      <c r="T2069" t="str">
        <f t="shared" si="1231"/>
        <v>21:43:39.256</v>
      </c>
      <c r="U2069" t="str">
        <f t="shared" si="1222"/>
        <v>A54CFF</v>
      </c>
      <c r="V2069">
        <v>0</v>
      </c>
      <c r="W2069">
        <v>0</v>
      </c>
      <c r="X2069">
        <v>2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1</v>
      </c>
      <c r="AI2069" t="s">
        <v>806</v>
      </c>
      <c r="AJ2069">
        <v>43.469380999999998</v>
      </c>
      <c r="AK2069" t="s">
        <v>807</v>
      </c>
      <c r="AL2069">
        <v>-88.805366000000006</v>
      </c>
      <c r="AM2069">
        <v>25</v>
      </c>
      <c r="AN2069">
        <v>1825</v>
      </c>
      <c r="AO2069" t="s">
        <v>118</v>
      </c>
      <c r="AP2069">
        <v>-43</v>
      </c>
      <c r="AQ2069">
        <v>84</v>
      </c>
      <c r="AR2069">
        <v>-192</v>
      </c>
      <c r="AZ2069">
        <v>1200</v>
      </c>
      <c r="BA2069">
        <v>1</v>
      </c>
      <c r="BB2069" t="str">
        <f t="shared" si="1207"/>
        <v xml:space="preserve">N4400K  </v>
      </c>
      <c r="BC2069">
        <v>1</v>
      </c>
      <c r="BE2069">
        <v>0</v>
      </c>
      <c r="BF2069">
        <v>0</v>
      </c>
      <c r="BG2069">
        <v>0</v>
      </c>
      <c r="BH2069">
        <v>1750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 t="shared" si="1232"/>
        <v>21:43:39.661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119</v>
      </c>
      <c r="CQ2069">
        <v>168</v>
      </c>
      <c r="CR2069">
        <v>0</v>
      </c>
      <c r="CW2069">
        <v>4246493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"07/22/2022 21:43:41.036"</f>
        <v>07/22/2022 21:43:41.036</v>
      </c>
      <c r="C2070" t="str">
        <f t="shared" si="1206"/>
        <v>FFDFD3C0</v>
      </c>
      <c r="D2070" t="s">
        <v>121</v>
      </c>
      <c r="E2070">
        <v>11</v>
      </c>
      <c r="F2070">
        <v>1011</v>
      </c>
      <c r="G2070" t="s">
        <v>125</v>
      </c>
      <c r="J2070" t="s">
        <v>123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ref="S2070:S2075" si="1233">"21:43:40.797"</f>
        <v>21:43:40.797</v>
      </c>
      <c r="T2070" t="str">
        <f t="shared" ref="T2070:T2075" si="1234">"21:43:40.297"</f>
        <v>21:43:40.297</v>
      </c>
      <c r="U2070" t="str">
        <f t="shared" si="1222"/>
        <v>A54CFF</v>
      </c>
      <c r="V2070">
        <v>0</v>
      </c>
      <c r="W2070">
        <v>0</v>
      </c>
      <c r="X2070">
        <v>2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1</v>
      </c>
      <c r="AI2070" t="s">
        <v>808</v>
      </c>
      <c r="AJ2070">
        <v>43.469831999999997</v>
      </c>
      <c r="AK2070" t="s">
        <v>809</v>
      </c>
      <c r="AL2070">
        <v>-88.805687000000006</v>
      </c>
      <c r="AM2070">
        <v>25</v>
      </c>
      <c r="AN2070">
        <v>1825</v>
      </c>
      <c r="AO2070" t="s">
        <v>118</v>
      </c>
      <c r="AP2070">
        <v>-43</v>
      </c>
      <c r="AQ2070">
        <v>84</v>
      </c>
      <c r="AR2070">
        <v>-192</v>
      </c>
      <c r="AZ2070">
        <v>1200</v>
      </c>
      <c r="BA2070">
        <v>1</v>
      </c>
      <c r="BB2070" t="str">
        <f t="shared" si="1207"/>
        <v xml:space="preserve">N4400K  </v>
      </c>
      <c r="BC2070">
        <v>1</v>
      </c>
      <c r="BE2070">
        <v>0</v>
      </c>
      <c r="BF2070">
        <v>0</v>
      </c>
      <c r="BG2070">
        <v>0</v>
      </c>
      <c r="BH2070">
        <v>1750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 t="shared" ref="BW2070:BW2075" si="1235">"21:43:40.804"</f>
        <v>21:43:40.804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119</v>
      </c>
      <c r="CQ2070">
        <v>168</v>
      </c>
      <c r="CR2070">
        <v>3</v>
      </c>
      <c r="CW2070">
        <v>9688489</v>
      </c>
      <c r="CY2070">
        <v>1</v>
      </c>
      <c r="CZ2070">
        <v>0</v>
      </c>
      <c r="DA2070">
        <v>0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"07/22/2022 21:43:41.036"</f>
        <v>07/22/2022 21:43:41.036</v>
      </c>
      <c r="C2071" t="str">
        <f t="shared" si="1206"/>
        <v>FFDFD3C0</v>
      </c>
      <c r="D2071" t="s">
        <v>113</v>
      </c>
      <c r="E2071">
        <v>44</v>
      </c>
      <c r="H2071">
        <v>151</v>
      </c>
      <c r="I2071" t="s">
        <v>114</v>
      </c>
      <c r="J2071" t="s">
        <v>115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1233"/>
        <v>21:43:40.797</v>
      </c>
      <c r="T2071" t="str">
        <f t="shared" si="1234"/>
        <v>21:43:40.297</v>
      </c>
      <c r="U2071" t="str">
        <f t="shared" si="1222"/>
        <v>A54CFF</v>
      </c>
      <c r="V2071">
        <v>0</v>
      </c>
      <c r="W2071">
        <v>0</v>
      </c>
      <c r="X2071">
        <v>2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1</v>
      </c>
      <c r="AI2071" t="s">
        <v>808</v>
      </c>
      <c r="AJ2071">
        <v>43.469831999999997</v>
      </c>
      <c r="AK2071" t="s">
        <v>809</v>
      </c>
      <c r="AL2071">
        <v>-88.805687000000006</v>
      </c>
      <c r="AM2071">
        <v>25</v>
      </c>
      <c r="AN2071">
        <v>1825</v>
      </c>
      <c r="AO2071" t="s">
        <v>118</v>
      </c>
      <c r="AP2071">
        <v>-43</v>
      </c>
      <c r="AQ2071">
        <v>84</v>
      </c>
      <c r="AR2071">
        <v>-192</v>
      </c>
      <c r="AZ2071">
        <v>1200</v>
      </c>
      <c r="BA2071">
        <v>1</v>
      </c>
      <c r="BB2071" t="str">
        <f t="shared" si="1207"/>
        <v xml:space="preserve">N4400K  </v>
      </c>
      <c r="BC2071">
        <v>1</v>
      </c>
      <c r="BE2071">
        <v>0</v>
      </c>
      <c r="BF2071">
        <v>0</v>
      </c>
      <c r="BG2071">
        <v>0</v>
      </c>
      <c r="BH2071">
        <v>1750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 t="shared" si="1235"/>
        <v>21:43:40.804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168</v>
      </c>
      <c r="CR2071">
        <v>3</v>
      </c>
      <c r="CW2071">
        <v>9688489</v>
      </c>
      <c r="CY2071">
        <v>1</v>
      </c>
      <c r="CZ2071">
        <v>0</v>
      </c>
      <c r="DA2071">
        <v>1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>"07/22/2022 21:43:41.036"</f>
        <v>07/22/2022 21:43:41.036</v>
      </c>
      <c r="C2072" t="str">
        <f t="shared" si="1206"/>
        <v>FFDFD3C0</v>
      </c>
      <c r="D2072" t="s">
        <v>113</v>
      </c>
      <c r="E2072">
        <v>45</v>
      </c>
      <c r="H2072">
        <v>152</v>
      </c>
      <c r="I2072" t="s">
        <v>120</v>
      </c>
      <c r="J2072" t="s">
        <v>115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1233"/>
        <v>21:43:40.797</v>
      </c>
      <c r="T2072" t="str">
        <f t="shared" si="1234"/>
        <v>21:43:40.297</v>
      </c>
      <c r="U2072" t="str">
        <f t="shared" si="1222"/>
        <v>A54CFF</v>
      </c>
      <c r="V2072">
        <v>0</v>
      </c>
      <c r="W2072">
        <v>0</v>
      </c>
      <c r="X2072">
        <v>2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1</v>
      </c>
      <c r="AI2072" t="s">
        <v>808</v>
      </c>
      <c r="AJ2072">
        <v>43.469831999999997</v>
      </c>
      <c r="AK2072" t="s">
        <v>809</v>
      </c>
      <c r="AL2072">
        <v>-88.805687000000006</v>
      </c>
      <c r="AM2072">
        <v>25</v>
      </c>
      <c r="AN2072">
        <v>1825</v>
      </c>
      <c r="AO2072" t="s">
        <v>118</v>
      </c>
      <c r="AP2072">
        <v>-43</v>
      </c>
      <c r="AQ2072">
        <v>84</v>
      </c>
      <c r="AR2072">
        <v>-192</v>
      </c>
      <c r="AZ2072">
        <v>1200</v>
      </c>
      <c r="BA2072">
        <v>1</v>
      </c>
      <c r="BB2072" t="str">
        <f t="shared" si="1207"/>
        <v xml:space="preserve">N4400K  </v>
      </c>
      <c r="BC2072">
        <v>1</v>
      </c>
      <c r="BE2072">
        <v>0</v>
      </c>
      <c r="BF2072">
        <v>0</v>
      </c>
      <c r="BG2072">
        <v>0</v>
      </c>
      <c r="BH2072">
        <v>1750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 t="shared" si="1235"/>
        <v>21:43:40.804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119</v>
      </c>
      <c r="CQ2072">
        <v>168</v>
      </c>
      <c r="CR2072">
        <v>3</v>
      </c>
      <c r="CW2072">
        <v>9688489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>"07/22/2022 21:43:41.036"</f>
        <v>07/22/2022 21:43:41.036</v>
      </c>
      <c r="C2073" t="str">
        <f t="shared" si="1206"/>
        <v>FFDFD3C0</v>
      </c>
      <c r="D2073" t="s">
        <v>121</v>
      </c>
      <c r="E2073">
        <v>12</v>
      </c>
      <c r="F2073">
        <v>1012</v>
      </c>
      <c r="G2073" t="s">
        <v>122</v>
      </c>
      <c r="J2073" t="s">
        <v>123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1233"/>
        <v>21:43:40.797</v>
      </c>
      <c r="T2073" t="str">
        <f t="shared" si="1234"/>
        <v>21:43:40.297</v>
      </c>
      <c r="U2073" t="str">
        <f t="shared" si="1222"/>
        <v>A54CFF</v>
      </c>
      <c r="V2073">
        <v>0</v>
      </c>
      <c r="W2073">
        <v>0</v>
      </c>
      <c r="X2073">
        <v>2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1</v>
      </c>
      <c r="AI2073" t="s">
        <v>808</v>
      </c>
      <c r="AJ2073">
        <v>43.469831999999997</v>
      </c>
      <c r="AK2073" t="s">
        <v>809</v>
      </c>
      <c r="AL2073">
        <v>-88.805687000000006</v>
      </c>
      <c r="AM2073">
        <v>25</v>
      </c>
      <c r="AN2073">
        <v>1825</v>
      </c>
      <c r="AO2073" t="s">
        <v>118</v>
      </c>
      <c r="AP2073">
        <v>-43</v>
      </c>
      <c r="AQ2073">
        <v>84</v>
      </c>
      <c r="AR2073">
        <v>-192</v>
      </c>
      <c r="AZ2073">
        <v>1200</v>
      </c>
      <c r="BA2073">
        <v>1</v>
      </c>
      <c r="BB2073" t="str">
        <f t="shared" si="1207"/>
        <v xml:space="preserve">N4400K  </v>
      </c>
      <c r="BC2073">
        <v>1</v>
      </c>
      <c r="BE2073">
        <v>0</v>
      </c>
      <c r="BF2073">
        <v>0</v>
      </c>
      <c r="BG2073">
        <v>0</v>
      </c>
      <c r="BH2073">
        <v>1750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 t="shared" si="1235"/>
        <v>21:43:40.804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168</v>
      </c>
      <c r="CR2073">
        <v>3</v>
      </c>
      <c r="CW2073">
        <v>9688489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>"07/22/2022 21:43:41.036"</f>
        <v>07/22/2022 21:43:41.036</v>
      </c>
      <c r="C2074" t="str">
        <f t="shared" si="1206"/>
        <v>FFDFD3C0</v>
      </c>
      <c r="D2074" t="s">
        <v>124</v>
      </c>
      <c r="E2074">
        <v>2</v>
      </c>
      <c r="H2074">
        <v>156</v>
      </c>
      <c r="I2074" t="s">
        <v>125</v>
      </c>
      <c r="J2074" t="s">
        <v>126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1233"/>
        <v>21:43:40.797</v>
      </c>
      <c r="T2074" t="str">
        <f t="shared" si="1234"/>
        <v>21:43:40.297</v>
      </c>
      <c r="U2074" t="str">
        <f t="shared" si="1222"/>
        <v>A54CFF</v>
      </c>
      <c r="V2074">
        <v>0</v>
      </c>
      <c r="W2074">
        <v>0</v>
      </c>
      <c r="X2074">
        <v>2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1</v>
      </c>
      <c r="AI2074" t="s">
        <v>808</v>
      </c>
      <c r="AJ2074">
        <v>43.469831999999997</v>
      </c>
      <c r="AK2074" t="s">
        <v>809</v>
      </c>
      <c r="AL2074">
        <v>-88.805687000000006</v>
      </c>
      <c r="AM2074">
        <v>25</v>
      </c>
      <c r="AN2074">
        <v>1825</v>
      </c>
      <c r="AO2074" t="s">
        <v>118</v>
      </c>
      <c r="AP2074">
        <v>-43</v>
      </c>
      <c r="AQ2074">
        <v>84</v>
      </c>
      <c r="AR2074">
        <v>-192</v>
      </c>
      <c r="AZ2074">
        <v>1200</v>
      </c>
      <c r="BA2074">
        <v>1</v>
      </c>
      <c r="BB2074" t="str">
        <f t="shared" si="1207"/>
        <v xml:space="preserve">N4400K  </v>
      </c>
      <c r="BC2074">
        <v>1</v>
      </c>
      <c r="BE2074">
        <v>0</v>
      </c>
      <c r="BF2074">
        <v>0</v>
      </c>
      <c r="BG2074">
        <v>0</v>
      </c>
      <c r="BH2074">
        <v>1750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 t="shared" si="1235"/>
        <v>21:43:40.804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168</v>
      </c>
      <c r="CR2074">
        <v>3</v>
      </c>
      <c r="CW2074">
        <v>9688489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>"07/22/2022 21:43:41.052"</f>
        <v>07/22/2022 21:43:41.052</v>
      </c>
      <c r="C2075" t="str">
        <f t="shared" si="1206"/>
        <v>FFDFD3C0</v>
      </c>
      <c r="D2075" t="s">
        <v>127</v>
      </c>
      <c r="E2075">
        <v>8</v>
      </c>
      <c r="F2075">
        <v>2008</v>
      </c>
      <c r="G2075" t="s">
        <v>128</v>
      </c>
      <c r="J2075" t="s">
        <v>129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1233"/>
        <v>21:43:40.797</v>
      </c>
      <c r="T2075" t="str">
        <f t="shared" si="1234"/>
        <v>21:43:40.297</v>
      </c>
      <c r="U2075" t="str">
        <f t="shared" si="1222"/>
        <v>A54CFF</v>
      </c>
      <c r="V2075">
        <v>0</v>
      </c>
      <c r="W2075">
        <v>0</v>
      </c>
      <c r="X2075">
        <v>2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1</v>
      </c>
      <c r="AI2075" t="s">
        <v>808</v>
      </c>
      <c r="AJ2075">
        <v>43.469831999999997</v>
      </c>
      <c r="AK2075" t="s">
        <v>809</v>
      </c>
      <c r="AL2075">
        <v>-88.805687000000006</v>
      </c>
      <c r="AM2075">
        <v>25</v>
      </c>
      <c r="AN2075">
        <v>1825</v>
      </c>
      <c r="AO2075" t="s">
        <v>118</v>
      </c>
      <c r="AP2075">
        <v>-43</v>
      </c>
      <c r="AQ2075">
        <v>84</v>
      </c>
      <c r="AR2075">
        <v>-192</v>
      </c>
      <c r="AZ2075">
        <v>1200</v>
      </c>
      <c r="BA2075">
        <v>1</v>
      </c>
      <c r="BB2075" t="str">
        <f t="shared" si="1207"/>
        <v xml:space="preserve">N4400K  </v>
      </c>
      <c r="BC2075">
        <v>1</v>
      </c>
      <c r="BE2075">
        <v>0</v>
      </c>
      <c r="BF2075">
        <v>0</v>
      </c>
      <c r="BG2075">
        <v>0</v>
      </c>
      <c r="BH2075">
        <v>1750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 t="shared" si="1235"/>
        <v>21:43:40.804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119</v>
      </c>
      <c r="CQ2075">
        <v>168</v>
      </c>
      <c r="CR2075">
        <v>3</v>
      </c>
      <c r="CW2075">
        <v>9688489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>"07/22/2022 21:43:42.083"</f>
        <v>07/22/2022 21:43:42.083</v>
      </c>
      <c r="C2076" t="str">
        <f t="shared" si="1206"/>
        <v>FFDFD3C0</v>
      </c>
      <c r="D2076" t="s">
        <v>127</v>
      </c>
      <c r="E2076">
        <v>8</v>
      </c>
      <c r="F2076">
        <v>2008</v>
      </c>
      <c r="G2076" t="s">
        <v>128</v>
      </c>
      <c r="J2076" t="s">
        <v>129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ref="S2076:S2081" si="1236">"21:43:41.836"</f>
        <v>21:43:41.836</v>
      </c>
      <c r="T2076" t="str">
        <f t="shared" ref="T2076:T2081" si="1237">"21:43:41.336"</f>
        <v>21:43:41.336</v>
      </c>
      <c r="U2076" t="str">
        <f t="shared" si="1222"/>
        <v>A54CFF</v>
      </c>
      <c r="V2076">
        <v>0</v>
      </c>
      <c r="W2076">
        <v>0</v>
      </c>
      <c r="X2076">
        <v>2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1</v>
      </c>
      <c r="AI2076" t="s">
        <v>810</v>
      </c>
      <c r="AJ2076">
        <v>43.470196999999999</v>
      </c>
      <c r="AK2076" t="s">
        <v>811</v>
      </c>
      <c r="AL2076">
        <v>-88.805965999999998</v>
      </c>
      <c r="AM2076">
        <v>25</v>
      </c>
      <c r="AN2076">
        <v>1825</v>
      </c>
      <c r="AO2076" t="s">
        <v>118</v>
      </c>
      <c r="AP2076">
        <v>-43</v>
      </c>
      <c r="AQ2076">
        <v>84</v>
      </c>
      <c r="AR2076">
        <v>-256</v>
      </c>
      <c r="AZ2076">
        <v>1200</v>
      </c>
      <c r="BA2076">
        <v>1</v>
      </c>
      <c r="BB2076" t="str">
        <f t="shared" si="1207"/>
        <v xml:space="preserve">N4400K  </v>
      </c>
      <c r="BC2076">
        <v>1</v>
      </c>
      <c r="BE2076">
        <v>0</v>
      </c>
      <c r="BF2076">
        <v>0</v>
      </c>
      <c r="BG2076">
        <v>0</v>
      </c>
      <c r="BH2076">
        <v>1750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 t="shared" ref="BW2076:BW2081" si="1238">"21:43:41.836"</f>
        <v>21:43:41.836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119</v>
      </c>
      <c r="CQ2076">
        <v>168</v>
      </c>
      <c r="CR2076">
        <v>0</v>
      </c>
      <c r="CW2076">
        <v>4249300</v>
      </c>
      <c r="CY2076">
        <v>1</v>
      </c>
      <c r="CZ2076">
        <v>0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>"07/22/2022 21:43:42.083"</f>
        <v>07/22/2022 21:43:42.083</v>
      </c>
      <c r="C2077" t="str">
        <f t="shared" si="1206"/>
        <v>FFDFD3C0</v>
      </c>
      <c r="D2077" t="s">
        <v>121</v>
      </c>
      <c r="E2077">
        <v>11</v>
      </c>
      <c r="F2077">
        <v>1011</v>
      </c>
      <c r="G2077" t="s">
        <v>125</v>
      </c>
      <c r="J2077" t="s">
        <v>123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1236"/>
        <v>21:43:41.836</v>
      </c>
      <c r="T2077" t="str">
        <f t="shared" si="1237"/>
        <v>21:43:41.336</v>
      </c>
      <c r="U2077" t="str">
        <f t="shared" si="1222"/>
        <v>A54CFF</v>
      </c>
      <c r="V2077">
        <v>0</v>
      </c>
      <c r="W2077">
        <v>0</v>
      </c>
      <c r="X2077">
        <v>2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1</v>
      </c>
      <c r="AI2077" t="s">
        <v>810</v>
      </c>
      <c r="AJ2077">
        <v>43.470196999999999</v>
      </c>
      <c r="AK2077" t="s">
        <v>811</v>
      </c>
      <c r="AL2077">
        <v>-88.805965999999998</v>
      </c>
      <c r="AM2077">
        <v>25</v>
      </c>
      <c r="AN2077">
        <v>1825</v>
      </c>
      <c r="AO2077" t="s">
        <v>118</v>
      </c>
      <c r="AP2077">
        <v>-43</v>
      </c>
      <c r="AQ2077">
        <v>84</v>
      </c>
      <c r="AR2077">
        <v>-256</v>
      </c>
      <c r="AZ2077">
        <v>1200</v>
      </c>
      <c r="BA2077">
        <v>1</v>
      </c>
      <c r="BB2077" t="str">
        <f t="shared" si="1207"/>
        <v xml:space="preserve">N4400K  </v>
      </c>
      <c r="BC2077">
        <v>1</v>
      </c>
      <c r="BE2077">
        <v>0</v>
      </c>
      <c r="BF2077">
        <v>0</v>
      </c>
      <c r="BG2077">
        <v>0</v>
      </c>
      <c r="BH2077">
        <v>1750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 t="shared" si="1238"/>
        <v>21:43:41.836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119</v>
      </c>
      <c r="CQ2077">
        <v>168</v>
      </c>
      <c r="CR2077">
        <v>0</v>
      </c>
      <c r="CW2077">
        <v>4249300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"07/22/2022 21:43:42.083"</f>
        <v>07/22/2022 21:43:42.083</v>
      </c>
      <c r="C2078" t="str">
        <f t="shared" si="1206"/>
        <v>FFDFD3C0</v>
      </c>
      <c r="D2078" t="s">
        <v>113</v>
      </c>
      <c r="E2078">
        <v>44</v>
      </c>
      <c r="H2078">
        <v>151</v>
      </c>
      <c r="I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1236"/>
        <v>21:43:41.836</v>
      </c>
      <c r="T2078" t="str">
        <f t="shared" si="1237"/>
        <v>21:43:41.336</v>
      </c>
      <c r="U2078" t="str">
        <f t="shared" si="1222"/>
        <v>A54CFF</v>
      </c>
      <c r="V2078">
        <v>0</v>
      </c>
      <c r="W2078">
        <v>0</v>
      </c>
      <c r="X2078">
        <v>2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1</v>
      </c>
      <c r="AI2078" t="s">
        <v>810</v>
      </c>
      <c r="AJ2078">
        <v>43.470196999999999</v>
      </c>
      <c r="AK2078" t="s">
        <v>811</v>
      </c>
      <c r="AL2078">
        <v>-88.805965999999998</v>
      </c>
      <c r="AM2078">
        <v>25</v>
      </c>
      <c r="AN2078">
        <v>1825</v>
      </c>
      <c r="AO2078" t="s">
        <v>118</v>
      </c>
      <c r="AP2078">
        <v>-43</v>
      </c>
      <c r="AQ2078">
        <v>84</v>
      </c>
      <c r="AR2078">
        <v>-256</v>
      </c>
      <c r="AZ2078">
        <v>1200</v>
      </c>
      <c r="BA2078">
        <v>1</v>
      </c>
      <c r="BB2078" t="str">
        <f t="shared" si="1207"/>
        <v xml:space="preserve">N4400K  </v>
      </c>
      <c r="BC2078">
        <v>1</v>
      </c>
      <c r="BE2078">
        <v>0</v>
      </c>
      <c r="BF2078">
        <v>0</v>
      </c>
      <c r="BG2078">
        <v>0</v>
      </c>
      <c r="BH2078">
        <v>1750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 t="shared" si="1238"/>
        <v>21:43:41.836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7</v>
      </c>
      <c r="CP2078" t="s">
        <v>119</v>
      </c>
      <c r="CQ2078">
        <v>168</v>
      </c>
      <c r="CR2078">
        <v>0</v>
      </c>
      <c r="CW2078">
        <v>4249300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"07/22/2022 21:43:42.099"</f>
        <v>07/22/2022 21:43:42.099</v>
      </c>
      <c r="C2079" t="str">
        <f t="shared" si="1206"/>
        <v>FFDFD3C0</v>
      </c>
      <c r="D2079" t="s">
        <v>113</v>
      </c>
      <c r="E2079">
        <v>45</v>
      </c>
      <c r="H2079">
        <v>152</v>
      </c>
      <c r="I2079" t="s">
        <v>120</v>
      </c>
      <c r="J2079" t="s">
        <v>115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236"/>
        <v>21:43:41.836</v>
      </c>
      <c r="T2079" t="str">
        <f t="shared" si="1237"/>
        <v>21:43:41.336</v>
      </c>
      <c r="U2079" t="str">
        <f t="shared" si="1222"/>
        <v>A54CFF</v>
      </c>
      <c r="V2079">
        <v>0</v>
      </c>
      <c r="W2079">
        <v>0</v>
      </c>
      <c r="X2079">
        <v>2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1</v>
      </c>
      <c r="AI2079" t="s">
        <v>810</v>
      </c>
      <c r="AJ2079">
        <v>43.470196999999999</v>
      </c>
      <c r="AK2079" t="s">
        <v>811</v>
      </c>
      <c r="AL2079">
        <v>-88.805965999999998</v>
      </c>
      <c r="AM2079">
        <v>25</v>
      </c>
      <c r="AN2079">
        <v>1825</v>
      </c>
      <c r="AO2079" t="s">
        <v>118</v>
      </c>
      <c r="AP2079">
        <v>-43</v>
      </c>
      <c r="AQ2079">
        <v>84</v>
      </c>
      <c r="AR2079">
        <v>-256</v>
      </c>
      <c r="AZ2079">
        <v>1200</v>
      </c>
      <c r="BA2079">
        <v>1</v>
      </c>
      <c r="BB2079" t="str">
        <f t="shared" si="1207"/>
        <v xml:space="preserve">N4400K  </v>
      </c>
      <c r="BC2079">
        <v>1</v>
      </c>
      <c r="BE2079">
        <v>0</v>
      </c>
      <c r="BF2079">
        <v>0</v>
      </c>
      <c r="BG2079">
        <v>0</v>
      </c>
      <c r="BH2079">
        <v>1750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 t="shared" si="1238"/>
        <v>21:43:41.836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119</v>
      </c>
      <c r="CQ2079">
        <v>168</v>
      </c>
      <c r="CR2079">
        <v>0</v>
      </c>
      <c r="CW2079">
        <v>4249300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"07/22/2022 21:43:42.099"</f>
        <v>07/22/2022 21:43:42.099</v>
      </c>
      <c r="C2080" t="str">
        <f t="shared" si="1206"/>
        <v>FFDFD3C0</v>
      </c>
      <c r="D2080" t="s">
        <v>121</v>
      </c>
      <c r="E2080">
        <v>12</v>
      </c>
      <c r="F2080">
        <v>1012</v>
      </c>
      <c r="G2080" t="s">
        <v>122</v>
      </c>
      <c r="J2080" t="s">
        <v>123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1236"/>
        <v>21:43:41.836</v>
      </c>
      <c r="T2080" t="str">
        <f t="shared" si="1237"/>
        <v>21:43:41.336</v>
      </c>
      <c r="U2080" t="str">
        <f t="shared" si="1222"/>
        <v>A54CFF</v>
      </c>
      <c r="V2080">
        <v>0</v>
      </c>
      <c r="W2080">
        <v>0</v>
      </c>
      <c r="X2080">
        <v>2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1</v>
      </c>
      <c r="AI2080" t="s">
        <v>810</v>
      </c>
      <c r="AJ2080">
        <v>43.470196999999999</v>
      </c>
      <c r="AK2080" t="s">
        <v>811</v>
      </c>
      <c r="AL2080">
        <v>-88.805965999999998</v>
      </c>
      <c r="AM2080">
        <v>25</v>
      </c>
      <c r="AN2080">
        <v>1825</v>
      </c>
      <c r="AO2080" t="s">
        <v>118</v>
      </c>
      <c r="AP2080">
        <v>-43</v>
      </c>
      <c r="AQ2080">
        <v>84</v>
      </c>
      <c r="AR2080">
        <v>-256</v>
      </c>
      <c r="AZ2080">
        <v>1200</v>
      </c>
      <c r="BA2080">
        <v>1</v>
      </c>
      <c r="BB2080" t="str">
        <f t="shared" si="1207"/>
        <v xml:space="preserve">N4400K  </v>
      </c>
      <c r="BC2080">
        <v>1</v>
      </c>
      <c r="BE2080">
        <v>0</v>
      </c>
      <c r="BF2080">
        <v>0</v>
      </c>
      <c r="BG2080">
        <v>0</v>
      </c>
      <c r="BH2080">
        <v>1750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 t="shared" si="1238"/>
        <v>21:43:41.836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119</v>
      </c>
      <c r="CQ2080">
        <v>168</v>
      </c>
      <c r="CR2080">
        <v>0</v>
      </c>
      <c r="CW2080">
        <v>4249300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"07/22/2022 21:43:42.114"</f>
        <v>07/22/2022 21:43:42.114</v>
      </c>
      <c r="C2081" t="str">
        <f t="shared" si="1206"/>
        <v>FFDFD3C0</v>
      </c>
      <c r="D2081" t="s">
        <v>124</v>
      </c>
      <c r="E2081">
        <v>2</v>
      </c>
      <c r="H2081">
        <v>156</v>
      </c>
      <c r="I2081" t="s">
        <v>125</v>
      </c>
      <c r="J2081" t="s">
        <v>126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1236"/>
        <v>21:43:41.836</v>
      </c>
      <c r="T2081" t="str">
        <f t="shared" si="1237"/>
        <v>21:43:41.336</v>
      </c>
      <c r="U2081" t="str">
        <f t="shared" si="1222"/>
        <v>A54CFF</v>
      </c>
      <c r="V2081">
        <v>0</v>
      </c>
      <c r="W2081">
        <v>0</v>
      </c>
      <c r="X2081">
        <v>2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1</v>
      </c>
      <c r="AI2081" t="s">
        <v>810</v>
      </c>
      <c r="AJ2081">
        <v>43.470196999999999</v>
      </c>
      <c r="AK2081" t="s">
        <v>811</v>
      </c>
      <c r="AL2081">
        <v>-88.805965999999998</v>
      </c>
      <c r="AM2081">
        <v>25</v>
      </c>
      <c r="AN2081">
        <v>1825</v>
      </c>
      <c r="AO2081" t="s">
        <v>118</v>
      </c>
      <c r="AP2081">
        <v>-43</v>
      </c>
      <c r="AQ2081">
        <v>84</v>
      </c>
      <c r="AR2081">
        <v>-256</v>
      </c>
      <c r="AZ2081">
        <v>1200</v>
      </c>
      <c r="BA2081">
        <v>1</v>
      </c>
      <c r="BB2081" t="str">
        <f t="shared" si="1207"/>
        <v xml:space="preserve">N4400K  </v>
      </c>
      <c r="BC2081">
        <v>1</v>
      </c>
      <c r="BE2081">
        <v>0</v>
      </c>
      <c r="BF2081">
        <v>0</v>
      </c>
      <c r="BG2081">
        <v>0</v>
      </c>
      <c r="BH2081">
        <v>1750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 t="shared" si="1238"/>
        <v>21:43:41.836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119</v>
      </c>
      <c r="CQ2081">
        <v>168</v>
      </c>
      <c r="CR2081">
        <v>0</v>
      </c>
      <c r="CW2081">
        <v>4249300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"07/22/2022 21:43:43.005"</f>
        <v>07/22/2022 21:43:43.005</v>
      </c>
      <c r="C2082" t="str">
        <f t="shared" si="1206"/>
        <v>FFDFD3C0</v>
      </c>
      <c r="D2082" t="s">
        <v>127</v>
      </c>
      <c r="E2082">
        <v>8</v>
      </c>
      <c r="F2082">
        <v>2008</v>
      </c>
      <c r="G2082" t="s">
        <v>128</v>
      </c>
      <c r="J2082" t="s">
        <v>129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ref="S2082:S2087" si="1239">"21:43:42.805"</f>
        <v>21:43:42.805</v>
      </c>
      <c r="T2082" t="str">
        <f t="shared" ref="T2082:T2087" si="1240">"21:43:42.405"</f>
        <v>21:43:42.405</v>
      </c>
      <c r="U2082" t="str">
        <f t="shared" si="1222"/>
        <v>A54CFF</v>
      </c>
      <c r="V2082">
        <v>0</v>
      </c>
      <c r="W2082">
        <v>0</v>
      </c>
      <c r="X2082">
        <v>2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1</v>
      </c>
      <c r="AI2082" t="s">
        <v>812</v>
      </c>
      <c r="AJ2082">
        <v>43.470626000000003</v>
      </c>
      <c r="AK2082" t="s">
        <v>813</v>
      </c>
      <c r="AL2082">
        <v>-88.806224</v>
      </c>
      <c r="AM2082">
        <v>25</v>
      </c>
      <c r="AN2082">
        <v>1800</v>
      </c>
      <c r="AO2082" t="s">
        <v>118</v>
      </c>
      <c r="AP2082">
        <v>-42</v>
      </c>
      <c r="AQ2082">
        <v>85</v>
      </c>
      <c r="AR2082">
        <v>-256</v>
      </c>
      <c r="AZ2082">
        <v>1200</v>
      </c>
      <c r="BA2082">
        <v>1</v>
      </c>
      <c r="BB2082" t="str">
        <f t="shared" si="1207"/>
        <v xml:space="preserve">N4400K  </v>
      </c>
      <c r="BC2082">
        <v>1</v>
      </c>
      <c r="BE2082">
        <v>0</v>
      </c>
      <c r="BF2082">
        <v>0</v>
      </c>
      <c r="BG2082">
        <v>0</v>
      </c>
      <c r="BH2082">
        <v>1725</v>
      </c>
      <c r="BI2082">
        <v>1</v>
      </c>
      <c r="BJ2082">
        <v>1</v>
      </c>
      <c r="BK2082">
        <v>1</v>
      </c>
      <c r="BL2082">
        <v>0</v>
      </c>
      <c r="BO2082">
        <v>0</v>
      </c>
      <c r="BP2082">
        <v>0</v>
      </c>
      <c r="BW2082" t="str">
        <f t="shared" ref="BW2082:BW2087" si="1241">"21:43:42.808"</f>
        <v>21:43:42.808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119</v>
      </c>
      <c r="CQ2082">
        <v>168</v>
      </c>
      <c r="CR2082">
        <v>0</v>
      </c>
      <c r="CW2082">
        <v>4250534</v>
      </c>
      <c r="CY2082">
        <v>1</v>
      </c>
      <c r="CZ2082">
        <v>0</v>
      </c>
      <c r="DA2082">
        <v>0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"07/22/2022 21:43:43.005"</f>
        <v>07/22/2022 21:43:43.005</v>
      </c>
      <c r="C2083" t="str">
        <f t="shared" si="1206"/>
        <v>FFDFD3C0</v>
      </c>
      <c r="D2083" t="s">
        <v>121</v>
      </c>
      <c r="E2083">
        <v>11</v>
      </c>
      <c r="F2083">
        <v>1011</v>
      </c>
      <c r="G2083" t="s">
        <v>125</v>
      </c>
      <c r="J2083" t="s">
        <v>123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1239"/>
        <v>21:43:42.805</v>
      </c>
      <c r="T2083" t="str">
        <f t="shared" si="1240"/>
        <v>21:43:42.405</v>
      </c>
      <c r="U2083" t="str">
        <f t="shared" si="1222"/>
        <v>A54CFF</v>
      </c>
      <c r="V2083">
        <v>0</v>
      </c>
      <c r="W2083">
        <v>0</v>
      </c>
      <c r="X2083">
        <v>2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1</v>
      </c>
      <c r="AI2083" t="s">
        <v>812</v>
      </c>
      <c r="AJ2083">
        <v>43.470626000000003</v>
      </c>
      <c r="AK2083" t="s">
        <v>813</v>
      </c>
      <c r="AL2083">
        <v>-88.806224</v>
      </c>
      <c r="AM2083">
        <v>25</v>
      </c>
      <c r="AN2083">
        <v>1800</v>
      </c>
      <c r="AO2083" t="s">
        <v>118</v>
      </c>
      <c r="AP2083">
        <v>-42</v>
      </c>
      <c r="AQ2083">
        <v>85</v>
      </c>
      <c r="AR2083">
        <v>-256</v>
      </c>
      <c r="AZ2083">
        <v>1200</v>
      </c>
      <c r="BA2083">
        <v>1</v>
      </c>
      <c r="BB2083" t="str">
        <f t="shared" si="1207"/>
        <v xml:space="preserve">N4400K  </v>
      </c>
      <c r="BC2083">
        <v>1</v>
      </c>
      <c r="BE2083">
        <v>0</v>
      </c>
      <c r="BF2083">
        <v>0</v>
      </c>
      <c r="BG2083">
        <v>0</v>
      </c>
      <c r="BH2083">
        <v>1725</v>
      </c>
      <c r="BI2083">
        <v>1</v>
      </c>
      <c r="BJ2083">
        <v>1</v>
      </c>
      <c r="BK2083">
        <v>1</v>
      </c>
      <c r="BL2083">
        <v>0</v>
      </c>
      <c r="BO2083">
        <v>0</v>
      </c>
      <c r="BP2083">
        <v>0</v>
      </c>
      <c r="BW2083" t="str">
        <f t="shared" si="1241"/>
        <v>21:43:42.808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168</v>
      </c>
      <c r="CR2083">
        <v>0</v>
      </c>
      <c r="CW2083">
        <v>4250534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"07/22/2022 21:43:43.005"</f>
        <v>07/22/2022 21:43:43.005</v>
      </c>
      <c r="C2084" t="str">
        <f t="shared" si="1206"/>
        <v>FFDFD3C0</v>
      </c>
      <c r="D2084" t="s">
        <v>113</v>
      </c>
      <c r="E2084">
        <v>44</v>
      </c>
      <c r="H2084">
        <v>151</v>
      </c>
      <c r="I2084" t="s">
        <v>114</v>
      </c>
      <c r="J2084" t="s">
        <v>115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1239"/>
        <v>21:43:42.805</v>
      </c>
      <c r="T2084" t="str">
        <f t="shared" si="1240"/>
        <v>21:43:42.405</v>
      </c>
      <c r="U2084" t="str">
        <f t="shared" si="1222"/>
        <v>A54CFF</v>
      </c>
      <c r="V2084">
        <v>0</v>
      </c>
      <c r="W2084">
        <v>0</v>
      </c>
      <c r="X2084">
        <v>2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1</v>
      </c>
      <c r="AI2084" t="s">
        <v>812</v>
      </c>
      <c r="AJ2084">
        <v>43.470626000000003</v>
      </c>
      <c r="AK2084" t="s">
        <v>813</v>
      </c>
      <c r="AL2084">
        <v>-88.806224</v>
      </c>
      <c r="AM2084">
        <v>25</v>
      </c>
      <c r="AN2084">
        <v>1800</v>
      </c>
      <c r="AO2084" t="s">
        <v>118</v>
      </c>
      <c r="AP2084">
        <v>-42</v>
      </c>
      <c r="AQ2084">
        <v>85</v>
      </c>
      <c r="AR2084">
        <v>-256</v>
      </c>
      <c r="AZ2084">
        <v>1200</v>
      </c>
      <c r="BA2084">
        <v>1</v>
      </c>
      <c r="BB2084" t="str">
        <f t="shared" si="1207"/>
        <v xml:space="preserve">N4400K  </v>
      </c>
      <c r="BC2084">
        <v>1</v>
      </c>
      <c r="BE2084">
        <v>0</v>
      </c>
      <c r="BF2084">
        <v>0</v>
      </c>
      <c r="BG2084">
        <v>0</v>
      </c>
      <c r="BH2084">
        <v>1725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 t="shared" si="1241"/>
        <v>21:43:42.808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168</v>
      </c>
      <c r="CR2084">
        <v>0</v>
      </c>
      <c r="CW2084">
        <v>4250534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"07/22/2022 21:43:43.067"</f>
        <v>07/22/2022 21:43:43.067</v>
      </c>
      <c r="C2085" t="str">
        <f t="shared" si="1206"/>
        <v>FFDFD3C0</v>
      </c>
      <c r="D2085" t="s">
        <v>113</v>
      </c>
      <c r="E2085">
        <v>45</v>
      </c>
      <c r="H2085">
        <v>152</v>
      </c>
      <c r="I2085" t="s">
        <v>120</v>
      </c>
      <c r="J2085" t="s">
        <v>115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1239"/>
        <v>21:43:42.805</v>
      </c>
      <c r="T2085" t="str">
        <f t="shared" si="1240"/>
        <v>21:43:42.405</v>
      </c>
      <c r="U2085" t="str">
        <f t="shared" si="1222"/>
        <v>A54CFF</v>
      </c>
      <c r="V2085">
        <v>0</v>
      </c>
      <c r="W2085">
        <v>0</v>
      </c>
      <c r="X2085">
        <v>2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1</v>
      </c>
      <c r="AI2085" t="s">
        <v>812</v>
      </c>
      <c r="AJ2085">
        <v>43.470626000000003</v>
      </c>
      <c r="AK2085" t="s">
        <v>813</v>
      </c>
      <c r="AL2085">
        <v>-88.806224</v>
      </c>
      <c r="AM2085">
        <v>25</v>
      </c>
      <c r="AN2085">
        <v>1800</v>
      </c>
      <c r="AO2085" t="s">
        <v>118</v>
      </c>
      <c r="AP2085">
        <v>-42</v>
      </c>
      <c r="AQ2085">
        <v>85</v>
      </c>
      <c r="AR2085">
        <v>-256</v>
      </c>
      <c r="AZ2085">
        <v>1200</v>
      </c>
      <c r="BA2085">
        <v>1</v>
      </c>
      <c r="BB2085" t="str">
        <f t="shared" si="1207"/>
        <v xml:space="preserve">N4400K  </v>
      </c>
      <c r="BC2085">
        <v>1</v>
      </c>
      <c r="BE2085">
        <v>0</v>
      </c>
      <c r="BF2085">
        <v>0</v>
      </c>
      <c r="BG2085">
        <v>0</v>
      </c>
      <c r="BH2085">
        <v>1725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 t="shared" si="1241"/>
        <v>21:43:42.808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119</v>
      </c>
      <c r="CQ2085">
        <v>168</v>
      </c>
      <c r="CR2085">
        <v>0</v>
      </c>
      <c r="CW2085">
        <v>4250534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"07/22/2022 21:43:43.067"</f>
        <v>07/22/2022 21:43:43.067</v>
      </c>
      <c r="C2086" t="str">
        <f t="shared" si="1206"/>
        <v>FFDFD3C0</v>
      </c>
      <c r="D2086" t="s">
        <v>121</v>
      </c>
      <c r="E2086">
        <v>12</v>
      </c>
      <c r="F2086">
        <v>1012</v>
      </c>
      <c r="G2086" t="s">
        <v>122</v>
      </c>
      <c r="J2086" t="s">
        <v>123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1239"/>
        <v>21:43:42.805</v>
      </c>
      <c r="T2086" t="str">
        <f t="shared" si="1240"/>
        <v>21:43:42.405</v>
      </c>
      <c r="U2086" t="str">
        <f t="shared" si="1222"/>
        <v>A54CFF</v>
      </c>
      <c r="V2086">
        <v>0</v>
      </c>
      <c r="W2086">
        <v>0</v>
      </c>
      <c r="X2086">
        <v>2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1</v>
      </c>
      <c r="AI2086" t="s">
        <v>812</v>
      </c>
      <c r="AJ2086">
        <v>43.470626000000003</v>
      </c>
      <c r="AK2086" t="s">
        <v>813</v>
      </c>
      <c r="AL2086">
        <v>-88.806224</v>
      </c>
      <c r="AM2086">
        <v>25</v>
      </c>
      <c r="AN2086">
        <v>1800</v>
      </c>
      <c r="AO2086" t="s">
        <v>118</v>
      </c>
      <c r="AP2086">
        <v>-42</v>
      </c>
      <c r="AQ2086">
        <v>85</v>
      </c>
      <c r="AR2086">
        <v>-256</v>
      </c>
      <c r="AZ2086">
        <v>1200</v>
      </c>
      <c r="BA2086">
        <v>1</v>
      </c>
      <c r="BB2086" t="str">
        <f t="shared" si="1207"/>
        <v xml:space="preserve">N4400K  </v>
      </c>
      <c r="BC2086">
        <v>1</v>
      </c>
      <c r="BE2086">
        <v>0</v>
      </c>
      <c r="BF2086">
        <v>0</v>
      </c>
      <c r="BG2086">
        <v>0</v>
      </c>
      <c r="BH2086">
        <v>1725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 t="shared" si="1241"/>
        <v>21:43:42.808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119</v>
      </c>
      <c r="CQ2086">
        <v>168</v>
      </c>
      <c r="CR2086">
        <v>0</v>
      </c>
      <c r="CW2086">
        <v>4250534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"07/22/2022 21:43:43.067"</f>
        <v>07/22/2022 21:43:43.067</v>
      </c>
      <c r="C2087" t="str">
        <f t="shared" si="1206"/>
        <v>FFDFD3C0</v>
      </c>
      <c r="D2087" t="s">
        <v>124</v>
      </c>
      <c r="E2087">
        <v>2</v>
      </c>
      <c r="H2087">
        <v>156</v>
      </c>
      <c r="I2087" t="s">
        <v>125</v>
      </c>
      <c r="J2087" t="s">
        <v>126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239"/>
        <v>21:43:42.805</v>
      </c>
      <c r="T2087" t="str">
        <f t="shared" si="1240"/>
        <v>21:43:42.405</v>
      </c>
      <c r="U2087" t="str">
        <f t="shared" si="1222"/>
        <v>A54CFF</v>
      </c>
      <c r="V2087">
        <v>0</v>
      </c>
      <c r="W2087">
        <v>0</v>
      </c>
      <c r="X2087">
        <v>2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1</v>
      </c>
      <c r="AI2087" t="s">
        <v>812</v>
      </c>
      <c r="AJ2087">
        <v>43.470626000000003</v>
      </c>
      <c r="AK2087" t="s">
        <v>813</v>
      </c>
      <c r="AL2087">
        <v>-88.806224</v>
      </c>
      <c r="AM2087">
        <v>25</v>
      </c>
      <c r="AN2087">
        <v>1800</v>
      </c>
      <c r="AO2087" t="s">
        <v>118</v>
      </c>
      <c r="AP2087">
        <v>-42</v>
      </c>
      <c r="AQ2087">
        <v>85</v>
      </c>
      <c r="AR2087">
        <v>-256</v>
      </c>
      <c r="AZ2087">
        <v>1200</v>
      </c>
      <c r="BA2087">
        <v>1</v>
      </c>
      <c r="BB2087" t="str">
        <f t="shared" si="1207"/>
        <v xml:space="preserve">N4400K  </v>
      </c>
      <c r="BC2087">
        <v>1</v>
      </c>
      <c r="BE2087">
        <v>0</v>
      </c>
      <c r="BF2087">
        <v>0</v>
      </c>
      <c r="BG2087">
        <v>0</v>
      </c>
      <c r="BH2087">
        <v>1725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 t="shared" si="1241"/>
        <v>21:43:42.808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119</v>
      </c>
      <c r="CQ2087">
        <v>168</v>
      </c>
      <c r="CR2087">
        <v>0</v>
      </c>
      <c r="CW2087">
        <v>4250534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 t="shared" ref="A2088:A2093" si="1242">"07/22/2022 21:43:43.897"</f>
        <v>07/22/2022 21:43:43.897</v>
      </c>
      <c r="C2088" t="str">
        <f t="shared" si="1206"/>
        <v>FFDFD3C0</v>
      </c>
      <c r="D2088" t="s">
        <v>121</v>
      </c>
      <c r="E2088">
        <v>12</v>
      </c>
      <c r="F2088">
        <v>1012</v>
      </c>
      <c r="G2088" t="s">
        <v>122</v>
      </c>
      <c r="J2088" t="s">
        <v>123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ref="S2088:S2093" si="1243">"21:43:43.672"</f>
        <v>21:43:43.672</v>
      </c>
      <c r="T2088" t="str">
        <f t="shared" ref="T2088:T2093" si="1244">"21:43:43.272"</f>
        <v>21:43:43.272</v>
      </c>
      <c r="U2088" t="str">
        <f t="shared" si="1222"/>
        <v>A54CFF</v>
      </c>
      <c r="V2088">
        <v>0</v>
      </c>
      <c r="W2088">
        <v>0</v>
      </c>
      <c r="X2088">
        <v>2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1</v>
      </c>
      <c r="AI2088" t="s">
        <v>814</v>
      </c>
      <c r="AJ2088">
        <v>43.470968999999997</v>
      </c>
      <c r="AK2088" t="s">
        <v>815</v>
      </c>
      <c r="AL2088">
        <v>-88.806460000000001</v>
      </c>
      <c r="AM2088">
        <v>25</v>
      </c>
      <c r="AN2088">
        <v>1800</v>
      </c>
      <c r="AO2088" t="s">
        <v>118</v>
      </c>
      <c r="AP2088">
        <v>-42</v>
      </c>
      <c r="AQ2088">
        <v>85</v>
      </c>
      <c r="AR2088">
        <v>-256</v>
      </c>
      <c r="AZ2088">
        <v>1200</v>
      </c>
      <c r="BA2088">
        <v>1</v>
      </c>
      <c r="BB2088" t="str">
        <f t="shared" si="1207"/>
        <v xml:space="preserve">N4400K  </v>
      </c>
      <c r="BC2088">
        <v>1</v>
      </c>
      <c r="BE2088">
        <v>0</v>
      </c>
      <c r="BF2088">
        <v>0</v>
      </c>
      <c r="BG2088">
        <v>0</v>
      </c>
      <c r="BH2088">
        <v>1725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 t="shared" ref="BW2088:BW2093" si="1245">"21:43:43.680"</f>
        <v>21:43:43.680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119</v>
      </c>
      <c r="CQ2088">
        <v>168</v>
      </c>
      <c r="CR2088">
        <v>0</v>
      </c>
      <c r="CW2088">
        <v>4251636</v>
      </c>
      <c r="CY2088">
        <v>1</v>
      </c>
      <c r="CZ2088">
        <v>0</v>
      </c>
      <c r="DA2088">
        <v>0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 t="shared" si="1242"/>
        <v>07/22/2022 21:43:43.897</v>
      </c>
      <c r="C2089" t="str">
        <f t="shared" si="1206"/>
        <v>FFDFD3C0</v>
      </c>
      <c r="D2089" t="s">
        <v>124</v>
      </c>
      <c r="E2089">
        <v>2</v>
      </c>
      <c r="H2089">
        <v>156</v>
      </c>
      <c r="I2089" t="s">
        <v>125</v>
      </c>
      <c r="J2089" t="s">
        <v>126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1243"/>
        <v>21:43:43.672</v>
      </c>
      <c r="T2089" t="str">
        <f t="shared" si="1244"/>
        <v>21:43:43.272</v>
      </c>
      <c r="U2089" t="str">
        <f t="shared" si="1222"/>
        <v>A54CFF</v>
      </c>
      <c r="V2089">
        <v>0</v>
      </c>
      <c r="W2089">
        <v>0</v>
      </c>
      <c r="X2089">
        <v>2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1</v>
      </c>
      <c r="AI2089" t="s">
        <v>814</v>
      </c>
      <c r="AJ2089">
        <v>43.470968999999997</v>
      </c>
      <c r="AK2089" t="s">
        <v>815</v>
      </c>
      <c r="AL2089">
        <v>-88.806460000000001</v>
      </c>
      <c r="AM2089">
        <v>25</v>
      </c>
      <c r="AN2089">
        <v>1800</v>
      </c>
      <c r="AO2089" t="s">
        <v>118</v>
      </c>
      <c r="AP2089">
        <v>-42</v>
      </c>
      <c r="AQ2089">
        <v>85</v>
      </c>
      <c r="AR2089">
        <v>-256</v>
      </c>
      <c r="AZ2089">
        <v>1200</v>
      </c>
      <c r="BA2089">
        <v>1</v>
      </c>
      <c r="BB2089" t="str">
        <f t="shared" si="1207"/>
        <v xml:space="preserve">N4400K  </v>
      </c>
      <c r="BC2089">
        <v>1</v>
      </c>
      <c r="BE2089">
        <v>0</v>
      </c>
      <c r="BF2089">
        <v>0</v>
      </c>
      <c r="BG2089">
        <v>0</v>
      </c>
      <c r="BH2089">
        <v>1725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 t="shared" si="1245"/>
        <v>21:43:43.680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119</v>
      </c>
      <c r="CQ2089">
        <v>168</v>
      </c>
      <c r="CR2089">
        <v>0</v>
      </c>
      <c r="CW2089">
        <v>4251636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 t="shared" si="1242"/>
        <v>07/22/2022 21:43:43.897</v>
      </c>
      <c r="C2090" t="str">
        <f t="shared" si="1206"/>
        <v>FFDFD3C0</v>
      </c>
      <c r="D2090" t="s">
        <v>127</v>
      </c>
      <c r="E2090">
        <v>8</v>
      </c>
      <c r="F2090">
        <v>2008</v>
      </c>
      <c r="G2090" t="s">
        <v>128</v>
      </c>
      <c r="J2090" t="s">
        <v>129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1243"/>
        <v>21:43:43.672</v>
      </c>
      <c r="T2090" t="str">
        <f t="shared" si="1244"/>
        <v>21:43:43.272</v>
      </c>
      <c r="U2090" t="str">
        <f t="shared" si="1222"/>
        <v>A54CFF</v>
      </c>
      <c r="V2090">
        <v>0</v>
      </c>
      <c r="W2090">
        <v>0</v>
      </c>
      <c r="X2090">
        <v>2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1</v>
      </c>
      <c r="AI2090" t="s">
        <v>814</v>
      </c>
      <c r="AJ2090">
        <v>43.470968999999997</v>
      </c>
      <c r="AK2090" t="s">
        <v>815</v>
      </c>
      <c r="AL2090">
        <v>-88.806460000000001</v>
      </c>
      <c r="AM2090">
        <v>25</v>
      </c>
      <c r="AN2090">
        <v>1800</v>
      </c>
      <c r="AO2090" t="s">
        <v>118</v>
      </c>
      <c r="AP2090">
        <v>-42</v>
      </c>
      <c r="AQ2090">
        <v>85</v>
      </c>
      <c r="AR2090">
        <v>-256</v>
      </c>
      <c r="AZ2090">
        <v>1200</v>
      </c>
      <c r="BA2090">
        <v>1</v>
      </c>
      <c r="BB2090" t="str">
        <f t="shared" si="1207"/>
        <v xml:space="preserve">N4400K  </v>
      </c>
      <c r="BC2090">
        <v>1</v>
      </c>
      <c r="BE2090">
        <v>0</v>
      </c>
      <c r="BF2090">
        <v>0</v>
      </c>
      <c r="BG2090">
        <v>0</v>
      </c>
      <c r="BH2090">
        <v>1725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 t="shared" si="1245"/>
        <v>21:43:43.680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119</v>
      </c>
      <c r="CQ2090">
        <v>168</v>
      </c>
      <c r="CR2090">
        <v>0</v>
      </c>
      <c r="CW2090">
        <v>4251636</v>
      </c>
      <c r="CY2090">
        <v>1</v>
      </c>
      <c r="CZ2090">
        <v>0</v>
      </c>
      <c r="DA2090">
        <v>0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 t="shared" si="1242"/>
        <v>07/22/2022 21:43:43.897</v>
      </c>
      <c r="C2091" t="str">
        <f t="shared" ref="C2091:C2154" si="1246">"FFDFD3C0"</f>
        <v>FFDFD3C0</v>
      </c>
      <c r="D2091" t="s">
        <v>121</v>
      </c>
      <c r="E2091">
        <v>11</v>
      </c>
      <c r="F2091">
        <v>1011</v>
      </c>
      <c r="G2091" t="s">
        <v>125</v>
      </c>
      <c r="J2091" t="s">
        <v>123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1243"/>
        <v>21:43:43.672</v>
      </c>
      <c r="T2091" t="str">
        <f t="shared" si="1244"/>
        <v>21:43:43.272</v>
      </c>
      <c r="U2091" t="str">
        <f t="shared" si="1222"/>
        <v>A54CFF</v>
      </c>
      <c r="V2091">
        <v>0</v>
      </c>
      <c r="W2091">
        <v>0</v>
      </c>
      <c r="X2091">
        <v>2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1</v>
      </c>
      <c r="AI2091" t="s">
        <v>814</v>
      </c>
      <c r="AJ2091">
        <v>43.470968999999997</v>
      </c>
      <c r="AK2091" t="s">
        <v>815</v>
      </c>
      <c r="AL2091">
        <v>-88.806460000000001</v>
      </c>
      <c r="AM2091">
        <v>25</v>
      </c>
      <c r="AN2091">
        <v>1800</v>
      </c>
      <c r="AO2091" t="s">
        <v>118</v>
      </c>
      <c r="AP2091">
        <v>-42</v>
      </c>
      <c r="AQ2091">
        <v>85</v>
      </c>
      <c r="AR2091">
        <v>-256</v>
      </c>
      <c r="AZ2091">
        <v>1200</v>
      </c>
      <c r="BA2091">
        <v>1</v>
      </c>
      <c r="BB2091" t="str">
        <f t="shared" ref="BB2091:BB2154" si="1247">"N4400K  "</f>
        <v xml:space="preserve">N4400K  </v>
      </c>
      <c r="BC2091">
        <v>1</v>
      </c>
      <c r="BE2091">
        <v>0</v>
      </c>
      <c r="BF2091">
        <v>0</v>
      </c>
      <c r="BG2091">
        <v>0</v>
      </c>
      <c r="BH2091">
        <v>1725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 t="shared" si="1245"/>
        <v>21:43:43.680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119</v>
      </c>
      <c r="CQ2091">
        <v>168</v>
      </c>
      <c r="CR2091">
        <v>0</v>
      </c>
      <c r="CW2091">
        <v>4251636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 t="shared" si="1242"/>
        <v>07/22/2022 21:43:43.897</v>
      </c>
      <c r="C2092" t="str">
        <f t="shared" si="1246"/>
        <v>FFDFD3C0</v>
      </c>
      <c r="D2092" t="s">
        <v>113</v>
      </c>
      <c r="E2092">
        <v>44</v>
      </c>
      <c r="H2092">
        <v>151</v>
      </c>
      <c r="I2092" t="s">
        <v>114</v>
      </c>
      <c r="J2092" t="s">
        <v>115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1243"/>
        <v>21:43:43.672</v>
      </c>
      <c r="T2092" t="str">
        <f t="shared" si="1244"/>
        <v>21:43:43.272</v>
      </c>
      <c r="U2092" t="str">
        <f t="shared" si="1222"/>
        <v>A54CFF</v>
      </c>
      <c r="V2092">
        <v>0</v>
      </c>
      <c r="W2092">
        <v>0</v>
      </c>
      <c r="X2092">
        <v>2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1</v>
      </c>
      <c r="AI2092" t="s">
        <v>814</v>
      </c>
      <c r="AJ2092">
        <v>43.470968999999997</v>
      </c>
      <c r="AK2092" t="s">
        <v>815</v>
      </c>
      <c r="AL2092">
        <v>-88.806460000000001</v>
      </c>
      <c r="AM2092">
        <v>25</v>
      </c>
      <c r="AN2092">
        <v>1800</v>
      </c>
      <c r="AO2092" t="s">
        <v>118</v>
      </c>
      <c r="AP2092">
        <v>-42</v>
      </c>
      <c r="AQ2092">
        <v>85</v>
      </c>
      <c r="AR2092">
        <v>-256</v>
      </c>
      <c r="AZ2092">
        <v>1200</v>
      </c>
      <c r="BA2092">
        <v>1</v>
      </c>
      <c r="BB2092" t="str">
        <f t="shared" si="1247"/>
        <v xml:space="preserve">N4400K  </v>
      </c>
      <c r="BC2092">
        <v>1</v>
      </c>
      <c r="BE2092">
        <v>0</v>
      </c>
      <c r="BF2092">
        <v>0</v>
      </c>
      <c r="BG2092">
        <v>0</v>
      </c>
      <c r="BH2092">
        <v>1725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 t="shared" si="1245"/>
        <v>21:43:43.680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168</v>
      </c>
      <c r="CR2092">
        <v>0</v>
      </c>
      <c r="CW2092">
        <v>4251636</v>
      </c>
      <c r="CY2092">
        <v>1</v>
      </c>
      <c r="CZ2092">
        <v>0</v>
      </c>
      <c r="DA2092">
        <v>0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 t="shared" si="1242"/>
        <v>07/22/2022 21:43:43.897</v>
      </c>
      <c r="C2093" t="str">
        <f t="shared" si="1246"/>
        <v>FFDFD3C0</v>
      </c>
      <c r="D2093" t="s">
        <v>113</v>
      </c>
      <c r="E2093">
        <v>45</v>
      </c>
      <c r="H2093">
        <v>152</v>
      </c>
      <c r="I2093" t="s">
        <v>120</v>
      </c>
      <c r="J2093" t="s">
        <v>115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1243"/>
        <v>21:43:43.672</v>
      </c>
      <c r="T2093" t="str">
        <f t="shared" si="1244"/>
        <v>21:43:43.272</v>
      </c>
      <c r="U2093" t="str">
        <f t="shared" si="1222"/>
        <v>A54CFF</v>
      </c>
      <c r="V2093">
        <v>0</v>
      </c>
      <c r="W2093">
        <v>0</v>
      </c>
      <c r="X2093">
        <v>2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1</v>
      </c>
      <c r="AI2093" t="s">
        <v>814</v>
      </c>
      <c r="AJ2093">
        <v>43.470968999999997</v>
      </c>
      <c r="AK2093" t="s">
        <v>815</v>
      </c>
      <c r="AL2093">
        <v>-88.806460000000001</v>
      </c>
      <c r="AM2093">
        <v>25</v>
      </c>
      <c r="AN2093">
        <v>1800</v>
      </c>
      <c r="AO2093" t="s">
        <v>118</v>
      </c>
      <c r="AP2093">
        <v>-42</v>
      </c>
      <c r="AQ2093">
        <v>85</v>
      </c>
      <c r="AR2093">
        <v>-256</v>
      </c>
      <c r="AZ2093">
        <v>1200</v>
      </c>
      <c r="BA2093">
        <v>1</v>
      </c>
      <c r="BB2093" t="str">
        <f t="shared" si="1247"/>
        <v xml:space="preserve">N4400K  </v>
      </c>
      <c r="BC2093">
        <v>1</v>
      </c>
      <c r="BE2093">
        <v>0</v>
      </c>
      <c r="BF2093">
        <v>0</v>
      </c>
      <c r="BG2093">
        <v>0</v>
      </c>
      <c r="BH2093">
        <v>1725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 t="shared" si="1245"/>
        <v>21:43:43.680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7</v>
      </c>
      <c r="CP2093" t="s">
        <v>119</v>
      </c>
      <c r="CQ2093">
        <v>168</v>
      </c>
      <c r="CR2093">
        <v>0</v>
      </c>
      <c r="CW2093">
        <v>4251636</v>
      </c>
      <c r="CY2093">
        <v>1</v>
      </c>
      <c r="CZ2093">
        <v>0</v>
      </c>
      <c r="DA2093">
        <v>1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"07/22/2022 21:43:44.991"</f>
        <v>07/22/2022 21:43:44.991</v>
      </c>
      <c r="C2094" t="str">
        <f t="shared" si="1246"/>
        <v>FFDFD3C0</v>
      </c>
      <c r="D2094" t="s">
        <v>113</v>
      </c>
      <c r="E2094">
        <v>44</v>
      </c>
      <c r="H2094">
        <v>151</v>
      </c>
      <c r="I2094" t="s">
        <v>114</v>
      </c>
      <c r="J2094" t="s">
        <v>115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ref="S2094:S2099" si="1248">"21:43:44.781"</f>
        <v>21:43:44.781</v>
      </c>
      <c r="T2094" t="str">
        <f t="shared" ref="T2094:T2099" si="1249">"21:43:44.281"</f>
        <v>21:43:44.281</v>
      </c>
      <c r="U2094" t="str">
        <f t="shared" si="1222"/>
        <v>A54CFF</v>
      </c>
      <c r="V2094">
        <v>0</v>
      </c>
      <c r="W2094">
        <v>0</v>
      </c>
      <c r="X2094">
        <v>2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1</v>
      </c>
      <c r="AI2094" t="s">
        <v>816</v>
      </c>
      <c r="AJ2094">
        <v>43.471420000000002</v>
      </c>
      <c r="AK2094" t="s">
        <v>817</v>
      </c>
      <c r="AL2094">
        <v>-88.806738999999993</v>
      </c>
      <c r="AM2094">
        <v>25</v>
      </c>
      <c r="AN2094">
        <v>1800</v>
      </c>
      <c r="AO2094" t="s">
        <v>118</v>
      </c>
      <c r="AP2094">
        <v>-41</v>
      </c>
      <c r="AQ2094">
        <v>86</v>
      </c>
      <c r="AR2094">
        <v>-256</v>
      </c>
      <c r="AZ2094">
        <v>1200</v>
      </c>
      <c r="BA2094">
        <v>1</v>
      </c>
      <c r="BB2094" t="str">
        <f t="shared" si="1247"/>
        <v xml:space="preserve">N4400K  </v>
      </c>
      <c r="BC2094">
        <v>1</v>
      </c>
      <c r="BE2094">
        <v>0</v>
      </c>
      <c r="BF2094">
        <v>0</v>
      </c>
      <c r="BG2094">
        <v>0</v>
      </c>
      <c r="BH2094">
        <v>1725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 t="shared" ref="BW2094:BW2099" si="1250">"21:43:44.786"</f>
        <v>21:43:44.786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7</v>
      </c>
      <c r="CP2094" t="s">
        <v>119</v>
      </c>
      <c r="CQ2094">
        <v>168</v>
      </c>
      <c r="CR2094">
        <v>1</v>
      </c>
      <c r="CW2094">
        <v>13392795</v>
      </c>
      <c r="CY2094">
        <v>1</v>
      </c>
      <c r="CZ2094">
        <v>0</v>
      </c>
      <c r="DA2094">
        <v>0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"07/22/2022 21:43:44.991"</f>
        <v>07/22/2022 21:43:44.991</v>
      </c>
      <c r="C2095" t="str">
        <f t="shared" si="1246"/>
        <v>FFDFD3C0</v>
      </c>
      <c r="D2095" t="s">
        <v>113</v>
      </c>
      <c r="E2095">
        <v>45</v>
      </c>
      <c r="H2095">
        <v>152</v>
      </c>
      <c r="I2095" t="s">
        <v>120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1248"/>
        <v>21:43:44.781</v>
      </c>
      <c r="T2095" t="str">
        <f t="shared" si="1249"/>
        <v>21:43:44.281</v>
      </c>
      <c r="U2095" t="str">
        <f t="shared" si="1222"/>
        <v>A54CFF</v>
      </c>
      <c r="V2095">
        <v>0</v>
      </c>
      <c r="W2095">
        <v>0</v>
      </c>
      <c r="X2095">
        <v>2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1</v>
      </c>
      <c r="AI2095" t="s">
        <v>816</v>
      </c>
      <c r="AJ2095">
        <v>43.471420000000002</v>
      </c>
      <c r="AK2095" t="s">
        <v>817</v>
      </c>
      <c r="AL2095">
        <v>-88.806738999999993</v>
      </c>
      <c r="AM2095">
        <v>25</v>
      </c>
      <c r="AN2095">
        <v>1800</v>
      </c>
      <c r="AO2095" t="s">
        <v>118</v>
      </c>
      <c r="AP2095">
        <v>-41</v>
      </c>
      <c r="AQ2095">
        <v>86</v>
      </c>
      <c r="AR2095">
        <v>-256</v>
      </c>
      <c r="AZ2095">
        <v>1200</v>
      </c>
      <c r="BA2095">
        <v>1</v>
      </c>
      <c r="BB2095" t="str">
        <f t="shared" si="1247"/>
        <v xml:space="preserve">N4400K  </v>
      </c>
      <c r="BC2095">
        <v>1</v>
      </c>
      <c r="BE2095">
        <v>0</v>
      </c>
      <c r="BF2095">
        <v>0</v>
      </c>
      <c r="BG2095">
        <v>0</v>
      </c>
      <c r="BH2095">
        <v>1725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 t="shared" si="1250"/>
        <v>21:43:44.786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7</v>
      </c>
      <c r="CP2095" t="s">
        <v>119</v>
      </c>
      <c r="CQ2095">
        <v>168</v>
      </c>
      <c r="CR2095">
        <v>1</v>
      </c>
      <c r="CW2095">
        <v>13392795</v>
      </c>
      <c r="CY2095">
        <v>1</v>
      </c>
      <c r="CZ2095">
        <v>0</v>
      </c>
      <c r="DA2095">
        <v>1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"07/22/2022 21:43:44.991"</f>
        <v>07/22/2022 21:43:44.991</v>
      </c>
      <c r="C2096" t="str">
        <f t="shared" si="1246"/>
        <v>FFDFD3C0</v>
      </c>
      <c r="D2096" t="s">
        <v>121</v>
      </c>
      <c r="E2096">
        <v>12</v>
      </c>
      <c r="F2096">
        <v>1012</v>
      </c>
      <c r="G2096" t="s">
        <v>122</v>
      </c>
      <c r="J2096" t="s">
        <v>123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1248"/>
        <v>21:43:44.781</v>
      </c>
      <c r="T2096" t="str">
        <f t="shared" si="1249"/>
        <v>21:43:44.281</v>
      </c>
      <c r="U2096" t="str">
        <f t="shared" si="1222"/>
        <v>A54CFF</v>
      </c>
      <c r="V2096">
        <v>0</v>
      </c>
      <c r="W2096">
        <v>0</v>
      </c>
      <c r="X2096">
        <v>2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1</v>
      </c>
      <c r="AI2096" t="s">
        <v>816</v>
      </c>
      <c r="AJ2096">
        <v>43.471420000000002</v>
      </c>
      <c r="AK2096" t="s">
        <v>817</v>
      </c>
      <c r="AL2096">
        <v>-88.806738999999993</v>
      </c>
      <c r="AM2096">
        <v>25</v>
      </c>
      <c r="AN2096">
        <v>1800</v>
      </c>
      <c r="AO2096" t="s">
        <v>118</v>
      </c>
      <c r="AP2096">
        <v>-41</v>
      </c>
      <c r="AQ2096">
        <v>86</v>
      </c>
      <c r="AR2096">
        <v>-256</v>
      </c>
      <c r="AZ2096">
        <v>1200</v>
      </c>
      <c r="BA2096">
        <v>1</v>
      </c>
      <c r="BB2096" t="str">
        <f t="shared" si="1247"/>
        <v xml:space="preserve">N4400K  </v>
      </c>
      <c r="BC2096">
        <v>1</v>
      </c>
      <c r="BE2096">
        <v>0</v>
      </c>
      <c r="BF2096">
        <v>0</v>
      </c>
      <c r="BG2096">
        <v>0</v>
      </c>
      <c r="BH2096">
        <v>1725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 t="shared" si="1250"/>
        <v>21:43:44.786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7</v>
      </c>
      <c r="CP2096" t="s">
        <v>119</v>
      </c>
      <c r="CQ2096">
        <v>168</v>
      </c>
      <c r="CR2096">
        <v>1</v>
      </c>
      <c r="CW2096">
        <v>13392795</v>
      </c>
      <c r="CY2096">
        <v>1</v>
      </c>
      <c r="CZ2096">
        <v>0</v>
      </c>
      <c r="DA2096">
        <v>0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"07/22/2022 21:43:44.991"</f>
        <v>07/22/2022 21:43:44.991</v>
      </c>
      <c r="C2097" t="str">
        <f t="shared" si="1246"/>
        <v>FFDFD3C0</v>
      </c>
      <c r="D2097" t="s">
        <v>124</v>
      </c>
      <c r="E2097">
        <v>2</v>
      </c>
      <c r="H2097">
        <v>156</v>
      </c>
      <c r="I2097" t="s">
        <v>125</v>
      </c>
      <c r="J2097" t="s">
        <v>126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1248"/>
        <v>21:43:44.781</v>
      </c>
      <c r="T2097" t="str">
        <f t="shared" si="1249"/>
        <v>21:43:44.281</v>
      </c>
      <c r="U2097" t="str">
        <f t="shared" si="1222"/>
        <v>A54CFF</v>
      </c>
      <c r="V2097">
        <v>0</v>
      </c>
      <c r="W2097">
        <v>0</v>
      </c>
      <c r="X2097">
        <v>2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1</v>
      </c>
      <c r="AI2097" t="s">
        <v>816</v>
      </c>
      <c r="AJ2097">
        <v>43.471420000000002</v>
      </c>
      <c r="AK2097" t="s">
        <v>817</v>
      </c>
      <c r="AL2097">
        <v>-88.806738999999993</v>
      </c>
      <c r="AM2097">
        <v>25</v>
      </c>
      <c r="AN2097">
        <v>1800</v>
      </c>
      <c r="AO2097" t="s">
        <v>118</v>
      </c>
      <c r="AP2097">
        <v>-41</v>
      </c>
      <c r="AQ2097">
        <v>86</v>
      </c>
      <c r="AR2097">
        <v>-256</v>
      </c>
      <c r="AZ2097">
        <v>1200</v>
      </c>
      <c r="BA2097">
        <v>1</v>
      </c>
      <c r="BB2097" t="str">
        <f t="shared" si="1247"/>
        <v xml:space="preserve">N4400K  </v>
      </c>
      <c r="BC2097">
        <v>1</v>
      </c>
      <c r="BE2097">
        <v>0</v>
      </c>
      <c r="BF2097">
        <v>0</v>
      </c>
      <c r="BG2097">
        <v>0</v>
      </c>
      <c r="BH2097">
        <v>1725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 t="shared" si="1250"/>
        <v>21:43:44.786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7</v>
      </c>
      <c r="CP2097" t="s">
        <v>119</v>
      </c>
      <c r="CQ2097">
        <v>168</v>
      </c>
      <c r="CR2097">
        <v>1</v>
      </c>
      <c r="CW2097">
        <v>13392795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"07/22/2022 21:43:45.084"</f>
        <v>07/22/2022 21:43:45.084</v>
      </c>
      <c r="C2098" t="str">
        <f t="shared" si="1246"/>
        <v>FFDFD3C0</v>
      </c>
      <c r="D2098" t="s">
        <v>121</v>
      </c>
      <c r="E2098">
        <v>11</v>
      </c>
      <c r="F2098">
        <v>1011</v>
      </c>
      <c r="G2098" t="s">
        <v>125</v>
      </c>
      <c r="J2098" t="s">
        <v>123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1248"/>
        <v>21:43:44.781</v>
      </c>
      <c r="T2098" t="str">
        <f t="shared" si="1249"/>
        <v>21:43:44.281</v>
      </c>
      <c r="U2098" t="str">
        <f t="shared" si="1222"/>
        <v>A54CFF</v>
      </c>
      <c r="V2098">
        <v>0</v>
      </c>
      <c r="W2098">
        <v>0</v>
      </c>
      <c r="X2098">
        <v>2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1</v>
      </c>
      <c r="AI2098" t="s">
        <v>816</v>
      </c>
      <c r="AJ2098">
        <v>43.471420000000002</v>
      </c>
      <c r="AK2098" t="s">
        <v>817</v>
      </c>
      <c r="AL2098">
        <v>-88.806738999999993</v>
      </c>
      <c r="AM2098">
        <v>25</v>
      </c>
      <c r="AN2098">
        <v>1800</v>
      </c>
      <c r="AO2098" t="s">
        <v>118</v>
      </c>
      <c r="AP2098">
        <v>-41</v>
      </c>
      <c r="AQ2098">
        <v>86</v>
      </c>
      <c r="AR2098">
        <v>-256</v>
      </c>
      <c r="AZ2098">
        <v>1200</v>
      </c>
      <c r="BA2098">
        <v>1</v>
      </c>
      <c r="BB2098" t="str">
        <f t="shared" si="1247"/>
        <v xml:space="preserve">N4400K  </v>
      </c>
      <c r="BC2098">
        <v>1</v>
      </c>
      <c r="BE2098">
        <v>0</v>
      </c>
      <c r="BF2098">
        <v>0</v>
      </c>
      <c r="BG2098">
        <v>0</v>
      </c>
      <c r="BH2098">
        <v>1725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 t="shared" si="1250"/>
        <v>21:43:44.786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7</v>
      </c>
      <c r="CP2098" t="s">
        <v>119</v>
      </c>
      <c r="CQ2098">
        <v>168</v>
      </c>
      <c r="CR2098">
        <v>1</v>
      </c>
      <c r="CW2098">
        <v>13392795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"07/22/2022 21:43:45.084"</f>
        <v>07/22/2022 21:43:45.084</v>
      </c>
      <c r="C2099" t="str">
        <f t="shared" si="1246"/>
        <v>FFDFD3C0</v>
      </c>
      <c r="D2099" t="s">
        <v>127</v>
      </c>
      <c r="E2099">
        <v>8</v>
      </c>
      <c r="F2099">
        <v>2008</v>
      </c>
      <c r="G2099" t="s">
        <v>128</v>
      </c>
      <c r="J2099" t="s">
        <v>129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1248"/>
        <v>21:43:44.781</v>
      </c>
      <c r="T2099" t="str">
        <f t="shared" si="1249"/>
        <v>21:43:44.281</v>
      </c>
      <c r="U2099" t="str">
        <f t="shared" si="1222"/>
        <v>A54CFF</v>
      </c>
      <c r="V2099">
        <v>0</v>
      </c>
      <c r="W2099">
        <v>0</v>
      </c>
      <c r="X2099">
        <v>2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1</v>
      </c>
      <c r="AI2099" t="s">
        <v>816</v>
      </c>
      <c r="AJ2099">
        <v>43.471420000000002</v>
      </c>
      <c r="AK2099" t="s">
        <v>817</v>
      </c>
      <c r="AL2099">
        <v>-88.806738999999993</v>
      </c>
      <c r="AM2099">
        <v>25</v>
      </c>
      <c r="AN2099">
        <v>1800</v>
      </c>
      <c r="AO2099" t="s">
        <v>118</v>
      </c>
      <c r="AP2099">
        <v>-41</v>
      </c>
      <c r="AQ2099">
        <v>86</v>
      </c>
      <c r="AR2099">
        <v>-256</v>
      </c>
      <c r="AZ2099">
        <v>1200</v>
      </c>
      <c r="BA2099">
        <v>1</v>
      </c>
      <c r="BB2099" t="str">
        <f t="shared" si="1247"/>
        <v xml:space="preserve">N4400K  </v>
      </c>
      <c r="BC2099">
        <v>1</v>
      </c>
      <c r="BE2099">
        <v>0</v>
      </c>
      <c r="BF2099">
        <v>0</v>
      </c>
      <c r="BG2099">
        <v>0</v>
      </c>
      <c r="BH2099">
        <v>1725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 t="shared" si="1250"/>
        <v>21:43:44.786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7</v>
      </c>
      <c r="CP2099" t="s">
        <v>119</v>
      </c>
      <c r="CQ2099">
        <v>168</v>
      </c>
      <c r="CR2099">
        <v>1</v>
      </c>
      <c r="CW2099">
        <v>13392795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"07/22/2022 21:43:46.037"</f>
        <v>07/22/2022 21:43:46.037</v>
      </c>
      <c r="C2100" t="str">
        <f t="shared" si="1246"/>
        <v>FFDFD3C0</v>
      </c>
      <c r="D2100" t="s">
        <v>127</v>
      </c>
      <c r="E2100">
        <v>8</v>
      </c>
      <c r="F2100">
        <v>2008</v>
      </c>
      <c r="G2100" t="s">
        <v>128</v>
      </c>
      <c r="J2100" t="s">
        <v>129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ref="S2100:S2105" si="1251">"21:43:45.719"</f>
        <v>21:43:45.719</v>
      </c>
      <c r="T2100" t="str">
        <f t="shared" ref="T2100:T2105" si="1252">"21:43:45.319"</f>
        <v>21:43:45.319</v>
      </c>
      <c r="U2100" t="str">
        <f t="shared" si="1222"/>
        <v>A54CFF</v>
      </c>
      <c r="V2100">
        <v>0</v>
      </c>
      <c r="W2100">
        <v>0</v>
      </c>
      <c r="X2100">
        <v>2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1</v>
      </c>
      <c r="AI2100" t="s">
        <v>818</v>
      </c>
      <c r="AJ2100">
        <v>43.471763000000003</v>
      </c>
      <c r="AK2100" t="s">
        <v>819</v>
      </c>
      <c r="AL2100">
        <v>-88.806952999999993</v>
      </c>
      <c r="AM2100">
        <v>25</v>
      </c>
      <c r="AN2100">
        <v>1800</v>
      </c>
      <c r="AO2100" t="s">
        <v>118</v>
      </c>
      <c r="AP2100">
        <v>-42</v>
      </c>
      <c r="AQ2100">
        <v>86</v>
      </c>
      <c r="AR2100">
        <v>-192</v>
      </c>
      <c r="AZ2100">
        <v>1200</v>
      </c>
      <c r="BA2100">
        <v>1</v>
      </c>
      <c r="BB2100" t="str">
        <f t="shared" si="1247"/>
        <v xml:space="preserve">N4400K  </v>
      </c>
      <c r="BC2100">
        <v>1</v>
      </c>
      <c r="BE2100">
        <v>0</v>
      </c>
      <c r="BF2100">
        <v>0</v>
      </c>
      <c r="BG2100">
        <v>0</v>
      </c>
      <c r="BH2100">
        <v>1725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 t="shared" ref="BW2100:BW2105" si="1253">"21:43:45.726"</f>
        <v>21:43:45.726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119</v>
      </c>
      <c r="CQ2100">
        <v>168</v>
      </c>
      <c r="CR2100">
        <v>0</v>
      </c>
      <c r="CW2100">
        <v>4254194</v>
      </c>
      <c r="CY2100">
        <v>1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"07/22/2022 21:43:46.053"</f>
        <v>07/22/2022 21:43:46.053</v>
      </c>
      <c r="C2101" t="str">
        <f t="shared" si="1246"/>
        <v>FFDFD3C0</v>
      </c>
      <c r="D2101" t="s">
        <v>113</v>
      </c>
      <c r="E2101">
        <v>44</v>
      </c>
      <c r="H2101">
        <v>151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1251"/>
        <v>21:43:45.719</v>
      </c>
      <c r="T2101" t="str">
        <f t="shared" si="1252"/>
        <v>21:43:45.319</v>
      </c>
      <c r="U2101" t="str">
        <f t="shared" si="1222"/>
        <v>A54CFF</v>
      </c>
      <c r="V2101">
        <v>0</v>
      </c>
      <c r="W2101">
        <v>0</v>
      </c>
      <c r="X2101">
        <v>2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1</v>
      </c>
      <c r="AI2101" t="s">
        <v>818</v>
      </c>
      <c r="AJ2101">
        <v>43.471763000000003</v>
      </c>
      <c r="AK2101" t="s">
        <v>819</v>
      </c>
      <c r="AL2101">
        <v>-88.806952999999993</v>
      </c>
      <c r="AM2101">
        <v>25</v>
      </c>
      <c r="AN2101">
        <v>1800</v>
      </c>
      <c r="AO2101" t="s">
        <v>118</v>
      </c>
      <c r="AP2101">
        <v>-42</v>
      </c>
      <c r="AQ2101">
        <v>86</v>
      </c>
      <c r="AR2101">
        <v>-192</v>
      </c>
      <c r="AZ2101">
        <v>1200</v>
      </c>
      <c r="BA2101">
        <v>1</v>
      </c>
      <c r="BB2101" t="str">
        <f t="shared" si="1247"/>
        <v xml:space="preserve">N4400K  </v>
      </c>
      <c r="BC2101">
        <v>1</v>
      </c>
      <c r="BE2101">
        <v>0</v>
      </c>
      <c r="BF2101">
        <v>0</v>
      </c>
      <c r="BG2101">
        <v>0</v>
      </c>
      <c r="BH2101">
        <v>1725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 t="shared" si="1253"/>
        <v>21:43:45.726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168</v>
      </c>
      <c r="CR2101">
        <v>0</v>
      </c>
      <c r="CW2101">
        <v>4254194</v>
      </c>
      <c r="CY2101">
        <v>0</v>
      </c>
      <c r="CZ2101">
        <v>0</v>
      </c>
      <c r="DA2101">
        <v>0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"07/22/2022 21:43:46.053"</f>
        <v>07/22/2022 21:43:46.053</v>
      </c>
      <c r="C2102" t="str">
        <f t="shared" si="1246"/>
        <v>FFDFD3C0</v>
      </c>
      <c r="D2102" t="s">
        <v>113</v>
      </c>
      <c r="E2102">
        <v>45</v>
      </c>
      <c r="H2102">
        <v>152</v>
      </c>
      <c r="I2102" t="s">
        <v>120</v>
      </c>
      <c r="J2102" t="s">
        <v>115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1251"/>
        <v>21:43:45.719</v>
      </c>
      <c r="T2102" t="str">
        <f t="shared" si="1252"/>
        <v>21:43:45.319</v>
      </c>
      <c r="U2102" t="str">
        <f t="shared" si="1222"/>
        <v>A54CFF</v>
      </c>
      <c r="V2102">
        <v>0</v>
      </c>
      <c r="W2102">
        <v>0</v>
      </c>
      <c r="X2102">
        <v>2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1</v>
      </c>
      <c r="AI2102" t="s">
        <v>818</v>
      </c>
      <c r="AJ2102">
        <v>43.471763000000003</v>
      </c>
      <c r="AK2102" t="s">
        <v>819</v>
      </c>
      <c r="AL2102">
        <v>-88.806952999999993</v>
      </c>
      <c r="AM2102">
        <v>25</v>
      </c>
      <c r="AN2102">
        <v>1800</v>
      </c>
      <c r="AO2102" t="s">
        <v>118</v>
      </c>
      <c r="AP2102">
        <v>-42</v>
      </c>
      <c r="AQ2102">
        <v>86</v>
      </c>
      <c r="AR2102">
        <v>-192</v>
      </c>
      <c r="AZ2102">
        <v>1200</v>
      </c>
      <c r="BA2102">
        <v>1</v>
      </c>
      <c r="BB2102" t="str">
        <f t="shared" si="1247"/>
        <v xml:space="preserve">N4400K  </v>
      </c>
      <c r="BC2102">
        <v>1</v>
      </c>
      <c r="BE2102">
        <v>0</v>
      </c>
      <c r="BF2102">
        <v>0</v>
      </c>
      <c r="BG2102">
        <v>0</v>
      </c>
      <c r="BH2102">
        <v>1725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 t="shared" si="1253"/>
        <v>21:43:45.726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119</v>
      </c>
      <c r="CQ2102">
        <v>168</v>
      </c>
      <c r="CR2102">
        <v>0</v>
      </c>
      <c r="CW2102">
        <v>4254194</v>
      </c>
      <c r="CY2102">
        <v>0</v>
      </c>
      <c r="CZ2102">
        <v>0</v>
      </c>
      <c r="DA2102">
        <v>1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"07/22/2022 21:43:46.053"</f>
        <v>07/22/2022 21:43:46.053</v>
      </c>
      <c r="C2103" t="str">
        <f t="shared" si="1246"/>
        <v>FFDFD3C0</v>
      </c>
      <c r="D2103" t="s">
        <v>121</v>
      </c>
      <c r="E2103">
        <v>12</v>
      </c>
      <c r="F2103">
        <v>1012</v>
      </c>
      <c r="G2103" t="s">
        <v>122</v>
      </c>
      <c r="J2103" t="s">
        <v>123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1251"/>
        <v>21:43:45.719</v>
      </c>
      <c r="T2103" t="str">
        <f t="shared" si="1252"/>
        <v>21:43:45.319</v>
      </c>
      <c r="U2103" t="str">
        <f t="shared" si="1222"/>
        <v>A54CFF</v>
      </c>
      <c r="V2103">
        <v>0</v>
      </c>
      <c r="W2103">
        <v>0</v>
      </c>
      <c r="X2103">
        <v>2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1</v>
      </c>
      <c r="AI2103" t="s">
        <v>818</v>
      </c>
      <c r="AJ2103">
        <v>43.471763000000003</v>
      </c>
      <c r="AK2103" t="s">
        <v>819</v>
      </c>
      <c r="AL2103">
        <v>-88.806952999999993</v>
      </c>
      <c r="AM2103">
        <v>25</v>
      </c>
      <c r="AN2103">
        <v>1800</v>
      </c>
      <c r="AO2103" t="s">
        <v>118</v>
      </c>
      <c r="AP2103">
        <v>-42</v>
      </c>
      <c r="AQ2103">
        <v>86</v>
      </c>
      <c r="AR2103">
        <v>-192</v>
      </c>
      <c r="AZ2103">
        <v>1200</v>
      </c>
      <c r="BA2103">
        <v>1</v>
      </c>
      <c r="BB2103" t="str">
        <f t="shared" si="1247"/>
        <v xml:space="preserve">N4400K  </v>
      </c>
      <c r="BC2103">
        <v>1</v>
      </c>
      <c r="BE2103">
        <v>0</v>
      </c>
      <c r="BF2103">
        <v>0</v>
      </c>
      <c r="BG2103">
        <v>0</v>
      </c>
      <c r="BH2103">
        <v>1725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 t="shared" si="1253"/>
        <v>21:43:45.726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168</v>
      </c>
      <c r="CR2103">
        <v>0</v>
      </c>
      <c r="CW2103">
        <v>4254194</v>
      </c>
      <c r="CY2103">
        <v>0</v>
      </c>
      <c r="CZ2103">
        <v>0</v>
      </c>
      <c r="DA2103">
        <v>1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"07/22/2022 21:43:46.053"</f>
        <v>07/22/2022 21:43:46.053</v>
      </c>
      <c r="C2104" t="str">
        <f t="shared" si="1246"/>
        <v>FFDFD3C0</v>
      </c>
      <c r="D2104" t="s">
        <v>121</v>
      </c>
      <c r="E2104">
        <v>11</v>
      </c>
      <c r="F2104">
        <v>1011</v>
      </c>
      <c r="G2104" t="s">
        <v>125</v>
      </c>
      <c r="J2104" t="s">
        <v>123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251"/>
        <v>21:43:45.719</v>
      </c>
      <c r="T2104" t="str">
        <f t="shared" si="1252"/>
        <v>21:43:45.319</v>
      </c>
      <c r="U2104" t="str">
        <f t="shared" si="1222"/>
        <v>A54CFF</v>
      </c>
      <c r="V2104">
        <v>0</v>
      </c>
      <c r="W2104">
        <v>0</v>
      </c>
      <c r="X2104">
        <v>2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1</v>
      </c>
      <c r="AI2104" t="s">
        <v>818</v>
      </c>
      <c r="AJ2104">
        <v>43.471763000000003</v>
      </c>
      <c r="AK2104" t="s">
        <v>819</v>
      </c>
      <c r="AL2104">
        <v>-88.806952999999993</v>
      </c>
      <c r="AM2104">
        <v>25</v>
      </c>
      <c r="AN2104">
        <v>1800</v>
      </c>
      <c r="AO2104" t="s">
        <v>118</v>
      </c>
      <c r="AP2104">
        <v>-42</v>
      </c>
      <c r="AQ2104">
        <v>86</v>
      </c>
      <c r="AR2104">
        <v>-192</v>
      </c>
      <c r="AZ2104">
        <v>1200</v>
      </c>
      <c r="BA2104">
        <v>1</v>
      </c>
      <c r="BB2104" t="str">
        <f t="shared" si="1247"/>
        <v xml:space="preserve">N4400K  </v>
      </c>
      <c r="BC2104">
        <v>1</v>
      </c>
      <c r="BE2104">
        <v>0</v>
      </c>
      <c r="BF2104">
        <v>0</v>
      </c>
      <c r="BG2104">
        <v>0</v>
      </c>
      <c r="BH2104">
        <v>1725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 t="shared" si="1253"/>
        <v>21:43:45.726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168</v>
      </c>
      <c r="CR2104">
        <v>0</v>
      </c>
      <c r="CW2104">
        <v>4254194</v>
      </c>
      <c r="CY2104">
        <v>0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"07/22/2022 21:43:46.053"</f>
        <v>07/22/2022 21:43:46.053</v>
      </c>
      <c r="C2105" t="str">
        <f t="shared" si="1246"/>
        <v>FFDFD3C0</v>
      </c>
      <c r="D2105" t="s">
        <v>124</v>
      </c>
      <c r="E2105">
        <v>2</v>
      </c>
      <c r="H2105">
        <v>156</v>
      </c>
      <c r="I2105" t="s">
        <v>125</v>
      </c>
      <c r="J2105" t="s">
        <v>126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251"/>
        <v>21:43:45.719</v>
      </c>
      <c r="T2105" t="str">
        <f t="shared" si="1252"/>
        <v>21:43:45.319</v>
      </c>
      <c r="U2105" t="str">
        <f t="shared" si="1222"/>
        <v>A54CFF</v>
      </c>
      <c r="V2105">
        <v>0</v>
      </c>
      <c r="W2105">
        <v>0</v>
      </c>
      <c r="X2105">
        <v>2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1</v>
      </c>
      <c r="AI2105" t="s">
        <v>818</v>
      </c>
      <c r="AJ2105">
        <v>43.471763000000003</v>
      </c>
      <c r="AK2105" t="s">
        <v>819</v>
      </c>
      <c r="AL2105">
        <v>-88.806952999999993</v>
      </c>
      <c r="AM2105">
        <v>25</v>
      </c>
      <c r="AN2105">
        <v>1800</v>
      </c>
      <c r="AO2105" t="s">
        <v>118</v>
      </c>
      <c r="AP2105">
        <v>-42</v>
      </c>
      <c r="AQ2105">
        <v>86</v>
      </c>
      <c r="AR2105">
        <v>-192</v>
      </c>
      <c r="AZ2105">
        <v>1200</v>
      </c>
      <c r="BA2105">
        <v>1</v>
      </c>
      <c r="BB2105" t="str">
        <f t="shared" si="1247"/>
        <v xml:space="preserve">N4400K  </v>
      </c>
      <c r="BC2105">
        <v>1</v>
      </c>
      <c r="BE2105">
        <v>0</v>
      </c>
      <c r="BF2105">
        <v>0</v>
      </c>
      <c r="BG2105">
        <v>0</v>
      </c>
      <c r="BH2105">
        <v>1725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 t="shared" si="1253"/>
        <v>21:43:45.726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7</v>
      </c>
      <c r="CP2105" t="s">
        <v>119</v>
      </c>
      <c r="CQ2105">
        <v>168</v>
      </c>
      <c r="CR2105">
        <v>0</v>
      </c>
      <c r="CW2105">
        <v>4254194</v>
      </c>
      <c r="CY2105">
        <v>0</v>
      </c>
      <c r="CZ2105">
        <v>0</v>
      </c>
      <c r="DA2105">
        <v>1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"07/22/2022 21:43:47.037"</f>
        <v>07/22/2022 21:43:47.037</v>
      </c>
      <c r="C2106" t="str">
        <f t="shared" si="1246"/>
        <v>FFDFD3C0</v>
      </c>
      <c r="D2106" t="s">
        <v>121</v>
      </c>
      <c r="E2106">
        <v>11</v>
      </c>
      <c r="F2106">
        <v>1011</v>
      </c>
      <c r="G2106" t="s">
        <v>125</v>
      </c>
      <c r="J2106" t="s">
        <v>123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ref="S2106:S2111" si="1254">"21:43:46.734"</f>
        <v>21:43:46.734</v>
      </c>
      <c r="T2106" t="str">
        <f t="shared" ref="T2106:T2111" si="1255">"21:43:46.334"</f>
        <v>21:43:46.334</v>
      </c>
      <c r="U2106" t="str">
        <f t="shared" si="1222"/>
        <v>A54CFF</v>
      </c>
      <c r="V2106">
        <v>0</v>
      </c>
      <c r="W2106">
        <v>0</v>
      </c>
      <c r="X2106">
        <v>2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1</v>
      </c>
      <c r="AI2106" t="s">
        <v>820</v>
      </c>
      <c r="AJ2106">
        <v>43.472192</v>
      </c>
      <c r="AK2106" t="s">
        <v>821</v>
      </c>
      <c r="AL2106">
        <v>-88.807254</v>
      </c>
      <c r="AM2106">
        <v>25</v>
      </c>
      <c r="AN2106">
        <v>1800</v>
      </c>
      <c r="AO2106" t="s">
        <v>118</v>
      </c>
      <c r="AP2106">
        <v>-43</v>
      </c>
      <c r="AQ2106">
        <v>86</v>
      </c>
      <c r="AR2106">
        <v>-192</v>
      </c>
      <c r="AZ2106">
        <v>1200</v>
      </c>
      <c r="BA2106">
        <v>1</v>
      </c>
      <c r="BB2106" t="str">
        <f t="shared" si="1247"/>
        <v xml:space="preserve">N4400K  </v>
      </c>
      <c r="BC2106">
        <v>1</v>
      </c>
      <c r="BE2106">
        <v>0</v>
      </c>
      <c r="BF2106">
        <v>0</v>
      </c>
      <c r="BG2106">
        <v>0</v>
      </c>
      <c r="BH2106">
        <v>1725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 t="shared" ref="BW2106:BW2111" si="1256">"21:43:46.740"</f>
        <v>21:43:46.740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7</v>
      </c>
      <c r="CP2106" t="s">
        <v>119</v>
      </c>
      <c r="CQ2106">
        <v>168</v>
      </c>
      <c r="CR2106">
        <v>0</v>
      </c>
      <c r="CW2106">
        <v>4255448</v>
      </c>
      <c r="CY2106">
        <v>0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"07/22/2022 21:43:47.037"</f>
        <v>07/22/2022 21:43:47.037</v>
      </c>
      <c r="C2107" t="str">
        <f t="shared" si="1246"/>
        <v>FFDFD3C0</v>
      </c>
      <c r="D2107" t="s">
        <v>127</v>
      </c>
      <c r="E2107">
        <v>8</v>
      </c>
      <c r="F2107">
        <v>2008</v>
      </c>
      <c r="G2107" t="s">
        <v>128</v>
      </c>
      <c r="J2107" t="s">
        <v>129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1254"/>
        <v>21:43:46.734</v>
      </c>
      <c r="T2107" t="str">
        <f t="shared" si="1255"/>
        <v>21:43:46.334</v>
      </c>
      <c r="U2107" t="str">
        <f t="shared" si="1222"/>
        <v>A54CFF</v>
      </c>
      <c r="V2107">
        <v>0</v>
      </c>
      <c r="W2107">
        <v>0</v>
      </c>
      <c r="X2107">
        <v>2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1</v>
      </c>
      <c r="AI2107" t="s">
        <v>820</v>
      </c>
      <c r="AJ2107">
        <v>43.472192</v>
      </c>
      <c r="AK2107" t="s">
        <v>821</v>
      </c>
      <c r="AL2107">
        <v>-88.807254</v>
      </c>
      <c r="AM2107">
        <v>25</v>
      </c>
      <c r="AN2107">
        <v>1800</v>
      </c>
      <c r="AO2107" t="s">
        <v>118</v>
      </c>
      <c r="AP2107">
        <v>-43</v>
      </c>
      <c r="AQ2107">
        <v>86</v>
      </c>
      <c r="AR2107">
        <v>-192</v>
      </c>
      <c r="AZ2107">
        <v>1200</v>
      </c>
      <c r="BA2107">
        <v>1</v>
      </c>
      <c r="BB2107" t="str">
        <f t="shared" si="1247"/>
        <v xml:space="preserve">N4400K  </v>
      </c>
      <c r="BC2107">
        <v>1</v>
      </c>
      <c r="BE2107">
        <v>0</v>
      </c>
      <c r="BF2107">
        <v>0</v>
      </c>
      <c r="BG2107">
        <v>0</v>
      </c>
      <c r="BH2107">
        <v>1725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 t="shared" si="1256"/>
        <v>21:43:46.740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7</v>
      </c>
      <c r="CP2107" t="s">
        <v>119</v>
      </c>
      <c r="CQ2107">
        <v>168</v>
      </c>
      <c r="CR2107">
        <v>0</v>
      </c>
      <c r="CW2107">
        <v>4255448</v>
      </c>
      <c r="CY2107">
        <v>0</v>
      </c>
      <c r="CZ2107">
        <v>0</v>
      </c>
      <c r="DA2107">
        <v>1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>"07/22/2022 21:43:47.069"</f>
        <v>07/22/2022 21:43:47.069</v>
      </c>
      <c r="C2108" t="str">
        <f t="shared" si="1246"/>
        <v>FFDFD3C0</v>
      </c>
      <c r="D2108" t="s">
        <v>113</v>
      </c>
      <c r="E2108">
        <v>44</v>
      </c>
      <c r="H2108">
        <v>151</v>
      </c>
      <c r="I2108" t="s">
        <v>114</v>
      </c>
      <c r="J2108" t="s">
        <v>115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1254"/>
        <v>21:43:46.734</v>
      </c>
      <c r="T2108" t="str">
        <f t="shared" si="1255"/>
        <v>21:43:46.334</v>
      </c>
      <c r="U2108" t="str">
        <f t="shared" si="1222"/>
        <v>A54CFF</v>
      </c>
      <c r="V2108">
        <v>0</v>
      </c>
      <c r="W2108">
        <v>0</v>
      </c>
      <c r="X2108">
        <v>2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1</v>
      </c>
      <c r="AI2108" t="s">
        <v>820</v>
      </c>
      <c r="AJ2108">
        <v>43.472192</v>
      </c>
      <c r="AK2108" t="s">
        <v>821</v>
      </c>
      <c r="AL2108">
        <v>-88.807254</v>
      </c>
      <c r="AM2108">
        <v>25</v>
      </c>
      <c r="AN2108">
        <v>1800</v>
      </c>
      <c r="AO2108" t="s">
        <v>118</v>
      </c>
      <c r="AP2108">
        <v>-43</v>
      </c>
      <c r="AQ2108">
        <v>86</v>
      </c>
      <c r="AR2108">
        <v>-192</v>
      </c>
      <c r="AZ2108">
        <v>1200</v>
      </c>
      <c r="BA2108">
        <v>1</v>
      </c>
      <c r="BB2108" t="str">
        <f t="shared" si="1247"/>
        <v xml:space="preserve">N4400K  </v>
      </c>
      <c r="BC2108">
        <v>1</v>
      </c>
      <c r="BE2108">
        <v>0</v>
      </c>
      <c r="BF2108">
        <v>0</v>
      </c>
      <c r="BG2108">
        <v>0</v>
      </c>
      <c r="BH2108">
        <v>1725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 t="shared" si="1256"/>
        <v>21:43:46.740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7</v>
      </c>
      <c r="CP2108" t="s">
        <v>119</v>
      </c>
      <c r="CQ2108">
        <v>168</v>
      </c>
      <c r="CR2108">
        <v>0</v>
      </c>
      <c r="CW2108">
        <v>4255448</v>
      </c>
      <c r="CY2108">
        <v>0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>"07/22/2022 21:43:47.069"</f>
        <v>07/22/2022 21:43:47.069</v>
      </c>
      <c r="C2109" t="str">
        <f t="shared" si="1246"/>
        <v>FFDFD3C0</v>
      </c>
      <c r="D2109" t="s">
        <v>113</v>
      </c>
      <c r="E2109">
        <v>45</v>
      </c>
      <c r="H2109">
        <v>152</v>
      </c>
      <c r="I2109" t="s">
        <v>120</v>
      </c>
      <c r="J2109" t="s">
        <v>115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1254"/>
        <v>21:43:46.734</v>
      </c>
      <c r="T2109" t="str">
        <f t="shared" si="1255"/>
        <v>21:43:46.334</v>
      </c>
      <c r="U2109" t="str">
        <f t="shared" si="1222"/>
        <v>A54CFF</v>
      </c>
      <c r="V2109">
        <v>0</v>
      </c>
      <c r="W2109">
        <v>0</v>
      </c>
      <c r="X2109">
        <v>2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1</v>
      </c>
      <c r="AI2109" t="s">
        <v>820</v>
      </c>
      <c r="AJ2109">
        <v>43.472192</v>
      </c>
      <c r="AK2109" t="s">
        <v>821</v>
      </c>
      <c r="AL2109">
        <v>-88.807254</v>
      </c>
      <c r="AM2109">
        <v>25</v>
      </c>
      <c r="AN2109">
        <v>1800</v>
      </c>
      <c r="AO2109" t="s">
        <v>118</v>
      </c>
      <c r="AP2109">
        <v>-43</v>
      </c>
      <c r="AQ2109">
        <v>86</v>
      </c>
      <c r="AR2109">
        <v>-192</v>
      </c>
      <c r="AZ2109">
        <v>1200</v>
      </c>
      <c r="BA2109">
        <v>1</v>
      </c>
      <c r="BB2109" t="str">
        <f t="shared" si="1247"/>
        <v xml:space="preserve">N4400K  </v>
      </c>
      <c r="BC2109">
        <v>1</v>
      </c>
      <c r="BE2109">
        <v>0</v>
      </c>
      <c r="BF2109">
        <v>0</v>
      </c>
      <c r="BG2109">
        <v>0</v>
      </c>
      <c r="BH2109">
        <v>1725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 t="shared" si="1256"/>
        <v>21:43:46.740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7</v>
      </c>
      <c r="CP2109" t="s">
        <v>119</v>
      </c>
      <c r="CQ2109">
        <v>168</v>
      </c>
      <c r="CR2109">
        <v>0</v>
      </c>
      <c r="CW2109">
        <v>4255448</v>
      </c>
      <c r="CY2109">
        <v>0</v>
      </c>
      <c r="CZ2109">
        <v>0</v>
      </c>
      <c r="DA2109">
        <v>1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>"07/22/2022 21:43:47.069"</f>
        <v>07/22/2022 21:43:47.069</v>
      </c>
      <c r="C2110" t="str">
        <f t="shared" si="1246"/>
        <v>FFDFD3C0</v>
      </c>
      <c r="D2110" t="s">
        <v>121</v>
      </c>
      <c r="E2110">
        <v>12</v>
      </c>
      <c r="F2110">
        <v>1012</v>
      </c>
      <c r="G2110" t="s">
        <v>122</v>
      </c>
      <c r="J2110" t="s">
        <v>123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1254"/>
        <v>21:43:46.734</v>
      </c>
      <c r="T2110" t="str">
        <f t="shared" si="1255"/>
        <v>21:43:46.334</v>
      </c>
      <c r="U2110" t="str">
        <f t="shared" si="1222"/>
        <v>A54CFF</v>
      </c>
      <c r="V2110">
        <v>0</v>
      </c>
      <c r="W2110">
        <v>0</v>
      </c>
      <c r="X2110">
        <v>2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1</v>
      </c>
      <c r="AI2110" t="s">
        <v>820</v>
      </c>
      <c r="AJ2110">
        <v>43.472192</v>
      </c>
      <c r="AK2110" t="s">
        <v>821</v>
      </c>
      <c r="AL2110">
        <v>-88.807254</v>
      </c>
      <c r="AM2110">
        <v>25</v>
      </c>
      <c r="AN2110">
        <v>1800</v>
      </c>
      <c r="AO2110" t="s">
        <v>118</v>
      </c>
      <c r="AP2110">
        <v>-43</v>
      </c>
      <c r="AQ2110">
        <v>86</v>
      </c>
      <c r="AR2110">
        <v>-192</v>
      </c>
      <c r="AZ2110">
        <v>1200</v>
      </c>
      <c r="BA2110">
        <v>1</v>
      </c>
      <c r="BB2110" t="str">
        <f t="shared" si="1247"/>
        <v xml:space="preserve">N4400K  </v>
      </c>
      <c r="BC2110">
        <v>1</v>
      </c>
      <c r="BE2110">
        <v>0</v>
      </c>
      <c r="BF2110">
        <v>0</v>
      </c>
      <c r="BG2110">
        <v>0</v>
      </c>
      <c r="BH2110">
        <v>1725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 t="shared" si="1256"/>
        <v>21:43:46.740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7</v>
      </c>
      <c r="CP2110" t="s">
        <v>119</v>
      </c>
      <c r="CQ2110">
        <v>168</v>
      </c>
      <c r="CR2110">
        <v>0</v>
      </c>
      <c r="CW2110">
        <v>4255448</v>
      </c>
      <c r="CY2110">
        <v>0</v>
      </c>
      <c r="CZ2110">
        <v>0</v>
      </c>
      <c r="DA2110">
        <v>1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>"07/22/2022 21:43:47.069"</f>
        <v>07/22/2022 21:43:47.069</v>
      </c>
      <c r="C2111" t="str">
        <f t="shared" si="1246"/>
        <v>FFDFD3C0</v>
      </c>
      <c r="D2111" t="s">
        <v>124</v>
      </c>
      <c r="E2111">
        <v>2</v>
      </c>
      <c r="H2111">
        <v>156</v>
      </c>
      <c r="I2111" t="s">
        <v>125</v>
      </c>
      <c r="J2111" t="s">
        <v>126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1254"/>
        <v>21:43:46.734</v>
      </c>
      <c r="T2111" t="str">
        <f t="shared" si="1255"/>
        <v>21:43:46.334</v>
      </c>
      <c r="U2111" t="str">
        <f t="shared" si="1222"/>
        <v>A54CFF</v>
      </c>
      <c r="V2111">
        <v>0</v>
      </c>
      <c r="W2111">
        <v>0</v>
      </c>
      <c r="X2111">
        <v>2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1</v>
      </c>
      <c r="AI2111" t="s">
        <v>820</v>
      </c>
      <c r="AJ2111">
        <v>43.472192</v>
      </c>
      <c r="AK2111" t="s">
        <v>821</v>
      </c>
      <c r="AL2111">
        <v>-88.807254</v>
      </c>
      <c r="AM2111">
        <v>25</v>
      </c>
      <c r="AN2111">
        <v>1800</v>
      </c>
      <c r="AO2111" t="s">
        <v>118</v>
      </c>
      <c r="AP2111">
        <v>-43</v>
      </c>
      <c r="AQ2111">
        <v>86</v>
      </c>
      <c r="AR2111">
        <v>-192</v>
      </c>
      <c r="AZ2111">
        <v>1200</v>
      </c>
      <c r="BA2111">
        <v>1</v>
      </c>
      <c r="BB2111" t="str">
        <f t="shared" si="1247"/>
        <v xml:space="preserve">N4400K  </v>
      </c>
      <c r="BC2111">
        <v>1</v>
      </c>
      <c r="BE2111">
        <v>0</v>
      </c>
      <c r="BF2111">
        <v>0</v>
      </c>
      <c r="BG2111">
        <v>0</v>
      </c>
      <c r="BH2111">
        <v>1725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 t="shared" si="1256"/>
        <v>21:43:46.740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7</v>
      </c>
      <c r="CP2111" t="s">
        <v>119</v>
      </c>
      <c r="CQ2111">
        <v>168</v>
      </c>
      <c r="CR2111">
        <v>0</v>
      </c>
      <c r="CW2111">
        <v>4255448</v>
      </c>
      <c r="CY2111">
        <v>0</v>
      </c>
      <c r="CZ2111">
        <v>0</v>
      </c>
      <c r="DA2111">
        <v>1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"07/22/2022 21:43:47.959"</f>
        <v>07/22/2022 21:43:47.959</v>
      </c>
      <c r="C2112" t="str">
        <f t="shared" si="1246"/>
        <v>FFDFD3C0</v>
      </c>
      <c r="D2112" t="s">
        <v>113</v>
      </c>
      <c r="E2112">
        <v>45</v>
      </c>
      <c r="H2112">
        <v>152</v>
      </c>
      <c r="I2112" t="s">
        <v>120</v>
      </c>
      <c r="J2112" t="s">
        <v>115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ref="S2112:S2117" si="1257">"21:43:47.680"</f>
        <v>21:43:47.680</v>
      </c>
      <c r="T2112" t="str">
        <f t="shared" ref="T2112:T2117" si="1258">"21:43:47.280"</f>
        <v>21:43:47.280</v>
      </c>
      <c r="U2112" t="str">
        <f t="shared" si="1222"/>
        <v>A54CFF</v>
      </c>
      <c r="V2112">
        <v>0</v>
      </c>
      <c r="W2112">
        <v>0</v>
      </c>
      <c r="X2112">
        <v>2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1</v>
      </c>
      <c r="AI2112" t="s">
        <v>822</v>
      </c>
      <c r="AJ2112">
        <v>43.472579000000003</v>
      </c>
      <c r="AK2112" t="s">
        <v>823</v>
      </c>
      <c r="AL2112">
        <v>-88.807533000000006</v>
      </c>
      <c r="AM2112">
        <v>25</v>
      </c>
      <c r="AN2112">
        <v>1800</v>
      </c>
      <c r="AO2112" t="s">
        <v>118</v>
      </c>
      <c r="AP2112">
        <v>-43</v>
      </c>
      <c r="AQ2112">
        <v>87</v>
      </c>
      <c r="AR2112">
        <v>-192</v>
      </c>
      <c r="AZ2112">
        <v>1200</v>
      </c>
      <c r="BA2112">
        <v>1</v>
      </c>
      <c r="BB2112" t="str">
        <f t="shared" si="1247"/>
        <v xml:space="preserve">N4400K  </v>
      </c>
      <c r="BC2112">
        <v>1</v>
      </c>
      <c r="BE2112">
        <v>0</v>
      </c>
      <c r="BF2112">
        <v>0</v>
      </c>
      <c r="BG2112">
        <v>0</v>
      </c>
      <c r="BH2112">
        <v>1725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 t="shared" ref="BW2112:BW2117" si="1259">"21:43:47.686"</f>
        <v>21:43:47.686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119</v>
      </c>
      <c r="CQ2112">
        <v>168</v>
      </c>
      <c r="CR2112">
        <v>0</v>
      </c>
      <c r="CW2112">
        <v>4256636</v>
      </c>
      <c r="CY2112">
        <v>0</v>
      </c>
      <c r="CZ2112">
        <v>0</v>
      </c>
      <c r="DA2112">
        <v>0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"07/22/2022 21:43:47.959"</f>
        <v>07/22/2022 21:43:47.959</v>
      </c>
      <c r="C2113" t="str">
        <f t="shared" si="1246"/>
        <v>FFDFD3C0</v>
      </c>
      <c r="D2113" t="s">
        <v>124</v>
      </c>
      <c r="E2113">
        <v>2</v>
      </c>
      <c r="H2113">
        <v>156</v>
      </c>
      <c r="I2113" t="s">
        <v>125</v>
      </c>
      <c r="J2113" t="s">
        <v>126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1257"/>
        <v>21:43:47.680</v>
      </c>
      <c r="T2113" t="str">
        <f t="shared" si="1258"/>
        <v>21:43:47.280</v>
      </c>
      <c r="U2113" t="str">
        <f t="shared" si="1222"/>
        <v>A54CFF</v>
      </c>
      <c r="V2113">
        <v>0</v>
      </c>
      <c r="W2113">
        <v>0</v>
      </c>
      <c r="X2113">
        <v>2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1</v>
      </c>
      <c r="AI2113" t="s">
        <v>822</v>
      </c>
      <c r="AJ2113">
        <v>43.472579000000003</v>
      </c>
      <c r="AK2113" t="s">
        <v>823</v>
      </c>
      <c r="AL2113">
        <v>-88.807533000000006</v>
      </c>
      <c r="AM2113">
        <v>25</v>
      </c>
      <c r="AN2113">
        <v>1800</v>
      </c>
      <c r="AO2113" t="s">
        <v>118</v>
      </c>
      <c r="AP2113">
        <v>-43</v>
      </c>
      <c r="AQ2113">
        <v>87</v>
      </c>
      <c r="AR2113">
        <v>-192</v>
      </c>
      <c r="AZ2113">
        <v>1200</v>
      </c>
      <c r="BA2113">
        <v>1</v>
      </c>
      <c r="BB2113" t="str">
        <f t="shared" si="1247"/>
        <v xml:space="preserve">N4400K  </v>
      </c>
      <c r="BC2113">
        <v>1</v>
      </c>
      <c r="BE2113">
        <v>0</v>
      </c>
      <c r="BF2113">
        <v>0</v>
      </c>
      <c r="BG2113">
        <v>0</v>
      </c>
      <c r="BH2113">
        <v>1725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 t="shared" si="1259"/>
        <v>21:43:47.686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7</v>
      </c>
      <c r="CP2113" t="s">
        <v>119</v>
      </c>
      <c r="CQ2113">
        <v>168</v>
      </c>
      <c r="CR2113">
        <v>0</v>
      </c>
      <c r="CW2113">
        <v>4256636</v>
      </c>
      <c r="CY2113">
        <v>0</v>
      </c>
      <c r="CZ2113">
        <v>0</v>
      </c>
      <c r="DA2113">
        <v>1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"07/22/2022 21:43:47.959"</f>
        <v>07/22/2022 21:43:47.959</v>
      </c>
      <c r="C2114" t="str">
        <f t="shared" si="1246"/>
        <v>FFDFD3C0</v>
      </c>
      <c r="D2114" t="s">
        <v>121</v>
      </c>
      <c r="E2114">
        <v>12</v>
      </c>
      <c r="F2114">
        <v>1012</v>
      </c>
      <c r="G2114" t="s">
        <v>122</v>
      </c>
      <c r="J2114" t="s">
        <v>123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1257"/>
        <v>21:43:47.680</v>
      </c>
      <c r="T2114" t="str">
        <f t="shared" si="1258"/>
        <v>21:43:47.280</v>
      </c>
      <c r="U2114" t="str">
        <f t="shared" ref="U2114:U2177" si="1260">"A54CFF"</f>
        <v>A54CFF</v>
      </c>
      <c r="V2114">
        <v>0</v>
      </c>
      <c r="W2114">
        <v>0</v>
      </c>
      <c r="X2114">
        <v>2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1</v>
      </c>
      <c r="AI2114" t="s">
        <v>822</v>
      </c>
      <c r="AJ2114">
        <v>43.472579000000003</v>
      </c>
      <c r="AK2114" t="s">
        <v>823</v>
      </c>
      <c r="AL2114">
        <v>-88.807533000000006</v>
      </c>
      <c r="AM2114">
        <v>25</v>
      </c>
      <c r="AN2114">
        <v>1800</v>
      </c>
      <c r="AO2114" t="s">
        <v>118</v>
      </c>
      <c r="AP2114">
        <v>-43</v>
      </c>
      <c r="AQ2114">
        <v>87</v>
      </c>
      <c r="AR2114">
        <v>-192</v>
      </c>
      <c r="AZ2114">
        <v>1200</v>
      </c>
      <c r="BA2114">
        <v>1</v>
      </c>
      <c r="BB2114" t="str">
        <f t="shared" si="1247"/>
        <v xml:space="preserve">N4400K  </v>
      </c>
      <c r="BC2114">
        <v>1</v>
      </c>
      <c r="BE2114">
        <v>0</v>
      </c>
      <c r="BF2114">
        <v>0</v>
      </c>
      <c r="BG2114">
        <v>0</v>
      </c>
      <c r="BH2114">
        <v>1725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 t="shared" si="1259"/>
        <v>21:43:47.686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168</v>
      </c>
      <c r="CR2114">
        <v>0</v>
      </c>
      <c r="CW2114">
        <v>4256636</v>
      </c>
      <c r="CY2114">
        <v>0</v>
      </c>
      <c r="CZ2114">
        <v>0</v>
      </c>
      <c r="DA2114">
        <v>1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"07/22/2022 21:43:47.959"</f>
        <v>07/22/2022 21:43:47.959</v>
      </c>
      <c r="C2115" t="str">
        <f t="shared" si="1246"/>
        <v>FFDFD3C0</v>
      </c>
      <c r="D2115" t="s">
        <v>121</v>
      </c>
      <c r="E2115">
        <v>11</v>
      </c>
      <c r="F2115">
        <v>1011</v>
      </c>
      <c r="G2115" t="s">
        <v>125</v>
      </c>
      <c r="J2115" t="s">
        <v>123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1257"/>
        <v>21:43:47.680</v>
      </c>
      <c r="T2115" t="str">
        <f t="shared" si="1258"/>
        <v>21:43:47.280</v>
      </c>
      <c r="U2115" t="str">
        <f t="shared" si="1260"/>
        <v>A54CFF</v>
      </c>
      <c r="V2115">
        <v>0</v>
      </c>
      <c r="W2115">
        <v>0</v>
      </c>
      <c r="X2115">
        <v>2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1</v>
      </c>
      <c r="AI2115" t="s">
        <v>822</v>
      </c>
      <c r="AJ2115">
        <v>43.472579000000003</v>
      </c>
      <c r="AK2115" t="s">
        <v>823</v>
      </c>
      <c r="AL2115">
        <v>-88.807533000000006</v>
      </c>
      <c r="AM2115">
        <v>25</v>
      </c>
      <c r="AN2115">
        <v>1800</v>
      </c>
      <c r="AO2115" t="s">
        <v>118</v>
      </c>
      <c r="AP2115">
        <v>-43</v>
      </c>
      <c r="AQ2115">
        <v>87</v>
      </c>
      <c r="AR2115">
        <v>-192</v>
      </c>
      <c r="AZ2115">
        <v>1200</v>
      </c>
      <c r="BA2115">
        <v>1</v>
      </c>
      <c r="BB2115" t="str">
        <f t="shared" si="1247"/>
        <v xml:space="preserve">N4400K  </v>
      </c>
      <c r="BC2115">
        <v>1</v>
      </c>
      <c r="BE2115">
        <v>0</v>
      </c>
      <c r="BF2115">
        <v>0</v>
      </c>
      <c r="BG2115">
        <v>0</v>
      </c>
      <c r="BH2115">
        <v>1725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 t="shared" si="1259"/>
        <v>21:43:47.686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168</v>
      </c>
      <c r="CR2115">
        <v>0</v>
      </c>
      <c r="CW2115">
        <v>4256636</v>
      </c>
      <c r="CY2115">
        <v>0</v>
      </c>
      <c r="CZ2115">
        <v>0</v>
      </c>
      <c r="DA2115">
        <v>1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"07/22/2022 21:43:47.959"</f>
        <v>07/22/2022 21:43:47.959</v>
      </c>
      <c r="C2116" t="str">
        <f t="shared" si="1246"/>
        <v>FFDFD3C0</v>
      </c>
      <c r="D2116" t="s">
        <v>127</v>
      </c>
      <c r="E2116">
        <v>8</v>
      </c>
      <c r="F2116">
        <v>2008</v>
      </c>
      <c r="G2116" t="s">
        <v>128</v>
      </c>
      <c r="J2116" t="s">
        <v>129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1257"/>
        <v>21:43:47.680</v>
      </c>
      <c r="T2116" t="str">
        <f t="shared" si="1258"/>
        <v>21:43:47.280</v>
      </c>
      <c r="U2116" t="str">
        <f t="shared" si="1260"/>
        <v>A54CFF</v>
      </c>
      <c r="V2116">
        <v>0</v>
      </c>
      <c r="W2116">
        <v>0</v>
      </c>
      <c r="X2116">
        <v>2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1</v>
      </c>
      <c r="AI2116" t="s">
        <v>822</v>
      </c>
      <c r="AJ2116">
        <v>43.472579000000003</v>
      </c>
      <c r="AK2116" t="s">
        <v>823</v>
      </c>
      <c r="AL2116">
        <v>-88.807533000000006</v>
      </c>
      <c r="AM2116">
        <v>25</v>
      </c>
      <c r="AN2116">
        <v>1800</v>
      </c>
      <c r="AO2116" t="s">
        <v>118</v>
      </c>
      <c r="AP2116">
        <v>-43</v>
      </c>
      <c r="AQ2116">
        <v>87</v>
      </c>
      <c r="AR2116">
        <v>-192</v>
      </c>
      <c r="AZ2116">
        <v>1200</v>
      </c>
      <c r="BA2116">
        <v>1</v>
      </c>
      <c r="BB2116" t="str">
        <f t="shared" si="1247"/>
        <v xml:space="preserve">N4400K  </v>
      </c>
      <c r="BC2116">
        <v>1</v>
      </c>
      <c r="BE2116">
        <v>0</v>
      </c>
      <c r="BF2116">
        <v>0</v>
      </c>
      <c r="BG2116">
        <v>0</v>
      </c>
      <c r="BH2116">
        <v>1725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 t="shared" si="1259"/>
        <v>21:43:47.686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119</v>
      </c>
      <c r="CQ2116">
        <v>168</v>
      </c>
      <c r="CR2116">
        <v>0</v>
      </c>
      <c r="CW2116">
        <v>4256636</v>
      </c>
      <c r="CY2116">
        <v>0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"07/22/2022 21:43:47.975"</f>
        <v>07/22/2022 21:43:47.975</v>
      </c>
      <c r="C2117" t="str">
        <f t="shared" si="1246"/>
        <v>FFDFD3C0</v>
      </c>
      <c r="D2117" t="s">
        <v>113</v>
      </c>
      <c r="E2117">
        <v>44</v>
      </c>
      <c r="H2117">
        <v>151</v>
      </c>
      <c r="I2117" t="s">
        <v>114</v>
      </c>
      <c r="J2117" t="s">
        <v>115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1257"/>
        <v>21:43:47.680</v>
      </c>
      <c r="T2117" t="str">
        <f t="shared" si="1258"/>
        <v>21:43:47.280</v>
      </c>
      <c r="U2117" t="str">
        <f t="shared" si="1260"/>
        <v>A54CFF</v>
      </c>
      <c r="V2117">
        <v>0</v>
      </c>
      <c r="W2117">
        <v>0</v>
      </c>
      <c r="X2117">
        <v>2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1</v>
      </c>
      <c r="AI2117" t="s">
        <v>822</v>
      </c>
      <c r="AJ2117">
        <v>43.472579000000003</v>
      </c>
      <c r="AK2117" t="s">
        <v>823</v>
      </c>
      <c r="AL2117">
        <v>-88.807533000000006</v>
      </c>
      <c r="AM2117">
        <v>25</v>
      </c>
      <c r="AN2117">
        <v>1800</v>
      </c>
      <c r="AO2117" t="s">
        <v>118</v>
      </c>
      <c r="AP2117">
        <v>-43</v>
      </c>
      <c r="AQ2117">
        <v>87</v>
      </c>
      <c r="AR2117">
        <v>-192</v>
      </c>
      <c r="AZ2117">
        <v>1200</v>
      </c>
      <c r="BA2117">
        <v>1</v>
      </c>
      <c r="BB2117" t="str">
        <f t="shared" si="1247"/>
        <v xml:space="preserve">N4400K  </v>
      </c>
      <c r="BC2117">
        <v>1</v>
      </c>
      <c r="BE2117">
        <v>0</v>
      </c>
      <c r="BF2117">
        <v>0</v>
      </c>
      <c r="BG2117">
        <v>0</v>
      </c>
      <c r="BH2117">
        <v>1725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 t="shared" si="1259"/>
        <v>21:43:47.686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168</v>
      </c>
      <c r="CR2117">
        <v>0</v>
      </c>
      <c r="CW2117">
        <v>4256636</v>
      </c>
      <c r="CY2117">
        <v>0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"07/22/2022 21:43:48.725"</f>
        <v>07/22/2022 21:43:48.725</v>
      </c>
      <c r="C2118" t="str">
        <f t="shared" si="1246"/>
        <v>FFDFD3C0</v>
      </c>
      <c r="D2118" t="s">
        <v>124</v>
      </c>
      <c r="E2118">
        <v>2</v>
      </c>
      <c r="H2118">
        <v>156</v>
      </c>
      <c r="I2118" t="s">
        <v>125</v>
      </c>
      <c r="J2118" t="s">
        <v>126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ref="S2118:S2123" si="1261">"21:43:48.539"</f>
        <v>21:43:48.539</v>
      </c>
      <c r="T2118" t="str">
        <f t="shared" ref="T2118:T2123" si="1262">"21:43:48.139"</f>
        <v>21:43:48.139</v>
      </c>
      <c r="U2118" t="str">
        <f t="shared" si="1260"/>
        <v>A54CFF</v>
      </c>
      <c r="V2118">
        <v>0</v>
      </c>
      <c r="W2118">
        <v>0</v>
      </c>
      <c r="X2118">
        <v>2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1</v>
      </c>
      <c r="AI2118" t="s">
        <v>824</v>
      </c>
      <c r="AJ2118">
        <v>43.472900000000003</v>
      </c>
      <c r="AK2118" t="s">
        <v>825</v>
      </c>
      <c r="AL2118">
        <v>-88.807789999999997</v>
      </c>
      <c r="AM2118">
        <v>25</v>
      </c>
      <c r="AN2118">
        <v>1800</v>
      </c>
      <c r="AO2118" t="s">
        <v>118</v>
      </c>
      <c r="AP2118">
        <v>-44</v>
      </c>
      <c r="AQ2118">
        <v>87</v>
      </c>
      <c r="AR2118">
        <v>-192</v>
      </c>
      <c r="AZ2118">
        <v>1200</v>
      </c>
      <c r="BA2118">
        <v>1</v>
      </c>
      <c r="BB2118" t="str">
        <f t="shared" si="1247"/>
        <v xml:space="preserve">N4400K  </v>
      </c>
      <c r="BC2118">
        <v>1</v>
      </c>
      <c r="BE2118">
        <v>0</v>
      </c>
      <c r="BF2118">
        <v>0</v>
      </c>
      <c r="BG2118">
        <v>0</v>
      </c>
      <c r="BH2118">
        <v>1725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 t="shared" ref="BW2118:BW2123" si="1263">"21:43:48.544"</f>
        <v>21:43:48.544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168</v>
      </c>
      <c r="CR2118">
        <v>3</v>
      </c>
      <c r="CW2118">
        <v>9697514</v>
      </c>
      <c r="CY2118">
        <v>0</v>
      </c>
      <c r="CZ2118">
        <v>0</v>
      </c>
      <c r="DA2118">
        <v>0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"07/22/2022 21:43:48.725"</f>
        <v>07/22/2022 21:43:48.725</v>
      </c>
      <c r="C2119" t="str">
        <f t="shared" si="1246"/>
        <v>FFDFD3C0</v>
      </c>
      <c r="D2119" t="s">
        <v>121</v>
      </c>
      <c r="E2119">
        <v>12</v>
      </c>
      <c r="F2119">
        <v>1012</v>
      </c>
      <c r="G2119" t="s">
        <v>122</v>
      </c>
      <c r="J2119" t="s">
        <v>123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1261"/>
        <v>21:43:48.539</v>
      </c>
      <c r="T2119" t="str">
        <f t="shared" si="1262"/>
        <v>21:43:48.139</v>
      </c>
      <c r="U2119" t="str">
        <f t="shared" si="1260"/>
        <v>A54CFF</v>
      </c>
      <c r="V2119">
        <v>0</v>
      </c>
      <c r="W2119">
        <v>0</v>
      </c>
      <c r="X2119">
        <v>2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1</v>
      </c>
      <c r="AI2119" t="s">
        <v>824</v>
      </c>
      <c r="AJ2119">
        <v>43.472900000000003</v>
      </c>
      <c r="AK2119" t="s">
        <v>825</v>
      </c>
      <c r="AL2119">
        <v>-88.807789999999997</v>
      </c>
      <c r="AM2119">
        <v>25</v>
      </c>
      <c r="AN2119">
        <v>1800</v>
      </c>
      <c r="AO2119" t="s">
        <v>118</v>
      </c>
      <c r="AP2119">
        <v>-44</v>
      </c>
      <c r="AQ2119">
        <v>87</v>
      </c>
      <c r="AR2119">
        <v>-192</v>
      </c>
      <c r="AZ2119">
        <v>1200</v>
      </c>
      <c r="BA2119">
        <v>1</v>
      </c>
      <c r="BB2119" t="str">
        <f t="shared" si="1247"/>
        <v xml:space="preserve">N4400K  </v>
      </c>
      <c r="BC2119">
        <v>1</v>
      </c>
      <c r="BE2119">
        <v>0</v>
      </c>
      <c r="BF2119">
        <v>0</v>
      </c>
      <c r="BG2119">
        <v>0</v>
      </c>
      <c r="BH2119">
        <v>1725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 t="shared" si="1263"/>
        <v>21:43:48.544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7</v>
      </c>
      <c r="CP2119" t="s">
        <v>119</v>
      </c>
      <c r="CQ2119">
        <v>168</v>
      </c>
      <c r="CR2119">
        <v>3</v>
      </c>
      <c r="CW2119">
        <v>9697514</v>
      </c>
      <c r="CY2119">
        <v>0</v>
      </c>
      <c r="CZ2119">
        <v>0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"07/22/2022 21:43:48.725"</f>
        <v>07/22/2022 21:43:48.725</v>
      </c>
      <c r="C2120" t="str">
        <f t="shared" si="1246"/>
        <v>FFDFD3C0</v>
      </c>
      <c r="D2120" t="s">
        <v>121</v>
      </c>
      <c r="E2120">
        <v>11</v>
      </c>
      <c r="F2120">
        <v>1011</v>
      </c>
      <c r="G2120" t="s">
        <v>125</v>
      </c>
      <c r="J2120" t="s">
        <v>123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1261"/>
        <v>21:43:48.539</v>
      </c>
      <c r="T2120" t="str">
        <f t="shared" si="1262"/>
        <v>21:43:48.139</v>
      </c>
      <c r="U2120" t="str">
        <f t="shared" si="1260"/>
        <v>A54CFF</v>
      </c>
      <c r="V2120">
        <v>0</v>
      </c>
      <c r="W2120">
        <v>0</v>
      </c>
      <c r="X2120">
        <v>2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1</v>
      </c>
      <c r="AI2120" t="s">
        <v>824</v>
      </c>
      <c r="AJ2120">
        <v>43.472900000000003</v>
      </c>
      <c r="AK2120" t="s">
        <v>825</v>
      </c>
      <c r="AL2120">
        <v>-88.807789999999997</v>
      </c>
      <c r="AM2120">
        <v>25</v>
      </c>
      <c r="AN2120">
        <v>1800</v>
      </c>
      <c r="AO2120" t="s">
        <v>118</v>
      </c>
      <c r="AP2120">
        <v>-44</v>
      </c>
      <c r="AQ2120">
        <v>87</v>
      </c>
      <c r="AR2120">
        <v>-192</v>
      </c>
      <c r="AZ2120">
        <v>1200</v>
      </c>
      <c r="BA2120">
        <v>1</v>
      </c>
      <c r="BB2120" t="str">
        <f t="shared" si="1247"/>
        <v xml:space="preserve">N4400K  </v>
      </c>
      <c r="BC2120">
        <v>1</v>
      </c>
      <c r="BE2120">
        <v>0</v>
      </c>
      <c r="BF2120">
        <v>0</v>
      </c>
      <c r="BG2120">
        <v>0</v>
      </c>
      <c r="BH2120">
        <v>1725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 t="shared" si="1263"/>
        <v>21:43:48.544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168</v>
      </c>
      <c r="CR2120">
        <v>3</v>
      </c>
      <c r="CW2120">
        <v>9697514</v>
      </c>
      <c r="CY2120">
        <v>0</v>
      </c>
      <c r="CZ2120">
        <v>0</v>
      </c>
      <c r="DA2120">
        <v>1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"07/22/2022 21:43:48.756"</f>
        <v>07/22/2022 21:43:48.756</v>
      </c>
      <c r="C2121" t="str">
        <f t="shared" si="1246"/>
        <v>FFDFD3C0</v>
      </c>
      <c r="D2121" t="s">
        <v>127</v>
      </c>
      <c r="E2121">
        <v>8</v>
      </c>
      <c r="F2121">
        <v>2008</v>
      </c>
      <c r="G2121" t="s">
        <v>128</v>
      </c>
      <c r="J2121" t="s">
        <v>129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1261"/>
        <v>21:43:48.539</v>
      </c>
      <c r="T2121" t="str">
        <f t="shared" si="1262"/>
        <v>21:43:48.139</v>
      </c>
      <c r="U2121" t="str">
        <f t="shared" si="1260"/>
        <v>A54CFF</v>
      </c>
      <c r="V2121">
        <v>0</v>
      </c>
      <c r="W2121">
        <v>0</v>
      </c>
      <c r="X2121">
        <v>2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1</v>
      </c>
      <c r="AI2121" t="s">
        <v>824</v>
      </c>
      <c r="AJ2121">
        <v>43.472900000000003</v>
      </c>
      <c r="AK2121" t="s">
        <v>825</v>
      </c>
      <c r="AL2121">
        <v>-88.807789999999997</v>
      </c>
      <c r="AM2121">
        <v>25</v>
      </c>
      <c r="AN2121">
        <v>1800</v>
      </c>
      <c r="AO2121" t="s">
        <v>118</v>
      </c>
      <c r="AP2121">
        <v>-44</v>
      </c>
      <c r="AQ2121">
        <v>87</v>
      </c>
      <c r="AR2121">
        <v>-192</v>
      </c>
      <c r="AZ2121">
        <v>1200</v>
      </c>
      <c r="BA2121">
        <v>1</v>
      </c>
      <c r="BB2121" t="str">
        <f t="shared" si="1247"/>
        <v xml:space="preserve">N4400K  </v>
      </c>
      <c r="BC2121">
        <v>1</v>
      </c>
      <c r="BE2121">
        <v>0</v>
      </c>
      <c r="BF2121">
        <v>0</v>
      </c>
      <c r="BG2121">
        <v>0</v>
      </c>
      <c r="BH2121">
        <v>1725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 t="shared" si="1263"/>
        <v>21:43:48.544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119</v>
      </c>
      <c r="CQ2121">
        <v>168</v>
      </c>
      <c r="CR2121">
        <v>3</v>
      </c>
      <c r="CW2121">
        <v>9697514</v>
      </c>
      <c r="CY2121">
        <v>0</v>
      </c>
      <c r="CZ2121">
        <v>0</v>
      </c>
      <c r="DA2121">
        <v>0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"07/22/2022 21:43:48.756"</f>
        <v>07/22/2022 21:43:48.756</v>
      </c>
      <c r="C2122" t="str">
        <f t="shared" si="1246"/>
        <v>FFDFD3C0</v>
      </c>
      <c r="D2122" t="s">
        <v>113</v>
      </c>
      <c r="E2122">
        <v>44</v>
      </c>
      <c r="H2122">
        <v>151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1261"/>
        <v>21:43:48.539</v>
      </c>
      <c r="T2122" t="str">
        <f t="shared" si="1262"/>
        <v>21:43:48.139</v>
      </c>
      <c r="U2122" t="str">
        <f t="shared" si="1260"/>
        <v>A54CFF</v>
      </c>
      <c r="V2122">
        <v>0</v>
      </c>
      <c r="W2122">
        <v>0</v>
      </c>
      <c r="X2122">
        <v>2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1</v>
      </c>
      <c r="AI2122" t="s">
        <v>824</v>
      </c>
      <c r="AJ2122">
        <v>43.472900000000003</v>
      </c>
      <c r="AK2122" t="s">
        <v>825</v>
      </c>
      <c r="AL2122">
        <v>-88.807789999999997</v>
      </c>
      <c r="AM2122">
        <v>25</v>
      </c>
      <c r="AN2122">
        <v>1800</v>
      </c>
      <c r="AO2122" t="s">
        <v>118</v>
      </c>
      <c r="AP2122">
        <v>-44</v>
      </c>
      <c r="AQ2122">
        <v>87</v>
      </c>
      <c r="AR2122">
        <v>-192</v>
      </c>
      <c r="AZ2122">
        <v>1200</v>
      </c>
      <c r="BA2122">
        <v>1</v>
      </c>
      <c r="BB2122" t="str">
        <f t="shared" si="1247"/>
        <v xml:space="preserve">N4400K  </v>
      </c>
      <c r="BC2122">
        <v>1</v>
      </c>
      <c r="BE2122">
        <v>0</v>
      </c>
      <c r="BF2122">
        <v>0</v>
      </c>
      <c r="BG2122">
        <v>0</v>
      </c>
      <c r="BH2122">
        <v>1725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 t="shared" si="1263"/>
        <v>21:43:48.544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7</v>
      </c>
      <c r="CP2122" t="s">
        <v>119</v>
      </c>
      <c r="CQ2122">
        <v>168</v>
      </c>
      <c r="CR2122">
        <v>3</v>
      </c>
      <c r="CW2122">
        <v>9697514</v>
      </c>
      <c r="CY2122">
        <v>0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"07/22/2022 21:43:48.756"</f>
        <v>07/22/2022 21:43:48.756</v>
      </c>
      <c r="C2123" t="str">
        <f t="shared" si="1246"/>
        <v>FFDFD3C0</v>
      </c>
      <c r="D2123" t="s">
        <v>113</v>
      </c>
      <c r="E2123">
        <v>45</v>
      </c>
      <c r="H2123">
        <v>152</v>
      </c>
      <c r="I2123" t="s">
        <v>120</v>
      </c>
      <c r="J2123" t="s">
        <v>115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1261"/>
        <v>21:43:48.539</v>
      </c>
      <c r="T2123" t="str">
        <f t="shared" si="1262"/>
        <v>21:43:48.139</v>
      </c>
      <c r="U2123" t="str">
        <f t="shared" si="1260"/>
        <v>A54CFF</v>
      </c>
      <c r="V2123">
        <v>0</v>
      </c>
      <c r="W2123">
        <v>0</v>
      </c>
      <c r="X2123">
        <v>2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1</v>
      </c>
      <c r="AI2123" t="s">
        <v>824</v>
      </c>
      <c r="AJ2123">
        <v>43.472900000000003</v>
      </c>
      <c r="AK2123" t="s">
        <v>825</v>
      </c>
      <c r="AL2123">
        <v>-88.807789999999997</v>
      </c>
      <c r="AM2123">
        <v>25</v>
      </c>
      <c r="AN2123">
        <v>1800</v>
      </c>
      <c r="AO2123" t="s">
        <v>118</v>
      </c>
      <c r="AP2123">
        <v>-44</v>
      </c>
      <c r="AQ2123">
        <v>87</v>
      </c>
      <c r="AR2123">
        <v>-192</v>
      </c>
      <c r="AZ2123">
        <v>1200</v>
      </c>
      <c r="BA2123">
        <v>1</v>
      </c>
      <c r="BB2123" t="str">
        <f t="shared" si="1247"/>
        <v xml:space="preserve">N4400K  </v>
      </c>
      <c r="BC2123">
        <v>1</v>
      </c>
      <c r="BE2123">
        <v>0</v>
      </c>
      <c r="BF2123">
        <v>0</v>
      </c>
      <c r="BG2123">
        <v>0</v>
      </c>
      <c r="BH2123">
        <v>1725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 t="shared" si="1263"/>
        <v>21:43:48.544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7</v>
      </c>
      <c r="CP2123" t="s">
        <v>119</v>
      </c>
      <c r="CQ2123">
        <v>168</v>
      </c>
      <c r="CR2123">
        <v>3</v>
      </c>
      <c r="CW2123">
        <v>9697514</v>
      </c>
      <c r="CY2123">
        <v>0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"07/22/2022 21:43:49.710"</f>
        <v>07/22/2022 21:43:49.710</v>
      </c>
      <c r="C2124" t="str">
        <f t="shared" si="1246"/>
        <v>FFDFD3C0</v>
      </c>
      <c r="D2124" t="s">
        <v>124</v>
      </c>
      <c r="E2124">
        <v>2</v>
      </c>
      <c r="H2124">
        <v>156</v>
      </c>
      <c r="I2124" t="s">
        <v>125</v>
      </c>
      <c r="J2124" t="s">
        <v>126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ref="S2124:S2129" si="1264">"21:43:49.422"</f>
        <v>21:43:49.422</v>
      </c>
      <c r="T2124" t="str">
        <f t="shared" ref="T2124:T2129" si="1265">"21:43:49.022"</f>
        <v>21:43:49.022</v>
      </c>
      <c r="U2124" t="str">
        <f t="shared" si="1260"/>
        <v>A54CFF</v>
      </c>
      <c r="V2124">
        <v>0</v>
      </c>
      <c r="W2124">
        <v>0</v>
      </c>
      <c r="X2124">
        <v>2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1</v>
      </c>
      <c r="AI2124" t="s">
        <v>826</v>
      </c>
      <c r="AJ2124">
        <v>43.473222</v>
      </c>
      <c r="AK2124" t="s">
        <v>827</v>
      </c>
      <c r="AL2124">
        <v>-88.807982999999993</v>
      </c>
      <c r="AM2124">
        <v>25</v>
      </c>
      <c r="AN2124">
        <v>1800</v>
      </c>
      <c r="AO2124" t="s">
        <v>118</v>
      </c>
      <c r="AP2124">
        <v>-44</v>
      </c>
      <c r="AQ2124">
        <v>87</v>
      </c>
      <c r="AR2124">
        <v>-64</v>
      </c>
      <c r="AZ2124">
        <v>1200</v>
      </c>
      <c r="BA2124">
        <v>1</v>
      </c>
      <c r="BB2124" t="str">
        <f t="shared" si="1247"/>
        <v xml:space="preserve">N4400K  </v>
      </c>
      <c r="BC2124">
        <v>1</v>
      </c>
      <c r="BE2124">
        <v>0</v>
      </c>
      <c r="BF2124">
        <v>0</v>
      </c>
      <c r="BG2124">
        <v>0</v>
      </c>
      <c r="BH2124">
        <v>1725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 t="shared" ref="BW2124:BW2129" si="1266">"21:43:49.429"</f>
        <v>21:43:49.429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7</v>
      </c>
      <c r="CP2124" t="s">
        <v>119</v>
      </c>
      <c r="CQ2124">
        <v>168</v>
      </c>
      <c r="CR2124">
        <v>0</v>
      </c>
      <c r="CW2124">
        <v>4258819</v>
      </c>
      <c r="CY2124">
        <v>0</v>
      </c>
      <c r="CZ2124">
        <v>0</v>
      </c>
      <c r="DA2124">
        <v>0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"07/22/2022 21:43:49.710"</f>
        <v>07/22/2022 21:43:49.710</v>
      </c>
      <c r="C2125" t="str">
        <f t="shared" si="1246"/>
        <v>FFDFD3C0</v>
      </c>
      <c r="D2125" t="s">
        <v>121</v>
      </c>
      <c r="E2125">
        <v>12</v>
      </c>
      <c r="F2125">
        <v>1012</v>
      </c>
      <c r="G2125" t="s">
        <v>122</v>
      </c>
      <c r="J2125" t="s">
        <v>123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264"/>
        <v>21:43:49.422</v>
      </c>
      <c r="T2125" t="str">
        <f t="shared" si="1265"/>
        <v>21:43:49.022</v>
      </c>
      <c r="U2125" t="str">
        <f t="shared" si="1260"/>
        <v>A54CFF</v>
      </c>
      <c r="V2125">
        <v>0</v>
      </c>
      <c r="W2125">
        <v>0</v>
      </c>
      <c r="X2125">
        <v>2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1</v>
      </c>
      <c r="AI2125" t="s">
        <v>826</v>
      </c>
      <c r="AJ2125">
        <v>43.473222</v>
      </c>
      <c r="AK2125" t="s">
        <v>827</v>
      </c>
      <c r="AL2125">
        <v>-88.807982999999993</v>
      </c>
      <c r="AM2125">
        <v>25</v>
      </c>
      <c r="AN2125">
        <v>1800</v>
      </c>
      <c r="AO2125" t="s">
        <v>118</v>
      </c>
      <c r="AP2125">
        <v>-44</v>
      </c>
      <c r="AQ2125">
        <v>87</v>
      </c>
      <c r="AR2125">
        <v>-64</v>
      </c>
      <c r="AZ2125">
        <v>1200</v>
      </c>
      <c r="BA2125">
        <v>1</v>
      </c>
      <c r="BB2125" t="str">
        <f t="shared" si="1247"/>
        <v xml:space="preserve">N4400K  </v>
      </c>
      <c r="BC2125">
        <v>1</v>
      </c>
      <c r="BE2125">
        <v>0</v>
      </c>
      <c r="BF2125">
        <v>0</v>
      </c>
      <c r="BG2125">
        <v>0</v>
      </c>
      <c r="BH2125">
        <v>1725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 t="shared" si="1266"/>
        <v>21:43:49.429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119</v>
      </c>
      <c r="CQ2125">
        <v>168</v>
      </c>
      <c r="CR2125">
        <v>0</v>
      </c>
      <c r="CW2125">
        <v>4258819</v>
      </c>
      <c r="CY2125">
        <v>0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"07/22/2022 21:43:49.710"</f>
        <v>07/22/2022 21:43:49.710</v>
      </c>
      <c r="C2126" t="str">
        <f t="shared" si="1246"/>
        <v>FFDFD3C0</v>
      </c>
      <c r="D2126" t="s">
        <v>121</v>
      </c>
      <c r="E2126">
        <v>11</v>
      </c>
      <c r="F2126">
        <v>1011</v>
      </c>
      <c r="G2126" t="s">
        <v>125</v>
      </c>
      <c r="J2126" t="s">
        <v>123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1264"/>
        <v>21:43:49.422</v>
      </c>
      <c r="T2126" t="str">
        <f t="shared" si="1265"/>
        <v>21:43:49.022</v>
      </c>
      <c r="U2126" t="str">
        <f t="shared" si="1260"/>
        <v>A54CFF</v>
      </c>
      <c r="V2126">
        <v>0</v>
      </c>
      <c r="W2126">
        <v>0</v>
      </c>
      <c r="X2126">
        <v>2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1</v>
      </c>
      <c r="AI2126" t="s">
        <v>826</v>
      </c>
      <c r="AJ2126">
        <v>43.473222</v>
      </c>
      <c r="AK2126" t="s">
        <v>827</v>
      </c>
      <c r="AL2126">
        <v>-88.807982999999993</v>
      </c>
      <c r="AM2126">
        <v>25</v>
      </c>
      <c r="AN2126">
        <v>1800</v>
      </c>
      <c r="AO2126" t="s">
        <v>118</v>
      </c>
      <c r="AP2126">
        <v>-44</v>
      </c>
      <c r="AQ2126">
        <v>87</v>
      </c>
      <c r="AR2126">
        <v>-64</v>
      </c>
      <c r="AZ2126">
        <v>1200</v>
      </c>
      <c r="BA2126">
        <v>1</v>
      </c>
      <c r="BB2126" t="str">
        <f t="shared" si="1247"/>
        <v xml:space="preserve">N4400K  </v>
      </c>
      <c r="BC2126">
        <v>1</v>
      </c>
      <c r="BE2126">
        <v>0</v>
      </c>
      <c r="BF2126">
        <v>0</v>
      </c>
      <c r="BG2126">
        <v>0</v>
      </c>
      <c r="BH2126">
        <v>1725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 t="shared" si="1266"/>
        <v>21:43:49.429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168</v>
      </c>
      <c r="CR2126">
        <v>0</v>
      </c>
      <c r="CW2126">
        <v>4258819</v>
      </c>
      <c r="CY2126">
        <v>0</v>
      </c>
      <c r="CZ2126">
        <v>0</v>
      </c>
      <c r="DA2126">
        <v>1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"07/22/2022 21:43:49.725"</f>
        <v>07/22/2022 21:43:49.725</v>
      </c>
      <c r="C2127" t="str">
        <f t="shared" si="1246"/>
        <v>FFDFD3C0</v>
      </c>
      <c r="D2127" t="s">
        <v>113</v>
      </c>
      <c r="E2127">
        <v>44</v>
      </c>
      <c r="H2127">
        <v>151</v>
      </c>
      <c r="I2127" t="s">
        <v>114</v>
      </c>
      <c r="J2127" t="s">
        <v>115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1264"/>
        <v>21:43:49.422</v>
      </c>
      <c r="T2127" t="str">
        <f t="shared" si="1265"/>
        <v>21:43:49.022</v>
      </c>
      <c r="U2127" t="str">
        <f t="shared" si="1260"/>
        <v>A54CFF</v>
      </c>
      <c r="V2127">
        <v>0</v>
      </c>
      <c r="W2127">
        <v>0</v>
      </c>
      <c r="X2127">
        <v>2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1</v>
      </c>
      <c r="AI2127" t="s">
        <v>826</v>
      </c>
      <c r="AJ2127">
        <v>43.473222</v>
      </c>
      <c r="AK2127" t="s">
        <v>827</v>
      </c>
      <c r="AL2127">
        <v>-88.807982999999993</v>
      </c>
      <c r="AM2127">
        <v>25</v>
      </c>
      <c r="AN2127">
        <v>1800</v>
      </c>
      <c r="AO2127" t="s">
        <v>118</v>
      </c>
      <c r="AP2127">
        <v>-44</v>
      </c>
      <c r="AQ2127">
        <v>87</v>
      </c>
      <c r="AR2127">
        <v>-64</v>
      </c>
      <c r="AZ2127">
        <v>1200</v>
      </c>
      <c r="BA2127">
        <v>1</v>
      </c>
      <c r="BB2127" t="str">
        <f t="shared" si="1247"/>
        <v xml:space="preserve">N4400K  </v>
      </c>
      <c r="BC2127">
        <v>1</v>
      </c>
      <c r="BE2127">
        <v>0</v>
      </c>
      <c r="BF2127">
        <v>0</v>
      </c>
      <c r="BG2127">
        <v>0</v>
      </c>
      <c r="BH2127">
        <v>1725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 t="shared" si="1266"/>
        <v>21:43:49.429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119</v>
      </c>
      <c r="CQ2127">
        <v>168</v>
      </c>
      <c r="CR2127">
        <v>0</v>
      </c>
      <c r="CW2127">
        <v>4258819</v>
      </c>
      <c r="CY2127">
        <v>0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"07/22/2022 21:43:49.725"</f>
        <v>07/22/2022 21:43:49.725</v>
      </c>
      <c r="C2128" t="str">
        <f t="shared" si="1246"/>
        <v>FFDFD3C0</v>
      </c>
      <c r="D2128" t="s">
        <v>127</v>
      </c>
      <c r="E2128">
        <v>8</v>
      </c>
      <c r="F2128">
        <v>2008</v>
      </c>
      <c r="G2128" t="s">
        <v>128</v>
      </c>
      <c r="J2128" t="s">
        <v>129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1264"/>
        <v>21:43:49.422</v>
      </c>
      <c r="T2128" t="str">
        <f t="shared" si="1265"/>
        <v>21:43:49.022</v>
      </c>
      <c r="U2128" t="str">
        <f t="shared" si="1260"/>
        <v>A54CFF</v>
      </c>
      <c r="V2128">
        <v>0</v>
      </c>
      <c r="W2128">
        <v>0</v>
      </c>
      <c r="X2128">
        <v>2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1</v>
      </c>
      <c r="AI2128" t="s">
        <v>826</v>
      </c>
      <c r="AJ2128">
        <v>43.473222</v>
      </c>
      <c r="AK2128" t="s">
        <v>827</v>
      </c>
      <c r="AL2128">
        <v>-88.807982999999993</v>
      </c>
      <c r="AM2128">
        <v>25</v>
      </c>
      <c r="AN2128">
        <v>1800</v>
      </c>
      <c r="AO2128" t="s">
        <v>118</v>
      </c>
      <c r="AP2128">
        <v>-44</v>
      </c>
      <c r="AQ2128">
        <v>87</v>
      </c>
      <c r="AR2128">
        <v>-64</v>
      </c>
      <c r="AZ2128">
        <v>1200</v>
      </c>
      <c r="BA2128">
        <v>1</v>
      </c>
      <c r="BB2128" t="str">
        <f t="shared" si="1247"/>
        <v xml:space="preserve">N4400K  </v>
      </c>
      <c r="BC2128">
        <v>1</v>
      </c>
      <c r="BE2128">
        <v>0</v>
      </c>
      <c r="BF2128">
        <v>0</v>
      </c>
      <c r="BG2128">
        <v>0</v>
      </c>
      <c r="BH2128">
        <v>1725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 t="shared" si="1266"/>
        <v>21:43:49.429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119</v>
      </c>
      <c r="CQ2128">
        <v>168</v>
      </c>
      <c r="CR2128">
        <v>0</v>
      </c>
      <c r="CW2128">
        <v>4258819</v>
      </c>
      <c r="CY2128">
        <v>0</v>
      </c>
      <c r="CZ2128">
        <v>0</v>
      </c>
      <c r="DA2128">
        <v>1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"07/22/2022 21:43:49.725"</f>
        <v>07/22/2022 21:43:49.725</v>
      </c>
      <c r="C2129" t="str">
        <f t="shared" si="1246"/>
        <v>FFDFD3C0</v>
      </c>
      <c r="D2129" t="s">
        <v>113</v>
      </c>
      <c r="E2129">
        <v>45</v>
      </c>
      <c r="H2129">
        <v>152</v>
      </c>
      <c r="I2129" t="s">
        <v>120</v>
      </c>
      <c r="J2129" t="s">
        <v>115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1264"/>
        <v>21:43:49.422</v>
      </c>
      <c r="T2129" t="str">
        <f t="shared" si="1265"/>
        <v>21:43:49.022</v>
      </c>
      <c r="U2129" t="str">
        <f t="shared" si="1260"/>
        <v>A54CFF</v>
      </c>
      <c r="V2129">
        <v>0</v>
      </c>
      <c r="W2129">
        <v>0</v>
      </c>
      <c r="X2129">
        <v>2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1</v>
      </c>
      <c r="AI2129" t="s">
        <v>826</v>
      </c>
      <c r="AJ2129">
        <v>43.473222</v>
      </c>
      <c r="AK2129" t="s">
        <v>827</v>
      </c>
      <c r="AL2129">
        <v>-88.807982999999993</v>
      </c>
      <c r="AM2129">
        <v>25</v>
      </c>
      <c r="AN2129">
        <v>1800</v>
      </c>
      <c r="AO2129" t="s">
        <v>118</v>
      </c>
      <c r="AP2129">
        <v>-44</v>
      </c>
      <c r="AQ2129">
        <v>87</v>
      </c>
      <c r="AR2129">
        <v>-64</v>
      </c>
      <c r="AZ2129">
        <v>1200</v>
      </c>
      <c r="BA2129">
        <v>1</v>
      </c>
      <c r="BB2129" t="str">
        <f t="shared" si="1247"/>
        <v xml:space="preserve">N4400K  </v>
      </c>
      <c r="BC2129">
        <v>1</v>
      </c>
      <c r="BE2129">
        <v>0</v>
      </c>
      <c r="BF2129">
        <v>0</v>
      </c>
      <c r="BG2129">
        <v>0</v>
      </c>
      <c r="BH2129">
        <v>1725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 t="shared" si="1266"/>
        <v>21:43:49.429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7</v>
      </c>
      <c r="CP2129" t="s">
        <v>119</v>
      </c>
      <c r="CQ2129">
        <v>168</v>
      </c>
      <c r="CR2129">
        <v>0</v>
      </c>
      <c r="CW2129">
        <v>4258819</v>
      </c>
      <c r="CY2129">
        <v>0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"07/22/2022 21:43:50.538"</f>
        <v>07/22/2022 21:43:50.538</v>
      </c>
      <c r="C2130" t="str">
        <f t="shared" si="1246"/>
        <v>FFDFD3C0</v>
      </c>
      <c r="D2130" t="s">
        <v>124</v>
      </c>
      <c r="E2130">
        <v>2</v>
      </c>
      <c r="H2130">
        <v>156</v>
      </c>
      <c r="I2130" t="s">
        <v>125</v>
      </c>
      <c r="J2130" t="s">
        <v>126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ref="S2130:S2135" si="1267">"21:43:50.320"</f>
        <v>21:43:50.320</v>
      </c>
      <c r="T2130" t="str">
        <f t="shared" ref="T2130:T2135" si="1268">"21:43:49.920"</f>
        <v>21:43:49.920</v>
      </c>
      <c r="U2130" t="str">
        <f t="shared" si="1260"/>
        <v>A54CFF</v>
      </c>
      <c r="V2130">
        <v>0</v>
      </c>
      <c r="W2130">
        <v>0</v>
      </c>
      <c r="X2130">
        <v>2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1</v>
      </c>
      <c r="AI2130" t="s">
        <v>828</v>
      </c>
      <c r="AJ2130">
        <v>43.47363</v>
      </c>
      <c r="AK2130" t="s">
        <v>829</v>
      </c>
      <c r="AL2130">
        <v>-88.808305000000004</v>
      </c>
      <c r="AM2130">
        <v>25</v>
      </c>
      <c r="AN2130">
        <v>1775</v>
      </c>
      <c r="AO2130" t="s">
        <v>118</v>
      </c>
      <c r="AP2130">
        <v>-45</v>
      </c>
      <c r="AQ2130">
        <v>88</v>
      </c>
      <c r="AR2130">
        <v>-192</v>
      </c>
      <c r="AZ2130">
        <v>1200</v>
      </c>
      <c r="BA2130">
        <v>1</v>
      </c>
      <c r="BB2130" t="str">
        <f t="shared" si="1247"/>
        <v xml:space="preserve">N4400K  </v>
      </c>
      <c r="BC2130">
        <v>1</v>
      </c>
      <c r="BE2130">
        <v>0</v>
      </c>
      <c r="BF2130">
        <v>0</v>
      </c>
      <c r="BG2130">
        <v>0</v>
      </c>
      <c r="BH2130">
        <v>1725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 t="shared" ref="BW2130:BW2135" si="1269">"21:43:50.323"</f>
        <v>21:43:50.323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7</v>
      </c>
      <c r="CP2130" t="s">
        <v>119</v>
      </c>
      <c r="CQ2130">
        <v>168</v>
      </c>
      <c r="CR2130">
        <v>1</v>
      </c>
      <c r="CW2130">
        <v>13402944</v>
      </c>
      <c r="CY2130">
        <v>0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"07/22/2022 21:43:50.538"</f>
        <v>07/22/2022 21:43:50.538</v>
      </c>
      <c r="C2131" t="str">
        <f t="shared" si="1246"/>
        <v>FFDFD3C0</v>
      </c>
      <c r="D2131" t="s">
        <v>121</v>
      </c>
      <c r="E2131">
        <v>11</v>
      </c>
      <c r="F2131">
        <v>1011</v>
      </c>
      <c r="G2131" t="s">
        <v>125</v>
      </c>
      <c r="J2131" t="s">
        <v>123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267"/>
        <v>21:43:50.320</v>
      </c>
      <c r="T2131" t="str">
        <f t="shared" si="1268"/>
        <v>21:43:49.920</v>
      </c>
      <c r="U2131" t="str">
        <f t="shared" si="1260"/>
        <v>A54CFF</v>
      </c>
      <c r="V2131">
        <v>0</v>
      </c>
      <c r="W2131">
        <v>0</v>
      </c>
      <c r="X2131">
        <v>2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1</v>
      </c>
      <c r="AI2131" t="s">
        <v>828</v>
      </c>
      <c r="AJ2131">
        <v>43.47363</v>
      </c>
      <c r="AK2131" t="s">
        <v>829</v>
      </c>
      <c r="AL2131">
        <v>-88.808305000000004</v>
      </c>
      <c r="AM2131">
        <v>25</v>
      </c>
      <c r="AN2131">
        <v>1775</v>
      </c>
      <c r="AO2131" t="s">
        <v>118</v>
      </c>
      <c r="AP2131">
        <v>-45</v>
      </c>
      <c r="AQ2131">
        <v>88</v>
      </c>
      <c r="AR2131">
        <v>-192</v>
      </c>
      <c r="AZ2131">
        <v>1200</v>
      </c>
      <c r="BA2131">
        <v>1</v>
      </c>
      <c r="BB2131" t="str">
        <f t="shared" si="1247"/>
        <v xml:space="preserve">N4400K  </v>
      </c>
      <c r="BC2131">
        <v>1</v>
      </c>
      <c r="BE2131">
        <v>0</v>
      </c>
      <c r="BF2131">
        <v>0</v>
      </c>
      <c r="BG2131">
        <v>0</v>
      </c>
      <c r="BH2131">
        <v>1725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 t="shared" si="1269"/>
        <v>21:43:50.323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7</v>
      </c>
      <c r="CP2131" t="s">
        <v>119</v>
      </c>
      <c r="CQ2131">
        <v>168</v>
      </c>
      <c r="CR2131">
        <v>1</v>
      </c>
      <c r="CW2131">
        <v>13402944</v>
      </c>
      <c r="CY2131">
        <v>0</v>
      </c>
      <c r="CZ2131">
        <v>0</v>
      </c>
      <c r="DA2131">
        <v>1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"07/22/2022 21:43:50.538"</f>
        <v>07/22/2022 21:43:50.538</v>
      </c>
      <c r="C2132" t="str">
        <f t="shared" si="1246"/>
        <v>FFDFD3C0</v>
      </c>
      <c r="D2132" t="s">
        <v>121</v>
      </c>
      <c r="E2132">
        <v>12</v>
      </c>
      <c r="F2132">
        <v>1012</v>
      </c>
      <c r="G2132" t="s">
        <v>122</v>
      </c>
      <c r="J2132" t="s">
        <v>123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267"/>
        <v>21:43:50.320</v>
      </c>
      <c r="T2132" t="str">
        <f t="shared" si="1268"/>
        <v>21:43:49.920</v>
      </c>
      <c r="U2132" t="str">
        <f t="shared" si="1260"/>
        <v>A54CFF</v>
      </c>
      <c r="V2132">
        <v>0</v>
      </c>
      <c r="W2132">
        <v>0</v>
      </c>
      <c r="X2132">
        <v>2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1</v>
      </c>
      <c r="AI2132" t="s">
        <v>828</v>
      </c>
      <c r="AJ2132">
        <v>43.47363</v>
      </c>
      <c r="AK2132" t="s">
        <v>829</v>
      </c>
      <c r="AL2132">
        <v>-88.808305000000004</v>
      </c>
      <c r="AM2132">
        <v>25</v>
      </c>
      <c r="AN2132">
        <v>1775</v>
      </c>
      <c r="AO2132" t="s">
        <v>118</v>
      </c>
      <c r="AP2132">
        <v>-45</v>
      </c>
      <c r="AQ2132">
        <v>88</v>
      </c>
      <c r="AR2132">
        <v>-192</v>
      </c>
      <c r="AZ2132">
        <v>1200</v>
      </c>
      <c r="BA2132">
        <v>1</v>
      </c>
      <c r="BB2132" t="str">
        <f t="shared" si="1247"/>
        <v xml:space="preserve">N4400K  </v>
      </c>
      <c r="BC2132">
        <v>1</v>
      </c>
      <c r="BE2132">
        <v>0</v>
      </c>
      <c r="BF2132">
        <v>0</v>
      </c>
      <c r="BG2132">
        <v>0</v>
      </c>
      <c r="BH2132">
        <v>1725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 t="shared" si="1269"/>
        <v>21:43:50.323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119</v>
      </c>
      <c r="CQ2132">
        <v>168</v>
      </c>
      <c r="CR2132">
        <v>1</v>
      </c>
      <c r="CW2132">
        <v>13402944</v>
      </c>
      <c r="CY2132">
        <v>0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"07/22/2022 21:43:50.616"</f>
        <v>07/22/2022 21:43:50.616</v>
      </c>
      <c r="C2133" t="str">
        <f t="shared" si="1246"/>
        <v>FFDFD3C0</v>
      </c>
      <c r="D2133" t="s">
        <v>113</v>
      </c>
      <c r="E2133">
        <v>44</v>
      </c>
      <c r="H2133">
        <v>151</v>
      </c>
      <c r="I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267"/>
        <v>21:43:50.320</v>
      </c>
      <c r="T2133" t="str">
        <f t="shared" si="1268"/>
        <v>21:43:49.920</v>
      </c>
      <c r="U2133" t="str">
        <f t="shared" si="1260"/>
        <v>A54CFF</v>
      </c>
      <c r="V2133">
        <v>0</v>
      </c>
      <c r="W2133">
        <v>0</v>
      </c>
      <c r="X2133">
        <v>2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1</v>
      </c>
      <c r="AI2133" t="s">
        <v>828</v>
      </c>
      <c r="AJ2133">
        <v>43.47363</v>
      </c>
      <c r="AK2133" t="s">
        <v>829</v>
      </c>
      <c r="AL2133">
        <v>-88.808305000000004</v>
      </c>
      <c r="AM2133">
        <v>25</v>
      </c>
      <c r="AN2133">
        <v>1775</v>
      </c>
      <c r="AO2133" t="s">
        <v>118</v>
      </c>
      <c r="AP2133">
        <v>-45</v>
      </c>
      <c r="AQ2133">
        <v>88</v>
      </c>
      <c r="AR2133">
        <v>-192</v>
      </c>
      <c r="AZ2133">
        <v>1200</v>
      </c>
      <c r="BA2133">
        <v>1</v>
      </c>
      <c r="BB2133" t="str">
        <f t="shared" si="1247"/>
        <v xml:space="preserve">N4400K  </v>
      </c>
      <c r="BC2133">
        <v>1</v>
      </c>
      <c r="BE2133">
        <v>0</v>
      </c>
      <c r="BF2133">
        <v>0</v>
      </c>
      <c r="BG2133">
        <v>0</v>
      </c>
      <c r="BH2133">
        <v>1725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 t="shared" si="1269"/>
        <v>21:43:50.323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119</v>
      </c>
      <c r="CQ2133">
        <v>168</v>
      </c>
      <c r="CR2133">
        <v>1</v>
      </c>
      <c r="CW2133">
        <v>13402944</v>
      </c>
      <c r="CY2133">
        <v>0</v>
      </c>
      <c r="CZ2133">
        <v>0</v>
      </c>
      <c r="DA2133">
        <v>1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"07/22/2022 21:43:50.616"</f>
        <v>07/22/2022 21:43:50.616</v>
      </c>
      <c r="C2134" t="str">
        <f t="shared" si="1246"/>
        <v>FFDFD3C0</v>
      </c>
      <c r="D2134" t="s">
        <v>113</v>
      </c>
      <c r="E2134">
        <v>45</v>
      </c>
      <c r="H2134">
        <v>152</v>
      </c>
      <c r="I2134" t="s">
        <v>120</v>
      </c>
      <c r="J2134" t="s">
        <v>115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267"/>
        <v>21:43:50.320</v>
      </c>
      <c r="T2134" t="str">
        <f t="shared" si="1268"/>
        <v>21:43:49.920</v>
      </c>
      <c r="U2134" t="str">
        <f t="shared" si="1260"/>
        <v>A54CFF</v>
      </c>
      <c r="V2134">
        <v>0</v>
      </c>
      <c r="W2134">
        <v>0</v>
      </c>
      <c r="X2134">
        <v>2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1</v>
      </c>
      <c r="AI2134" t="s">
        <v>828</v>
      </c>
      <c r="AJ2134">
        <v>43.47363</v>
      </c>
      <c r="AK2134" t="s">
        <v>829</v>
      </c>
      <c r="AL2134">
        <v>-88.808305000000004</v>
      </c>
      <c r="AM2134">
        <v>25</v>
      </c>
      <c r="AN2134">
        <v>1775</v>
      </c>
      <c r="AO2134" t="s">
        <v>118</v>
      </c>
      <c r="AP2134">
        <v>-45</v>
      </c>
      <c r="AQ2134">
        <v>88</v>
      </c>
      <c r="AR2134">
        <v>-192</v>
      </c>
      <c r="AZ2134">
        <v>1200</v>
      </c>
      <c r="BA2134">
        <v>1</v>
      </c>
      <c r="BB2134" t="str">
        <f t="shared" si="1247"/>
        <v xml:space="preserve">N4400K  </v>
      </c>
      <c r="BC2134">
        <v>1</v>
      </c>
      <c r="BE2134">
        <v>0</v>
      </c>
      <c r="BF2134">
        <v>0</v>
      </c>
      <c r="BG2134">
        <v>0</v>
      </c>
      <c r="BH2134">
        <v>1725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 t="shared" si="1269"/>
        <v>21:43:50.323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119</v>
      </c>
      <c r="CQ2134">
        <v>168</v>
      </c>
      <c r="CR2134">
        <v>1</v>
      </c>
      <c r="CW2134">
        <v>13402944</v>
      </c>
      <c r="CY2134">
        <v>0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"07/22/2022 21:43:50.616"</f>
        <v>07/22/2022 21:43:50.616</v>
      </c>
      <c r="C2135" t="str">
        <f t="shared" si="1246"/>
        <v>FFDFD3C0</v>
      </c>
      <c r="D2135" t="s">
        <v>127</v>
      </c>
      <c r="E2135">
        <v>8</v>
      </c>
      <c r="F2135">
        <v>2008</v>
      </c>
      <c r="G2135" t="s">
        <v>128</v>
      </c>
      <c r="J2135" t="s">
        <v>129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1267"/>
        <v>21:43:50.320</v>
      </c>
      <c r="T2135" t="str">
        <f t="shared" si="1268"/>
        <v>21:43:49.920</v>
      </c>
      <c r="U2135" t="str">
        <f t="shared" si="1260"/>
        <v>A54CFF</v>
      </c>
      <c r="V2135">
        <v>0</v>
      </c>
      <c r="W2135">
        <v>0</v>
      </c>
      <c r="X2135">
        <v>2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1</v>
      </c>
      <c r="AI2135" t="s">
        <v>828</v>
      </c>
      <c r="AJ2135">
        <v>43.47363</v>
      </c>
      <c r="AK2135" t="s">
        <v>829</v>
      </c>
      <c r="AL2135">
        <v>-88.808305000000004</v>
      </c>
      <c r="AM2135">
        <v>25</v>
      </c>
      <c r="AN2135">
        <v>1775</v>
      </c>
      <c r="AO2135" t="s">
        <v>118</v>
      </c>
      <c r="AP2135">
        <v>-45</v>
      </c>
      <c r="AQ2135">
        <v>88</v>
      </c>
      <c r="AR2135">
        <v>-192</v>
      </c>
      <c r="AZ2135">
        <v>1200</v>
      </c>
      <c r="BA2135">
        <v>1</v>
      </c>
      <c r="BB2135" t="str">
        <f t="shared" si="1247"/>
        <v xml:space="preserve">N4400K  </v>
      </c>
      <c r="BC2135">
        <v>1</v>
      </c>
      <c r="BE2135">
        <v>0</v>
      </c>
      <c r="BF2135">
        <v>0</v>
      </c>
      <c r="BG2135">
        <v>0</v>
      </c>
      <c r="BH2135">
        <v>1725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 t="shared" si="1269"/>
        <v>21:43:50.323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119</v>
      </c>
      <c r="CQ2135">
        <v>168</v>
      </c>
      <c r="CR2135">
        <v>1</v>
      </c>
      <c r="CW2135">
        <v>13402944</v>
      </c>
      <c r="CY2135">
        <v>0</v>
      </c>
      <c r="CZ2135">
        <v>0</v>
      </c>
      <c r="DA2135">
        <v>1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"07/22/2022 21:43:51.615"</f>
        <v>07/22/2022 21:43:51.615</v>
      </c>
      <c r="C2136" t="str">
        <f t="shared" si="1246"/>
        <v>FFDFD3C0</v>
      </c>
      <c r="D2136" t="s">
        <v>113</v>
      </c>
      <c r="E2136">
        <v>44</v>
      </c>
      <c r="H2136">
        <v>151</v>
      </c>
      <c r="I2136" t="s">
        <v>114</v>
      </c>
      <c r="J2136" t="s">
        <v>115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ref="S2136:S2141" si="1270">"21:43:51.336"</f>
        <v>21:43:51.336</v>
      </c>
      <c r="T2136" t="str">
        <f t="shared" ref="T2136:T2141" si="1271">"21:43:50.836"</f>
        <v>21:43:50.836</v>
      </c>
      <c r="U2136" t="str">
        <f t="shared" si="1260"/>
        <v>A54CFF</v>
      </c>
      <c r="V2136">
        <v>0</v>
      </c>
      <c r="W2136">
        <v>0</v>
      </c>
      <c r="X2136">
        <v>2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1</v>
      </c>
      <c r="AI2136" t="s">
        <v>830</v>
      </c>
      <c r="AJ2136">
        <v>43.474058999999997</v>
      </c>
      <c r="AK2136" t="s">
        <v>831</v>
      </c>
      <c r="AL2136">
        <v>-88.808563000000007</v>
      </c>
      <c r="AM2136">
        <v>25</v>
      </c>
      <c r="AN2136">
        <v>1800</v>
      </c>
      <c r="AO2136" t="s">
        <v>118</v>
      </c>
      <c r="AP2136">
        <v>-46</v>
      </c>
      <c r="AQ2136">
        <v>88</v>
      </c>
      <c r="AR2136">
        <v>-64</v>
      </c>
      <c r="AZ2136">
        <v>1200</v>
      </c>
      <c r="BA2136">
        <v>1</v>
      </c>
      <c r="BB2136" t="str">
        <f t="shared" si="1247"/>
        <v xml:space="preserve">N4400K  </v>
      </c>
      <c r="BC2136">
        <v>1</v>
      </c>
      <c r="BE2136">
        <v>0</v>
      </c>
      <c r="BF2136">
        <v>0</v>
      </c>
      <c r="BG2136">
        <v>0</v>
      </c>
      <c r="BH2136">
        <v>1700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 t="shared" ref="BW2136:BW2141" si="1272">"21:43:51.339"</f>
        <v>21:43:51.339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7</v>
      </c>
      <c r="CP2136" t="s">
        <v>119</v>
      </c>
      <c r="CQ2136">
        <v>168</v>
      </c>
      <c r="CR2136">
        <v>3</v>
      </c>
      <c r="CW2136">
        <v>9700765</v>
      </c>
      <c r="CY2136">
        <v>1</v>
      </c>
      <c r="CZ2136">
        <v>0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"07/22/2022 21:43:51.615"</f>
        <v>07/22/2022 21:43:51.615</v>
      </c>
      <c r="C2137" t="str">
        <f t="shared" si="1246"/>
        <v>FFDFD3C0</v>
      </c>
      <c r="D2137" t="s">
        <v>113</v>
      </c>
      <c r="E2137">
        <v>45</v>
      </c>
      <c r="H2137">
        <v>152</v>
      </c>
      <c r="I2137" t="s">
        <v>120</v>
      </c>
      <c r="J2137" t="s">
        <v>115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1270"/>
        <v>21:43:51.336</v>
      </c>
      <c r="T2137" t="str">
        <f t="shared" si="1271"/>
        <v>21:43:50.836</v>
      </c>
      <c r="U2137" t="str">
        <f t="shared" si="1260"/>
        <v>A54CFF</v>
      </c>
      <c r="V2137">
        <v>0</v>
      </c>
      <c r="W2137">
        <v>0</v>
      </c>
      <c r="X2137">
        <v>2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1</v>
      </c>
      <c r="AI2137" t="s">
        <v>830</v>
      </c>
      <c r="AJ2137">
        <v>43.474058999999997</v>
      </c>
      <c r="AK2137" t="s">
        <v>831</v>
      </c>
      <c r="AL2137">
        <v>-88.808563000000007</v>
      </c>
      <c r="AM2137">
        <v>25</v>
      </c>
      <c r="AN2137">
        <v>1800</v>
      </c>
      <c r="AO2137" t="s">
        <v>118</v>
      </c>
      <c r="AP2137">
        <v>-46</v>
      </c>
      <c r="AQ2137">
        <v>88</v>
      </c>
      <c r="AR2137">
        <v>-64</v>
      </c>
      <c r="AZ2137">
        <v>1200</v>
      </c>
      <c r="BA2137">
        <v>1</v>
      </c>
      <c r="BB2137" t="str">
        <f t="shared" si="1247"/>
        <v xml:space="preserve">N4400K  </v>
      </c>
      <c r="BC2137">
        <v>1</v>
      </c>
      <c r="BE2137">
        <v>0</v>
      </c>
      <c r="BF2137">
        <v>0</v>
      </c>
      <c r="BG2137">
        <v>0</v>
      </c>
      <c r="BH2137">
        <v>1700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 t="shared" si="1272"/>
        <v>21:43:51.339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7</v>
      </c>
      <c r="CP2137" t="s">
        <v>119</v>
      </c>
      <c r="CQ2137">
        <v>168</v>
      </c>
      <c r="CR2137">
        <v>3</v>
      </c>
      <c r="CW2137">
        <v>9700765</v>
      </c>
      <c r="CY2137">
        <v>1</v>
      </c>
      <c r="CZ2137">
        <v>0</v>
      </c>
      <c r="DA2137">
        <v>1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"07/22/2022 21:43:51.630"</f>
        <v>07/22/2022 21:43:51.630</v>
      </c>
      <c r="C2138" t="str">
        <f t="shared" si="1246"/>
        <v>FFDFD3C0</v>
      </c>
      <c r="D2138" t="s">
        <v>127</v>
      </c>
      <c r="E2138">
        <v>8</v>
      </c>
      <c r="F2138">
        <v>2008</v>
      </c>
      <c r="G2138" t="s">
        <v>128</v>
      </c>
      <c r="J2138" t="s">
        <v>129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1270"/>
        <v>21:43:51.336</v>
      </c>
      <c r="T2138" t="str">
        <f t="shared" si="1271"/>
        <v>21:43:50.836</v>
      </c>
      <c r="U2138" t="str">
        <f t="shared" si="1260"/>
        <v>A54CFF</v>
      </c>
      <c r="V2138">
        <v>0</v>
      </c>
      <c r="W2138">
        <v>0</v>
      </c>
      <c r="X2138">
        <v>2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1</v>
      </c>
      <c r="AI2138" t="s">
        <v>830</v>
      </c>
      <c r="AJ2138">
        <v>43.474058999999997</v>
      </c>
      <c r="AK2138" t="s">
        <v>831</v>
      </c>
      <c r="AL2138">
        <v>-88.808563000000007</v>
      </c>
      <c r="AM2138">
        <v>25</v>
      </c>
      <c r="AN2138">
        <v>1800</v>
      </c>
      <c r="AO2138" t="s">
        <v>118</v>
      </c>
      <c r="AP2138">
        <v>-46</v>
      </c>
      <c r="AQ2138">
        <v>88</v>
      </c>
      <c r="AR2138">
        <v>-64</v>
      </c>
      <c r="AZ2138">
        <v>1200</v>
      </c>
      <c r="BA2138">
        <v>1</v>
      </c>
      <c r="BB2138" t="str">
        <f t="shared" si="1247"/>
        <v xml:space="preserve">N4400K  </v>
      </c>
      <c r="BC2138">
        <v>1</v>
      </c>
      <c r="BE2138">
        <v>0</v>
      </c>
      <c r="BF2138">
        <v>0</v>
      </c>
      <c r="BG2138">
        <v>0</v>
      </c>
      <c r="BH2138">
        <v>1700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 t="shared" si="1272"/>
        <v>21:43:51.339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7</v>
      </c>
      <c r="CP2138" t="s">
        <v>119</v>
      </c>
      <c r="CQ2138">
        <v>168</v>
      </c>
      <c r="CR2138">
        <v>3</v>
      </c>
      <c r="CW2138">
        <v>9700765</v>
      </c>
      <c r="CY2138">
        <v>1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"07/22/2022 21:43:51.630"</f>
        <v>07/22/2022 21:43:51.630</v>
      </c>
      <c r="C2139" t="str">
        <f t="shared" si="1246"/>
        <v>FFDFD3C0</v>
      </c>
      <c r="D2139" t="s">
        <v>124</v>
      </c>
      <c r="E2139">
        <v>2</v>
      </c>
      <c r="H2139">
        <v>156</v>
      </c>
      <c r="I2139" t="s">
        <v>125</v>
      </c>
      <c r="J2139" t="s">
        <v>126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270"/>
        <v>21:43:51.336</v>
      </c>
      <c r="T2139" t="str">
        <f t="shared" si="1271"/>
        <v>21:43:50.836</v>
      </c>
      <c r="U2139" t="str">
        <f t="shared" si="1260"/>
        <v>A54CFF</v>
      </c>
      <c r="V2139">
        <v>0</v>
      </c>
      <c r="W2139">
        <v>0</v>
      </c>
      <c r="X2139">
        <v>2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1</v>
      </c>
      <c r="AI2139" t="s">
        <v>830</v>
      </c>
      <c r="AJ2139">
        <v>43.474058999999997</v>
      </c>
      <c r="AK2139" t="s">
        <v>831</v>
      </c>
      <c r="AL2139">
        <v>-88.808563000000007</v>
      </c>
      <c r="AM2139">
        <v>25</v>
      </c>
      <c r="AN2139">
        <v>1800</v>
      </c>
      <c r="AO2139" t="s">
        <v>118</v>
      </c>
      <c r="AP2139">
        <v>-46</v>
      </c>
      <c r="AQ2139">
        <v>88</v>
      </c>
      <c r="AR2139">
        <v>-64</v>
      </c>
      <c r="AZ2139">
        <v>1200</v>
      </c>
      <c r="BA2139">
        <v>1</v>
      </c>
      <c r="BB2139" t="str">
        <f t="shared" si="1247"/>
        <v xml:space="preserve">N4400K  </v>
      </c>
      <c r="BC2139">
        <v>1</v>
      </c>
      <c r="BE2139">
        <v>0</v>
      </c>
      <c r="BF2139">
        <v>0</v>
      </c>
      <c r="BG2139">
        <v>0</v>
      </c>
      <c r="BH2139">
        <v>1700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 t="shared" si="1272"/>
        <v>21:43:51.339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7</v>
      </c>
      <c r="CP2139" t="s">
        <v>119</v>
      </c>
      <c r="CQ2139">
        <v>168</v>
      </c>
      <c r="CR2139">
        <v>3</v>
      </c>
      <c r="CW2139">
        <v>9700765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"07/22/2022 21:43:51.630"</f>
        <v>07/22/2022 21:43:51.630</v>
      </c>
      <c r="C2140" t="str">
        <f t="shared" si="1246"/>
        <v>FFDFD3C0</v>
      </c>
      <c r="D2140" t="s">
        <v>121</v>
      </c>
      <c r="E2140">
        <v>11</v>
      </c>
      <c r="F2140">
        <v>1011</v>
      </c>
      <c r="G2140" t="s">
        <v>125</v>
      </c>
      <c r="J2140" t="s">
        <v>123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270"/>
        <v>21:43:51.336</v>
      </c>
      <c r="T2140" t="str">
        <f t="shared" si="1271"/>
        <v>21:43:50.836</v>
      </c>
      <c r="U2140" t="str">
        <f t="shared" si="1260"/>
        <v>A54CFF</v>
      </c>
      <c r="V2140">
        <v>0</v>
      </c>
      <c r="W2140">
        <v>0</v>
      </c>
      <c r="X2140">
        <v>2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1</v>
      </c>
      <c r="AI2140" t="s">
        <v>830</v>
      </c>
      <c r="AJ2140">
        <v>43.474058999999997</v>
      </c>
      <c r="AK2140" t="s">
        <v>831</v>
      </c>
      <c r="AL2140">
        <v>-88.808563000000007</v>
      </c>
      <c r="AM2140">
        <v>25</v>
      </c>
      <c r="AN2140">
        <v>1800</v>
      </c>
      <c r="AO2140" t="s">
        <v>118</v>
      </c>
      <c r="AP2140">
        <v>-46</v>
      </c>
      <c r="AQ2140">
        <v>88</v>
      </c>
      <c r="AR2140">
        <v>-64</v>
      </c>
      <c r="AZ2140">
        <v>1200</v>
      </c>
      <c r="BA2140">
        <v>1</v>
      </c>
      <c r="BB2140" t="str">
        <f t="shared" si="1247"/>
        <v xml:space="preserve">N4400K  </v>
      </c>
      <c r="BC2140">
        <v>1</v>
      </c>
      <c r="BE2140">
        <v>0</v>
      </c>
      <c r="BF2140">
        <v>0</v>
      </c>
      <c r="BG2140">
        <v>0</v>
      </c>
      <c r="BH2140">
        <v>1700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 t="shared" si="1272"/>
        <v>21:43:51.339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7</v>
      </c>
      <c r="CP2140" t="s">
        <v>119</v>
      </c>
      <c r="CQ2140">
        <v>168</v>
      </c>
      <c r="CR2140">
        <v>3</v>
      </c>
      <c r="CW2140">
        <v>9700765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"07/22/2022 21:43:51.630"</f>
        <v>07/22/2022 21:43:51.630</v>
      </c>
      <c r="C2141" t="str">
        <f t="shared" si="1246"/>
        <v>FFDFD3C0</v>
      </c>
      <c r="D2141" t="s">
        <v>121</v>
      </c>
      <c r="E2141">
        <v>12</v>
      </c>
      <c r="F2141">
        <v>1012</v>
      </c>
      <c r="G2141" t="s">
        <v>122</v>
      </c>
      <c r="J2141" t="s">
        <v>123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1270"/>
        <v>21:43:51.336</v>
      </c>
      <c r="T2141" t="str">
        <f t="shared" si="1271"/>
        <v>21:43:50.836</v>
      </c>
      <c r="U2141" t="str">
        <f t="shared" si="1260"/>
        <v>A54CFF</v>
      </c>
      <c r="V2141">
        <v>0</v>
      </c>
      <c r="W2141">
        <v>0</v>
      </c>
      <c r="X2141">
        <v>2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1</v>
      </c>
      <c r="AI2141" t="s">
        <v>830</v>
      </c>
      <c r="AJ2141">
        <v>43.474058999999997</v>
      </c>
      <c r="AK2141" t="s">
        <v>831</v>
      </c>
      <c r="AL2141">
        <v>-88.808563000000007</v>
      </c>
      <c r="AM2141">
        <v>25</v>
      </c>
      <c r="AN2141">
        <v>1800</v>
      </c>
      <c r="AO2141" t="s">
        <v>118</v>
      </c>
      <c r="AP2141">
        <v>-46</v>
      </c>
      <c r="AQ2141">
        <v>88</v>
      </c>
      <c r="AR2141">
        <v>-64</v>
      </c>
      <c r="AZ2141">
        <v>1200</v>
      </c>
      <c r="BA2141">
        <v>1</v>
      </c>
      <c r="BB2141" t="str">
        <f t="shared" si="1247"/>
        <v xml:space="preserve">N4400K  </v>
      </c>
      <c r="BC2141">
        <v>1</v>
      </c>
      <c r="BE2141">
        <v>0</v>
      </c>
      <c r="BF2141">
        <v>0</v>
      </c>
      <c r="BG2141">
        <v>0</v>
      </c>
      <c r="BH2141">
        <v>1700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 t="shared" si="1272"/>
        <v>21:43:51.339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168</v>
      </c>
      <c r="CR2141">
        <v>3</v>
      </c>
      <c r="CW2141">
        <v>9700765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 t="shared" ref="A2142:A2147" si="1273">"07/22/2022 21:43:52.443"</f>
        <v>07/22/2022 21:43:52.443</v>
      </c>
      <c r="C2142" t="str">
        <f t="shared" si="1246"/>
        <v>FFDFD3C0</v>
      </c>
      <c r="D2142" t="s">
        <v>127</v>
      </c>
      <c r="E2142">
        <v>8</v>
      </c>
      <c r="F2142">
        <v>2008</v>
      </c>
      <c r="G2142" t="s">
        <v>128</v>
      </c>
      <c r="J2142" t="s">
        <v>129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ref="S2142:S2147" si="1274">"21:43:52.234"</f>
        <v>21:43:52.234</v>
      </c>
      <c r="T2142" t="str">
        <f t="shared" ref="T2142:T2147" si="1275">"21:43:51.834"</f>
        <v>21:43:51.834</v>
      </c>
      <c r="U2142" t="str">
        <f t="shared" si="1260"/>
        <v>A54CFF</v>
      </c>
      <c r="V2142">
        <v>0</v>
      </c>
      <c r="W2142">
        <v>0</v>
      </c>
      <c r="X2142">
        <v>2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1</v>
      </c>
      <c r="AI2142" t="s">
        <v>832</v>
      </c>
      <c r="AJ2142">
        <v>43.474381000000001</v>
      </c>
      <c r="AK2142" t="s">
        <v>833</v>
      </c>
      <c r="AL2142">
        <v>-88.808841999999999</v>
      </c>
      <c r="AM2142">
        <v>25</v>
      </c>
      <c r="AN2142">
        <v>1800</v>
      </c>
      <c r="AO2142" t="s">
        <v>118</v>
      </c>
      <c r="AP2142">
        <v>-46</v>
      </c>
      <c r="AQ2142">
        <v>88</v>
      </c>
      <c r="AR2142">
        <v>0</v>
      </c>
      <c r="AZ2142">
        <v>1200</v>
      </c>
      <c r="BA2142">
        <v>1</v>
      </c>
      <c r="BB2142" t="str">
        <f t="shared" si="1247"/>
        <v xml:space="preserve">N4400K  </v>
      </c>
      <c r="BC2142">
        <v>1</v>
      </c>
      <c r="BE2142">
        <v>0</v>
      </c>
      <c r="BF2142">
        <v>0</v>
      </c>
      <c r="BG2142">
        <v>0</v>
      </c>
      <c r="BH2142">
        <v>1725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 t="shared" ref="BW2142:BW2147" si="1276">"21:43:52.236"</f>
        <v>21:43:52.236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119</v>
      </c>
      <c r="CQ2142">
        <v>168</v>
      </c>
      <c r="CR2142">
        <v>1</v>
      </c>
      <c r="CW2142">
        <v>13406441</v>
      </c>
      <c r="CY2142">
        <v>1</v>
      </c>
      <c r="CZ2142">
        <v>0</v>
      </c>
      <c r="DA2142">
        <v>0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 t="shared" si="1273"/>
        <v>07/22/2022 21:43:52.443</v>
      </c>
      <c r="C2143" t="str">
        <f t="shared" si="1246"/>
        <v>FFDFD3C0</v>
      </c>
      <c r="D2143" t="s">
        <v>121</v>
      </c>
      <c r="E2143">
        <v>11</v>
      </c>
      <c r="F2143">
        <v>1011</v>
      </c>
      <c r="G2143" t="s">
        <v>125</v>
      </c>
      <c r="J2143" t="s">
        <v>123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1274"/>
        <v>21:43:52.234</v>
      </c>
      <c r="T2143" t="str">
        <f t="shared" si="1275"/>
        <v>21:43:51.834</v>
      </c>
      <c r="U2143" t="str">
        <f t="shared" si="1260"/>
        <v>A54CFF</v>
      </c>
      <c r="V2143">
        <v>0</v>
      </c>
      <c r="W2143">
        <v>0</v>
      </c>
      <c r="X2143">
        <v>2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1</v>
      </c>
      <c r="AI2143" t="s">
        <v>832</v>
      </c>
      <c r="AJ2143">
        <v>43.474381000000001</v>
      </c>
      <c r="AK2143" t="s">
        <v>833</v>
      </c>
      <c r="AL2143">
        <v>-88.808841999999999</v>
      </c>
      <c r="AM2143">
        <v>25</v>
      </c>
      <c r="AN2143">
        <v>1800</v>
      </c>
      <c r="AO2143" t="s">
        <v>118</v>
      </c>
      <c r="AP2143">
        <v>-46</v>
      </c>
      <c r="AQ2143">
        <v>88</v>
      </c>
      <c r="AR2143">
        <v>0</v>
      </c>
      <c r="AZ2143">
        <v>1200</v>
      </c>
      <c r="BA2143">
        <v>1</v>
      </c>
      <c r="BB2143" t="str">
        <f t="shared" si="1247"/>
        <v xml:space="preserve">N4400K  </v>
      </c>
      <c r="BC2143">
        <v>1</v>
      </c>
      <c r="BE2143">
        <v>0</v>
      </c>
      <c r="BF2143">
        <v>0</v>
      </c>
      <c r="BG2143">
        <v>0</v>
      </c>
      <c r="BH2143">
        <v>1725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 t="shared" si="1276"/>
        <v>21:43:52.236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168</v>
      </c>
      <c r="CR2143">
        <v>1</v>
      </c>
      <c r="CW2143">
        <v>13406441</v>
      </c>
      <c r="CY2143">
        <v>1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 t="shared" si="1273"/>
        <v>07/22/2022 21:43:52.443</v>
      </c>
      <c r="C2144" t="str">
        <f t="shared" si="1246"/>
        <v>FFDFD3C0</v>
      </c>
      <c r="D2144" t="s">
        <v>124</v>
      </c>
      <c r="E2144">
        <v>2</v>
      </c>
      <c r="H2144">
        <v>156</v>
      </c>
      <c r="I2144" t="s">
        <v>125</v>
      </c>
      <c r="J2144" t="s">
        <v>126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1274"/>
        <v>21:43:52.234</v>
      </c>
      <c r="T2144" t="str">
        <f t="shared" si="1275"/>
        <v>21:43:51.834</v>
      </c>
      <c r="U2144" t="str">
        <f t="shared" si="1260"/>
        <v>A54CFF</v>
      </c>
      <c r="V2144">
        <v>0</v>
      </c>
      <c r="W2144">
        <v>0</v>
      </c>
      <c r="X2144">
        <v>2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1</v>
      </c>
      <c r="AI2144" t="s">
        <v>832</v>
      </c>
      <c r="AJ2144">
        <v>43.474381000000001</v>
      </c>
      <c r="AK2144" t="s">
        <v>833</v>
      </c>
      <c r="AL2144">
        <v>-88.808841999999999</v>
      </c>
      <c r="AM2144">
        <v>25</v>
      </c>
      <c r="AN2144">
        <v>1800</v>
      </c>
      <c r="AO2144" t="s">
        <v>118</v>
      </c>
      <c r="AP2144">
        <v>-46</v>
      </c>
      <c r="AQ2144">
        <v>88</v>
      </c>
      <c r="AR2144">
        <v>0</v>
      </c>
      <c r="AZ2144">
        <v>1200</v>
      </c>
      <c r="BA2144">
        <v>1</v>
      </c>
      <c r="BB2144" t="str">
        <f t="shared" si="1247"/>
        <v xml:space="preserve">N4400K  </v>
      </c>
      <c r="BC2144">
        <v>1</v>
      </c>
      <c r="BE2144">
        <v>0</v>
      </c>
      <c r="BF2144">
        <v>0</v>
      </c>
      <c r="BG2144">
        <v>0</v>
      </c>
      <c r="BH2144">
        <v>1725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 t="shared" si="1276"/>
        <v>21:43:52.236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119</v>
      </c>
      <c r="CQ2144">
        <v>168</v>
      </c>
      <c r="CR2144">
        <v>1</v>
      </c>
      <c r="CW2144">
        <v>13406441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 t="shared" si="1273"/>
        <v>07/22/2022 21:43:52.443</v>
      </c>
      <c r="C2145" t="str">
        <f t="shared" si="1246"/>
        <v>FFDFD3C0</v>
      </c>
      <c r="D2145" t="s">
        <v>121</v>
      </c>
      <c r="E2145">
        <v>12</v>
      </c>
      <c r="F2145">
        <v>1012</v>
      </c>
      <c r="G2145" t="s">
        <v>122</v>
      </c>
      <c r="J2145" t="s">
        <v>123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1274"/>
        <v>21:43:52.234</v>
      </c>
      <c r="T2145" t="str">
        <f t="shared" si="1275"/>
        <v>21:43:51.834</v>
      </c>
      <c r="U2145" t="str">
        <f t="shared" si="1260"/>
        <v>A54CFF</v>
      </c>
      <c r="V2145">
        <v>0</v>
      </c>
      <c r="W2145">
        <v>0</v>
      </c>
      <c r="X2145">
        <v>2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1</v>
      </c>
      <c r="AI2145" t="s">
        <v>832</v>
      </c>
      <c r="AJ2145">
        <v>43.474381000000001</v>
      </c>
      <c r="AK2145" t="s">
        <v>833</v>
      </c>
      <c r="AL2145">
        <v>-88.808841999999999</v>
      </c>
      <c r="AM2145">
        <v>25</v>
      </c>
      <c r="AN2145">
        <v>1800</v>
      </c>
      <c r="AO2145" t="s">
        <v>118</v>
      </c>
      <c r="AP2145">
        <v>-46</v>
      </c>
      <c r="AQ2145">
        <v>88</v>
      </c>
      <c r="AR2145">
        <v>0</v>
      </c>
      <c r="AZ2145">
        <v>1200</v>
      </c>
      <c r="BA2145">
        <v>1</v>
      </c>
      <c r="BB2145" t="str">
        <f t="shared" si="1247"/>
        <v xml:space="preserve">N4400K  </v>
      </c>
      <c r="BC2145">
        <v>1</v>
      </c>
      <c r="BE2145">
        <v>0</v>
      </c>
      <c r="BF2145">
        <v>0</v>
      </c>
      <c r="BG2145">
        <v>0</v>
      </c>
      <c r="BH2145">
        <v>1725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 t="shared" si="1276"/>
        <v>21:43:52.236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168</v>
      </c>
      <c r="CR2145">
        <v>1</v>
      </c>
      <c r="CW2145">
        <v>13406441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 t="shared" si="1273"/>
        <v>07/22/2022 21:43:52.443</v>
      </c>
      <c r="C2146" t="str">
        <f t="shared" si="1246"/>
        <v>FFDFD3C0</v>
      </c>
      <c r="D2146" t="s">
        <v>113</v>
      </c>
      <c r="E2146">
        <v>44</v>
      </c>
      <c r="H2146">
        <v>151</v>
      </c>
      <c r="I2146" t="s">
        <v>114</v>
      </c>
      <c r="J2146" t="s">
        <v>115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274"/>
        <v>21:43:52.234</v>
      </c>
      <c r="T2146" t="str">
        <f t="shared" si="1275"/>
        <v>21:43:51.834</v>
      </c>
      <c r="U2146" t="str">
        <f t="shared" si="1260"/>
        <v>A54CFF</v>
      </c>
      <c r="V2146">
        <v>0</v>
      </c>
      <c r="W2146">
        <v>0</v>
      </c>
      <c r="X2146">
        <v>2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1</v>
      </c>
      <c r="AI2146" t="s">
        <v>832</v>
      </c>
      <c r="AJ2146">
        <v>43.474381000000001</v>
      </c>
      <c r="AK2146" t="s">
        <v>833</v>
      </c>
      <c r="AL2146">
        <v>-88.808841999999999</v>
      </c>
      <c r="AM2146">
        <v>25</v>
      </c>
      <c r="AN2146">
        <v>1800</v>
      </c>
      <c r="AO2146" t="s">
        <v>118</v>
      </c>
      <c r="AP2146">
        <v>-46</v>
      </c>
      <c r="AQ2146">
        <v>88</v>
      </c>
      <c r="AR2146">
        <v>0</v>
      </c>
      <c r="AZ2146">
        <v>1200</v>
      </c>
      <c r="BA2146">
        <v>1</v>
      </c>
      <c r="BB2146" t="str">
        <f t="shared" si="1247"/>
        <v xml:space="preserve">N4400K  </v>
      </c>
      <c r="BC2146">
        <v>1</v>
      </c>
      <c r="BE2146">
        <v>0</v>
      </c>
      <c r="BF2146">
        <v>0</v>
      </c>
      <c r="BG2146">
        <v>0</v>
      </c>
      <c r="BH2146">
        <v>1725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 t="shared" si="1276"/>
        <v>21:43:52.236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119</v>
      </c>
      <c r="CQ2146">
        <v>168</v>
      </c>
      <c r="CR2146">
        <v>1</v>
      </c>
      <c r="CW2146">
        <v>13406441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 t="shared" si="1273"/>
        <v>07/22/2022 21:43:52.443</v>
      </c>
      <c r="C2147" t="str">
        <f t="shared" si="1246"/>
        <v>FFDFD3C0</v>
      </c>
      <c r="D2147" t="s">
        <v>113</v>
      </c>
      <c r="E2147">
        <v>45</v>
      </c>
      <c r="H2147">
        <v>152</v>
      </c>
      <c r="I2147" t="s">
        <v>120</v>
      </c>
      <c r="J2147" t="s">
        <v>115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274"/>
        <v>21:43:52.234</v>
      </c>
      <c r="T2147" t="str">
        <f t="shared" si="1275"/>
        <v>21:43:51.834</v>
      </c>
      <c r="U2147" t="str">
        <f t="shared" si="1260"/>
        <v>A54CFF</v>
      </c>
      <c r="V2147">
        <v>0</v>
      </c>
      <c r="W2147">
        <v>0</v>
      </c>
      <c r="X2147">
        <v>2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1</v>
      </c>
      <c r="AI2147" t="s">
        <v>832</v>
      </c>
      <c r="AJ2147">
        <v>43.474381000000001</v>
      </c>
      <c r="AK2147" t="s">
        <v>833</v>
      </c>
      <c r="AL2147">
        <v>-88.808841999999999</v>
      </c>
      <c r="AM2147">
        <v>25</v>
      </c>
      <c r="AN2147">
        <v>1800</v>
      </c>
      <c r="AO2147" t="s">
        <v>118</v>
      </c>
      <c r="AP2147">
        <v>-46</v>
      </c>
      <c r="AQ2147">
        <v>88</v>
      </c>
      <c r="AR2147">
        <v>0</v>
      </c>
      <c r="AZ2147">
        <v>1200</v>
      </c>
      <c r="BA2147">
        <v>1</v>
      </c>
      <c r="BB2147" t="str">
        <f t="shared" si="1247"/>
        <v xml:space="preserve">N4400K  </v>
      </c>
      <c r="BC2147">
        <v>1</v>
      </c>
      <c r="BE2147">
        <v>0</v>
      </c>
      <c r="BF2147">
        <v>0</v>
      </c>
      <c r="BG2147">
        <v>0</v>
      </c>
      <c r="BH2147">
        <v>1725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 t="shared" si="1276"/>
        <v>21:43:52.236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7</v>
      </c>
      <c r="CP2147" t="s">
        <v>119</v>
      </c>
      <c r="CQ2147">
        <v>168</v>
      </c>
      <c r="CR2147">
        <v>1</v>
      </c>
      <c r="CW2147">
        <v>13406441</v>
      </c>
      <c r="CY2147">
        <v>1</v>
      </c>
      <c r="CZ2147">
        <v>0</v>
      </c>
      <c r="DA2147">
        <v>1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"07/22/2022 21:43:53.335"</f>
        <v>07/22/2022 21:43:53.335</v>
      </c>
      <c r="C2148" t="str">
        <f t="shared" si="1246"/>
        <v>FFDFD3C0</v>
      </c>
      <c r="D2148" t="s">
        <v>113</v>
      </c>
      <c r="E2148">
        <v>44</v>
      </c>
      <c r="H2148">
        <v>151</v>
      </c>
      <c r="I2148" t="s">
        <v>114</v>
      </c>
      <c r="J2148" t="s">
        <v>115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ref="S2148:S2153" si="1277">"21:43:53.133"</f>
        <v>21:43:53.133</v>
      </c>
      <c r="T2148" t="str">
        <f t="shared" ref="T2148:T2153" si="1278">"21:43:52.733"</f>
        <v>21:43:52.733</v>
      </c>
      <c r="U2148" t="str">
        <f t="shared" si="1260"/>
        <v>A54CFF</v>
      </c>
      <c r="V2148">
        <v>0</v>
      </c>
      <c r="W2148">
        <v>0</v>
      </c>
      <c r="X2148">
        <v>2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1</v>
      </c>
      <c r="AI2148" t="s">
        <v>834</v>
      </c>
      <c r="AJ2148">
        <v>43.474767</v>
      </c>
      <c r="AK2148" t="s">
        <v>835</v>
      </c>
      <c r="AL2148">
        <v>-88.809078</v>
      </c>
      <c r="AM2148">
        <v>25</v>
      </c>
      <c r="AN2148">
        <v>1775</v>
      </c>
      <c r="AO2148" t="s">
        <v>118</v>
      </c>
      <c r="AP2148">
        <v>-45</v>
      </c>
      <c r="AQ2148">
        <v>89</v>
      </c>
      <c r="AR2148">
        <v>-64</v>
      </c>
      <c r="AZ2148">
        <v>1200</v>
      </c>
      <c r="BA2148">
        <v>1</v>
      </c>
      <c r="BB2148" t="str">
        <f t="shared" si="1247"/>
        <v xml:space="preserve">N4400K  </v>
      </c>
      <c r="BC2148">
        <v>1</v>
      </c>
      <c r="BE2148">
        <v>0</v>
      </c>
      <c r="BF2148">
        <v>0</v>
      </c>
      <c r="BG2148">
        <v>0</v>
      </c>
      <c r="BH2148">
        <v>1700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 t="shared" ref="BW2148:BW2153" si="1279">"21:43:53.135"</f>
        <v>21:43:53.135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168</v>
      </c>
      <c r="CR2148">
        <v>0</v>
      </c>
      <c r="CW2148">
        <v>4263426</v>
      </c>
      <c r="CY2148">
        <v>1</v>
      </c>
      <c r="CZ2148">
        <v>0</v>
      </c>
      <c r="DA2148">
        <v>0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"07/22/2022 21:43:53.335"</f>
        <v>07/22/2022 21:43:53.335</v>
      </c>
      <c r="C2149" t="str">
        <f t="shared" si="1246"/>
        <v>FFDFD3C0</v>
      </c>
      <c r="D2149" t="s">
        <v>113</v>
      </c>
      <c r="E2149">
        <v>45</v>
      </c>
      <c r="H2149">
        <v>152</v>
      </c>
      <c r="I2149" t="s">
        <v>120</v>
      </c>
      <c r="J2149" t="s">
        <v>115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277"/>
        <v>21:43:53.133</v>
      </c>
      <c r="T2149" t="str">
        <f t="shared" si="1278"/>
        <v>21:43:52.733</v>
      </c>
      <c r="U2149" t="str">
        <f t="shared" si="1260"/>
        <v>A54CFF</v>
      </c>
      <c r="V2149">
        <v>0</v>
      </c>
      <c r="W2149">
        <v>0</v>
      </c>
      <c r="X2149">
        <v>2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1</v>
      </c>
      <c r="AI2149" t="s">
        <v>834</v>
      </c>
      <c r="AJ2149">
        <v>43.474767</v>
      </c>
      <c r="AK2149" t="s">
        <v>835</v>
      </c>
      <c r="AL2149">
        <v>-88.809078</v>
      </c>
      <c r="AM2149">
        <v>25</v>
      </c>
      <c r="AN2149">
        <v>1775</v>
      </c>
      <c r="AO2149" t="s">
        <v>118</v>
      </c>
      <c r="AP2149">
        <v>-45</v>
      </c>
      <c r="AQ2149">
        <v>89</v>
      </c>
      <c r="AR2149">
        <v>-64</v>
      </c>
      <c r="AZ2149">
        <v>1200</v>
      </c>
      <c r="BA2149">
        <v>1</v>
      </c>
      <c r="BB2149" t="str">
        <f t="shared" si="1247"/>
        <v xml:space="preserve">N4400K  </v>
      </c>
      <c r="BC2149">
        <v>1</v>
      </c>
      <c r="BE2149">
        <v>0</v>
      </c>
      <c r="BF2149">
        <v>0</v>
      </c>
      <c r="BG2149">
        <v>0</v>
      </c>
      <c r="BH2149">
        <v>1700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 t="shared" si="1279"/>
        <v>21:43:53.135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168</v>
      </c>
      <c r="CR2149">
        <v>0</v>
      </c>
      <c r="CW2149">
        <v>4263426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"07/22/2022 21:43:53.335"</f>
        <v>07/22/2022 21:43:53.335</v>
      </c>
      <c r="C2150" t="str">
        <f t="shared" si="1246"/>
        <v>FFDFD3C0</v>
      </c>
      <c r="D2150" t="s">
        <v>127</v>
      </c>
      <c r="E2150">
        <v>8</v>
      </c>
      <c r="F2150">
        <v>2008</v>
      </c>
      <c r="G2150" t="s">
        <v>128</v>
      </c>
      <c r="J2150" t="s">
        <v>129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277"/>
        <v>21:43:53.133</v>
      </c>
      <c r="T2150" t="str">
        <f t="shared" si="1278"/>
        <v>21:43:52.733</v>
      </c>
      <c r="U2150" t="str">
        <f t="shared" si="1260"/>
        <v>A54CFF</v>
      </c>
      <c r="V2150">
        <v>0</v>
      </c>
      <c r="W2150">
        <v>0</v>
      </c>
      <c r="X2150">
        <v>2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1</v>
      </c>
      <c r="AI2150" t="s">
        <v>834</v>
      </c>
      <c r="AJ2150">
        <v>43.474767</v>
      </c>
      <c r="AK2150" t="s">
        <v>835</v>
      </c>
      <c r="AL2150">
        <v>-88.809078</v>
      </c>
      <c r="AM2150">
        <v>25</v>
      </c>
      <c r="AN2150">
        <v>1775</v>
      </c>
      <c r="AO2150" t="s">
        <v>118</v>
      </c>
      <c r="AP2150">
        <v>-45</v>
      </c>
      <c r="AQ2150">
        <v>89</v>
      </c>
      <c r="AR2150">
        <v>-64</v>
      </c>
      <c r="AZ2150">
        <v>1200</v>
      </c>
      <c r="BA2150">
        <v>1</v>
      </c>
      <c r="BB2150" t="str">
        <f t="shared" si="1247"/>
        <v xml:space="preserve">N4400K  </v>
      </c>
      <c r="BC2150">
        <v>1</v>
      </c>
      <c r="BE2150">
        <v>0</v>
      </c>
      <c r="BF2150">
        <v>0</v>
      </c>
      <c r="BG2150">
        <v>0</v>
      </c>
      <c r="BH2150">
        <v>1700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 t="shared" si="1279"/>
        <v>21:43:53.135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168</v>
      </c>
      <c r="CR2150">
        <v>0</v>
      </c>
      <c r="CW2150">
        <v>4263426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"07/22/2022 21:43:53.335"</f>
        <v>07/22/2022 21:43:53.335</v>
      </c>
      <c r="C2151" t="str">
        <f t="shared" si="1246"/>
        <v>FFDFD3C0</v>
      </c>
      <c r="D2151" t="s">
        <v>124</v>
      </c>
      <c r="E2151">
        <v>2</v>
      </c>
      <c r="H2151">
        <v>156</v>
      </c>
      <c r="I2151" t="s">
        <v>125</v>
      </c>
      <c r="J2151" t="s">
        <v>126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si="1277"/>
        <v>21:43:53.133</v>
      </c>
      <c r="T2151" t="str">
        <f t="shared" si="1278"/>
        <v>21:43:52.733</v>
      </c>
      <c r="U2151" t="str">
        <f t="shared" si="1260"/>
        <v>A54CFF</v>
      </c>
      <c r="V2151">
        <v>0</v>
      </c>
      <c r="W2151">
        <v>0</v>
      </c>
      <c r="X2151">
        <v>2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1</v>
      </c>
      <c r="AI2151" t="s">
        <v>834</v>
      </c>
      <c r="AJ2151">
        <v>43.474767</v>
      </c>
      <c r="AK2151" t="s">
        <v>835</v>
      </c>
      <c r="AL2151">
        <v>-88.809078</v>
      </c>
      <c r="AM2151">
        <v>25</v>
      </c>
      <c r="AN2151">
        <v>1775</v>
      </c>
      <c r="AO2151" t="s">
        <v>118</v>
      </c>
      <c r="AP2151">
        <v>-45</v>
      </c>
      <c r="AQ2151">
        <v>89</v>
      </c>
      <c r="AR2151">
        <v>-64</v>
      </c>
      <c r="AZ2151">
        <v>1200</v>
      </c>
      <c r="BA2151">
        <v>1</v>
      </c>
      <c r="BB2151" t="str">
        <f t="shared" si="1247"/>
        <v xml:space="preserve">N4400K  </v>
      </c>
      <c r="BC2151">
        <v>1</v>
      </c>
      <c r="BE2151">
        <v>0</v>
      </c>
      <c r="BF2151">
        <v>0</v>
      </c>
      <c r="BG2151">
        <v>0</v>
      </c>
      <c r="BH2151">
        <v>1700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 t="shared" si="1279"/>
        <v>21:43:53.135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119</v>
      </c>
      <c r="CQ2151">
        <v>168</v>
      </c>
      <c r="CR2151">
        <v>0</v>
      </c>
      <c r="CW2151">
        <v>4263426</v>
      </c>
      <c r="CY2151">
        <v>1</v>
      </c>
      <c r="CZ2151">
        <v>0</v>
      </c>
      <c r="DA2151">
        <v>1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"07/22/2022 21:43:53.335"</f>
        <v>07/22/2022 21:43:53.335</v>
      </c>
      <c r="C2152" t="str">
        <f t="shared" si="1246"/>
        <v>FFDFD3C0</v>
      </c>
      <c r="D2152" t="s">
        <v>121</v>
      </c>
      <c r="E2152">
        <v>11</v>
      </c>
      <c r="F2152">
        <v>1011</v>
      </c>
      <c r="G2152" t="s">
        <v>125</v>
      </c>
      <c r="J2152" t="s">
        <v>123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277"/>
        <v>21:43:53.133</v>
      </c>
      <c r="T2152" t="str">
        <f t="shared" si="1278"/>
        <v>21:43:52.733</v>
      </c>
      <c r="U2152" t="str">
        <f t="shared" si="1260"/>
        <v>A54CFF</v>
      </c>
      <c r="V2152">
        <v>0</v>
      </c>
      <c r="W2152">
        <v>0</v>
      </c>
      <c r="X2152">
        <v>2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1</v>
      </c>
      <c r="AI2152" t="s">
        <v>834</v>
      </c>
      <c r="AJ2152">
        <v>43.474767</v>
      </c>
      <c r="AK2152" t="s">
        <v>835</v>
      </c>
      <c r="AL2152">
        <v>-88.809078</v>
      </c>
      <c r="AM2152">
        <v>25</v>
      </c>
      <c r="AN2152">
        <v>1775</v>
      </c>
      <c r="AO2152" t="s">
        <v>118</v>
      </c>
      <c r="AP2152">
        <v>-45</v>
      </c>
      <c r="AQ2152">
        <v>89</v>
      </c>
      <c r="AR2152">
        <v>-64</v>
      </c>
      <c r="AZ2152">
        <v>1200</v>
      </c>
      <c r="BA2152">
        <v>1</v>
      </c>
      <c r="BB2152" t="str">
        <f t="shared" si="1247"/>
        <v xml:space="preserve">N4400K  </v>
      </c>
      <c r="BC2152">
        <v>1</v>
      </c>
      <c r="BE2152">
        <v>0</v>
      </c>
      <c r="BF2152">
        <v>0</v>
      </c>
      <c r="BG2152">
        <v>0</v>
      </c>
      <c r="BH2152">
        <v>1700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 t="shared" si="1279"/>
        <v>21:43:53.135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7</v>
      </c>
      <c r="CP2152" t="s">
        <v>119</v>
      </c>
      <c r="CQ2152">
        <v>168</v>
      </c>
      <c r="CR2152">
        <v>0</v>
      </c>
      <c r="CW2152">
        <v>4263426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"07/22/2022 21:43:53.413"</f>
        <v>07/22/2022 21:43:53.413</v>
      </c>
      <c r="C2153" t="str">
        <f t="shared" si="1246"/>
        <v>FFDFD3C0</v>
      </c>
      <c r="D2153" t="s">
        <v>121</v>
      </c>
      <c r="E2153">
        <v>12</v>
      </c>
      <c r="F2153">
        <v>1012</v>
      </c>
      <c r="G2153" t="s">
        <v>122</v>
      </c>
      <c r="J2153" t="s">
        <v>123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277"/>
        <v>21:43:53.133</v>
      </c>
      <c r="T2153" t="str">
        <f t="shared" si="1278"/>
        <v>21:43:52.733</v>
      </c>
      <c r="U2153" t="str">
        <f t="shared" si="1260"/>
        <v>A54CFF</v>
      </c>
      <c r="V2153">
        <v>0</v>
      </c>
      <c r="W2153">
        <v>0</v>
      </c>
      <c r="X2153">
        <v>2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1</v>
      </c>
      <c r="AI2153" t="s">
        <v>834</v>
      </c>
      <c r="AJ2153">
        <v>43.474767</v>
      </c>
      <c r="AK2153" t="s">
        <v>835</v>
      </c>
      <c r="AL2153">
        <v>-88.809078</v>
      </c>
      <c r="AM2153">
        <v>25</v>
      </c>
      <c r="AN2153">
        <v>1775</v>
      </c>
      <c r="AO2153" t="s">
        <v>118</v>
      </c>
      <c r="AP2153">
        <v>-45</v>
      </c>
      <c r="AQ2153">
        <v>89</v>
      </c>
      <c r="AR2153">
        <v>-64</v>
      </c>
      <c r="AZ2153">
        <v>1200</v>
      </c>
      <c r="BA2153">
        <v>1</v>
      </c>
      <c r="BB2153" t="str">
        <f t="shared" si="1247"/>
        <v xml:space="preserve">N4400K  </v>
      </c>
      <c r="BC2153">
        <v>1</v>
      </c>
      <c r="BE2153">
        <v>0</v>
      </c>
      <c r="BF2153">
        <v>0</v>
      </c>
      <c r="BG2153">
        <v>0</v>
      </c>
      <c r="BH2153">
        <v>1700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 t="shared" si="1279"/>
        <v>21:43:53.135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7</v>
      </c>
      <c r="CP2153" t="s">
        <v>119</v>
      </c>
      <c r="CQ2153">
        <v>168</v>
      </c>
      <c r="CR2153">
        <v>0</v>
      </c>
      <c r="CW2153">
        <v>4263426</v>
      </c>
      <c r="CY2153">
        <v>1</v>
      </c>
      <c r="CZ2153">
        <v>0</v>
      </c>
      <c r="DA2153">
        <v>1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"07/22/2022 21:43:54.460"</f>
        <v>07/22/2022 21:43:54.460</v>
      </c>
      <c r="C2154" t="str">
        <f t="shared" si="1246"/>
        <v>FFDFD3C0</v>
      </c>
      <c r="D2154" t="s">
        <v>113</v>
      </c>
      <c r="E2154">
        <v>44</v>
      </c>
      <c r="H2154">
        <v>151</v>
      </c>
      <c r="I2154" t="s">
        <v>114</v>
      </c>
      <c r="J2154" t="s">
        <v>115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ref="S2154:S2159" si="1280">"21:43:54.211"</f>
        <v>21:43:54.211</v>
      </c>
      <c r="T2154" t="str">
        <f t="shared" ref="T2154:T2159" si="1281">"21:43:53.711"</f>
        <v>21:43:53.711</v>
      </c>
      <c r="U2154" t="str">
        <f t="shared" si="1260"/>
        <v>A54CFF</v>
      </c>
      <c r="V2154">
        <v>0</v>
      </c>
      <c r="W2154">
        <v>0</v>
      </c>
      <c r="X2154">
        <v>2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1</v>
      </c>
      <c r="AI2154" t="s">
        <v>836</v>
      </c>
      <c r="AJ2154">
        <v>43.475217999999998</v>
      </c>
      <c r="AK2154" t="s">
        <v>837</v>
      </c>
      <c r="AL2154">
        <v>-88.809421</v>
      </c>
      <c r="AM2154">
        <v>25</v>
      </c>
      <c r="AN2154">
        <v>1800</v>
      </c>
      <c r="AO2154" t="s">
        <v>118</v>
      </c>
      <c r="AP2154">
        <v>-46</v>
      </c>
      <c r="AQ2154">
        <v>90</v>
      </c>
      <c r="AR2154">
        <v>0</v>
      </c>
      <c r="AZ2154">
        <v>1200</v>
      </c>
      <c r="BA2154">
        <v>1</v>
      </c>
      <c r="BB2154" t="str">
        <f t="shared" si="1247"/>
        <v xml:space="preserve">N4400K  </v>
      </c>
      <c r="BC2154">
        <v>1</v>
      </c>
      <c r="BE2154">
        <v>0</v>
      </c>
      <c r="BF2154">
        <v>0</v>
      </c>
      <c r="BG2154">
        <v>0</v>
      </c>
      <c r="BH2154">
        <v>1725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 t="shared" ref="BW2154:BW2159" si="1282">"21:43:54.211"</f>
        <v>21:43:54.211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7</v>
      </c>
      <c r="CP2154" t="s">
        <v>119</v>
      </c>
      <c r="CQ2154">
        <v>168</v>
      </c>
      <c r="CR2154">
        <v>1</v>
      </c>
      <c r="CW2154">
        <v>13409919</v>
      </c>
      <c r="CY2154">
        <v>1</v>
      </c>
      <c r="CZ2154">
        <v>0</v>
      </c>
      <c r="DA2154">
        <v>0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"07/22/2022 21:43:54.475"</f>
        <v>07/22/2022 21:43:54.475</v>
      </c>
      <c r="C2155" t="str">
        <f t="shared" ref="C2155:C2218" si="1283">"FFDFD3C0"</f>
        <v>FFDFD3C0</v>
      </c>
      <c r="D2155" t="s">
        <v>113</v>
      </c>
      <c r="E2155">
        <v>45</v>
      </c>
      <c r="H2155">
        <v>152</v>
      </c>
      <c r="I2155" t="s">
        <v>120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280"/>
        <v>21:43:54.211</v>
      </c>
      <c r="T2155" t="str">
        <f t="shared" si="1281"/>
        <v>21:43:53.711</v>
      </c>
      <c r="U2155" t="str">
        <f t="shared" si="1260"/>
        <v>A54CFF</v>
      </c>
      <c r="V2155">
        <v>0</v>
      </c>
      <c r="W2155">
        <v>0</v>
      </c>
      <c r="X2155">
        <v>2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1</v>
      </c>
      <c r="AI2155" t="s">
        <v>836</v>
      </c>
      <c r="AJ2155">
        <v>43.475217999999998</v>
      </c>
      <c r="AK2155" t="s">
        <v>837</v>
      </c>
      <c r="AL2155">
        <v>-88.809421</v>
      </c>
      <c r="AM2155">
        <v>25</v>
      </c>
      <c r="AN2155">
        <v>1800</v>
      </c>
      <c r="AO2155" t="s">
        <v>118</v>
      </c>
      <c r="AP2155">
        <v>-46</v>
      </c>
      <c r="AQ2155">
        <v>90</v>
      </c>
      <c r="AR2155">
        <v>0</v>
      </c>
      <c r="AZ2155">
        <v>1200</v>
      </c>
      <c r="BA2155">
        <v>1</v>
      </c>
      <c r="BB2155" t="str">
        <f t="shared" ref="BB2155:BB2218" si="1284">"N4400K  "</f>
        <v xml:space="preserve">N4400K  </v>
      </c>
      <c r="BC2155">
        <v>1</v>
      </c>
      <c r="BE2155">
        <v>0</v>
      </c>
      <c r="BF2155">
        <v>0</v>
      </c>
      <c r="BG2155">
        <v>0</v>
      </c>
      <c r="BH2155">
        <v>1725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 t="shared" si="1282"/>
        <v>21:43:54.211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7</v>
      </c>
      <c r="CP2155" t="s">
        <v>119</v>
      </c>
      <c r="CQ2155">
        <v>168</v>
      </c>
      <c r="CR2155">
        <v>1</v>
      </c>
      <c r="CW2155">
        <v>13409919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"07/22/2022 21:43:54.475"</f>
        <v>07/22/2022 21:43:54.475</v>
      </c>
      <c r="C2156" t="str">
        <f t="shared" si="1283"/>
        <v>FFDFD3C0</v>
      </c>
      <c r="D2156" t="s">
        <v>127</v>
      </c>
      <c r="E2156">
        <v>8</v>
      </c>
      <c r="F2156">
        <v>2008</v>
      </c>
      <c r="G2156" t="s">
        <v>128</v>
      </c>
      <c r="J2156" t="s">
        <v>129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280"/>
        <v>21:43:54.211</v>
      </c>
      <c r="T2156" t="str">
        <f t="shared" si="1281"/>
        <v>21:43:53.711</v>
      </c>
      <c r="U2156" t="str">
        <f t="shared" si="1260"/>
        <v>A54CFF</v>
      </c>
      <c r="V2156">
        <v>0</v>
      </c>
      <c r="W2156">
        <v>0</v>
      </c>
      <c r="X2156">
        <v>2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1</v>
      </c>
      <c r="AI2156" t="s">
        <v>836</v>
      </c>
      <c r="AJ2156">
        <v>43.475217999999998</v>
      </c>
      <c r="AK2156" t="s">
        <v>837</v>
      </c>
      <c r="AL2156">
        <v>-88.809421</v>
      </c>
      <c r="AM2156">
        <v>25</v>
      </c>
      <c r="AN2156">
        <v>1800</v>
      </c>
      <c r="AO2156" t="s">
        <v>118</v>
      </c>
      <c r="AP2156">
        <v>-46</v>
      </c>
      <c r="AQ2156">
        <v>90</v>
      </c>
      <c r="AR2156">
        <v>0</v>
      </c>
      <c r="AZ2156">
        <v>1200</v>
      </c>
      <c r="BA2156">
        <v>1</v>
      </c>
      <c r="BB2156" t="str">
        <f t="shared" si="1284"/>
        <v xml:space="preserve">N4400K  </v>
      </c>
      <c r="BC2156">
        <v>1</v>
      </c>
      <c r="BE2156">
        <v>0</v>
      </c>
      <c r="BF2156">
        <v>0</v>
      </c>
      <c r="BG2156">
        <v>0</v>
      </c>
      <c r="BH2156">
        <v>1725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 t="shared" si="1282"/>
        <v>21:43:54.211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7</v>
      </c>
      <c r="CP2156" t="s">
        <v>119</v>
      </c>
      <c r="CQ2156">
        <v>168</v>
      </c>
      <c r="CR2156">
        <v>1</v>
      </c>
      <c r="CW2156">
        <v>13409919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"07/22/2022 21:43:54.475"</f>
        <v>07/22/2022 21:43:54.475</v>
      </c>
      <c r="C2157" t="str">
        <f t="shared" si="1283"/>
        <v>FFDFD3C0</v>
      </c>
      <c r="D2157" t="s">
        <v>121</v>
      </c>
      <c r="E2157">
        <v>11</v>
      </c>
      <c r="F2157">
        <v>1011</v>
      </c>
      <c r="G2157" t="s">
        <v>125</v>
      </c>
      <c r="J2157" t="s">
        <v>123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280"/>
        <v>21:43:54.211</v>
      </c>
      <c r="T2157" t="str">
        <f t="shared" si="1281"/>
        <v>21:43:53.711</v>
      </c>
      <c r="U2157" t="str">
        <f t="shared" si="1260"/>
        <v>A54CFF</v>
      </c>
      <c r="V2157">
        <v>0</v>
      </c>
      <c r="W2157">
        <v>0</v>
      </c>
      <c r="X2157">
        <v>2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1</v>
      </c>
      <c r="AI2157" t="s">
        <v>836</v>
      </c>
      <c r="AJ2157">
        <v>43.475217999999998</v>
      </c>
      <c r="AK2157" t="s">
        <v>837</v>
      </c>
      <c r="AL2157">
        <v>-88.809421</v>
      </c>
      <c r="AM2157">
        <v>25</v>
      </c>
      <c r="AN2157">
        <v>1800</v>
      </c>
      <c r="AO2157" t="s">
        <v>118</v>
      </c>
      <c r="AP2157">
        <v>-46</v>
      </c>
      <c r="AQ2157">
        <v>90</v>
      </c>
      <c r="AR2157">
        <v>0</v>
      </c>
      <c r="AZ2157">
        <v>1200</v>
      </c>
      <c r="BA2157">
        <v>1</v>
      </c>
      <c r="BB2157" t="str">
        <f t="shared" si="1284"/>
        <v xml:space="preserve">N4400K  </v>
      </c>
      <c r="BC2157">
        <v>1</v>
      </c>
      <c r="BE2157">
        <v>0</v>
      </c>
      <c r="BF2157">
        <v>0</v>
      </c>
      <c r="BG2157">
        <v>0</v>
      </c>
      <c r="BH2157">
        <v>1725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 t="shared" si="1282"/>
        <v>21:43:54.211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7</v>
      </c>
      <c r="CP2157" t="s">
        <v>119</v>
      </c>
      <c r="CQ2157">
        <v>168</v>
      </c>
      <c r="CR2157">
        <v>1</v>
      </c>
      <c r="CW2157">
        <v>13409919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"07/22/2022 21:43:54.475"</f>
        <v>07/22/2022 21:43:54.475</v>
      </c>
      <c r="C2158" t="str">
        <f t="shared" si="1283"/>
        <v>FFDFD3C0</v>
      </c>
      <c r="D2158" t="s">
        <v>124</v>
      </c>
      <c r="E2158">
        <v>2</v>
      </c>
      <c r="H2158">
        <v>156</v>
      </c>
      <c r="I2158" t="s">
        <v>125</v>
      </c>
      <c r="J2158" t="s">
        <v>126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1280"/>
        <v>21:43:54.211</v>
      </c>
      <c r="T2158" t="str">
        <f t="shared" si="1281"/>
        <v>21:43:53.711</v>
      </c>
      <c r="U2158" t="str">
        <f t="shared" si="1260"/>
        <v>A54CFF</v>
      </c>
      <c r="V2158">
        <v>0</v>
      </c>
      <c r="W2158">
        <v>0</v>
      </c>
      <c r="X2158">
        <v>2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1</v>
      </c>
      <c r="AI2158" t="s">
        <v>836</v>
      </c>
      <c r="AJ2158">
        <v>43.475217999999998</v>
      </c>
      <c r="AK2158" t="s">
        <v>837</v>
      </c>
      <c r="AL2158">
        <v>-88.809421</v>
      </c>
      <c r="AM2158">
        <v>25</v>
      </c>
      <c r="AN2158">
        <v>1800</v>
      </c>
      <c r="AO2158" t="s">
        <v>118</v>
      </c>
      <c r="AP2158">
        <v>-46</v>
      </c>
      <c r="AQ2158">
        <v>90</v>
      </c>
      <c r="AR2158">
        <v>0</v>
      </c>
      <c r="AZ2158">
        <v>1200</v>
      </c>
      <c r="BA2158">
        <v>1</v>
      </c>
      <c r="BB2158" t="str">
        <f t="shared" si="1284"/>
        <v xml:space="preserve">N4400K  </v>
      </c>
      <c r="BC2158">
        <v>1</v>
      </c>
      <c r="BE2158">
        <v>0</v>
      </c>
      <c r="BF2158">
        <v>0</v>
      </c>
      <c r="BG2158">
        <v>0</v>
      </c>
      <c r="BH2158">
        <v>1725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 t="shared" si="1282"/>
        <v>21:43:54.211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7</v>
      </c>
      <c r="CP2158" t="s">
        <v>119</v>
      </c>
      <c r="CQ2158">
        <v>168</v>
      </c>
      <c r="CR2158">
        <v>1</v>
      </c>
      <c r="CW2158">
        <v>13409919</v>
      </c>
      <c r="CY2158">
        <v>1</v>
      </c>
      <c r="CZ2158">
        <v>0</v>
      </c>
      <c r="DA2158">
        <v>1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>"07/22/2022 21:43:54.522"</f>
        <v>07/22/2022 21:43:54.522</v>
      </c>
      <c r="C2159" t="str">
        <f t="shared" si="1283"/>
        <v>FFDFD3C0</v>
      </c>
      <c r="D2159" t="s">
        <v>121</v>
      </c>
      <c r="E2159">
        <v>12</v>
      </c>
      <c r="F2159">
        <v>1012</v>
      </c>
      <c r="G2159" t="s">
        <v>122</v>
      </c>
      <c r="J2159" t="s">
        <v>123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280"/>
        <v>21:43:54.211</v>
      </c>
      <c r="T2159" t="str">
        <f t="shared" si="1281"/>
        <v>21:43:53.711</v>
      </c>
      <c r="U2159" t="str">
        <f t="shared" si="1260"/>
        <v>A54CFF</v>
      </c>
      <c r="V2159">
        <v>0</v>
      </c>
      <c r="W2159">
        <v>0</v>
      </c>
      <c r="X2159">
        <v>2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1</v>
      </c>
      <c r="AI2159" t="s">
        <v>836</v>
      </c>
      <c r="AJ2159">
        <v>43.475217999999998</v>
      </c>
      <c r="AK2159" t="s">
        <v>837</v>
      </c>
      <c r="AL2159">
        <v>-88.809421</v>
      </c>
      <c r="AM2159">
        <v>25</v>
      </c>
      <c r="AN2159">
        <v>1800</v>
      </c>
      <c r="AO2159" t="s">
        <v>118</v>
      </c>
      <c r="AP2159">
        <v>-46</v>
      </c>
      <c r="AQ2159">
        <v>90</v>
      </c>
      <c r="AR2159">
        <v>0</v>
      </c>
      <c r="AZ2159">
        <v>1200</v>
      </c>
      <c r="BA2159">
        <v>1</v>
      </c>
      <c r="BB2159" t="str">
        <f t="shared" si="1284"/>
        <v xml:space="preserve">N4400K  </v>
      </c>
      <c r="BC2159">
        <v>1</v>
      </c>
      <c r="BE2159">
        <v>0</v>
      </c>
      <c r="BF2159">
        <v>0</v>
      </c>
      <c r="BG2159">
        <v>0</v>
      </c>
      <c r="BH2159">
        <v>1725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 t="shared" si="1282"/>
        <v>21:43:54.211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7</v>
      </c>
      <c r="CP2159" t="s">
        <v>119</v>
      </c>
      <c r="CQ2159">
        <v>168</v>
      </c>
      <c r="CR2159">
        <v>1</v>
      </c>
      <c r="CW2159">
        <v>13409919</v>
      </c>
      <c r="CY2159">
        <v>1</v>
      </c>
      <c r="CZ2159">
        <v>0</v>
      </c>
      <c r="DA2159">
        <v>1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>"07/22/2022 21:43:55.507"</f>
        <v>07/22/2022 21:43:55.507</v>
      </c>
      <c r="C2160" t="str">
        <f t="shared" si="1283"/>
        <v>FFDFD3C0</v>
      </c>
      <c r="D2160" t="s">
        <v>113</v>
      </c>
      <c r="E2160">
        <v>44</v>
      </c>
      <c r="H2160">
        <v>151</v>
      </c>
      <c r="I2160" t="s">
        <v>114</v>
      </c>
      <c r="J2160" t="s">
        <v>115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ref="S2160:S2165" si="1285">"21:43:55.258"</f>
        <v>21:43:55.258</v>
      </c>
      <c r="T2160" t="str">
        <f t="shared" ref="T2160:T2165" si="1286">"21:43:54.858"</f>
        <v>21:43:54.858</v>
      </c>
      <c r="U2160" t="str">
        <f t="shared" si="1260"/>
        <v>A54CFF</v>
      </c>
      <c r="V2160">
        <v>0</v>
      </c>
      <c r="W2160">
        <v>0</v>
      </c>
      <c r="X2160">
        <v>2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1</v>
      </c>
      <c r="AI2160" t="s">
        <v>838</v>
      </c>
      <c r="AJ2160">
        <v>43.47569</v>
      </c>
      <c r="AK2160" t="s">
        <v>839</v>
      </c>
      <c r="AL2160">
        <v>-88.809700000000007</v>
      </c>
      <c r="AM2160">
        <v>25</v>
      </c>
      <c r="AN2160">
        <v>1800</v>
      </c>
      <c r="AO2160" t="s">
        <v>118</v>
      </c>
      <c r="AP2160">
        <v>-46</v>
      </c>
      <c r="AQ2160">
        <v>90</v>
      </c>
      <c r="AR2160">
        <v>128</v>
      </c>
      <c r="AZ2160">
        <v>1200</v>
      </c>
      <c r="BA2160">
        <v>1</v>
      </c>
      <c r="BB2160" t="str">
        <f t="shared" si="1284"/>
        <v xml:space="preserve">N4400K  </v>
      </c>
      <c r="BC2160">
        <v>1</v>
      </c>
      <c r="BE2160">
        <v>0</v>
      </c>
      <c r="BF2160">
        <v>0</v>
      </c>
      <c r="BG2160">
        <v>0</v>
      </c>
      <c r="BH2160">
        <v>1725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 t="shared" ref="BW2160:BW2165" si="1287">"21:43:55.258"</f>
        <v>21:43:55.258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7</v>
      </c>
      <c r="CP2160" t="s">
        <v>119</v>
      </c>
      <c r="CQ2160">
        <v>168</v>
      </c>
      <c r="CR2160">
        <v>0</v>
      </c>
      <c r="CW2160">
        <v>4266102</v>
      </c>
      <c r="CY2160">
        <v>1</v>
      </c>
      <c r="CZ2160">
        <v>0</v>
      </c>
      <c r="DA2160">
        <v>0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"07/22/2022 21:43:55.507"</f>
        <v>07/22/2022 21:43:55.507</v>
      </c>
      <c r="C2161" t="str">
        <f t="shared" si="1283"/>
        <v>FFDFD3C0</v>
      </c>
      <c r="D2161" t="s">
        <v>113</v>
      </c>
      <c r="E2161">
        <v>45</v>
      </c>
      <c r="H2161">
        <v>152</v>
      </c>
      <c r="I2161" t="s">
        <v>120</v>
      </c>
      <c r="J2161" t="s">
        <v>115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285"/>
        <v>21:43:55.258</v>
      </c>
      <c r="T2161" t="str">
        <f t="shared" si="1286"/>
        <v>21:43:54.858</v>
      </c>
      <c r="U2161" t="str">
        <f t="shared" si="1260"/>
        <v>A54CFF</v>
      </c>
      <c r="V2161">
        <v>0</v>
      </c>
      <c r="W2161">
        <v>0</v>
      </c>
      <c r="X2161">
        <v>2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1</v>
      </c>
      <c r="AI2161" t="s">
        <v>838</v>
      </c>
      <c r="AJ2161">
        <v>43.47569</v>
      </c>
      <c r="AK2161" t="s">
        <v>839</v>
      </c>
      <c r="AL2161">
        <v>-88.809700000000007</v>
      </c>
      <c r="AM2161">
        <v>25</v>
      </c>
      <c r="AN2161">
        <v>1800</v>
      </c>
      <c r="AO2161" t="s">
        <v>118</v>
      </c>
      <c r="AP2161">
        <v>-46</v>
      </c>
      <c r="AQ2161">
        <v>90</v>
      </c>
      <c r="AR2161">
        <v>128</v>
      </c>
      <c r="AZ2161">
        <v>1200</v>
      </c>
      <c r="BA2161">
        <v>1</v>
      </c>
      <c r="BB2161" t="str">
        <f t="shared" si="1284"/>
        <v xml:space="preserve">N4400K  </v>
      </c>
      <c r="BC2161">
        <v>1</v>
      </c>
      <c r="BE2161">
        <v>0</v>
      </c>
      <c r="BF2161">
        <v>0</v>
      </c>
      <c r="BG2161">
        <v>0</v>
      </c>
      <c r="BH2161">
        <v>1725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 t="shared" si="1287"/>
        <v>21:43:55.258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7</v>
      </c>
      <c r="CP2161" t="s">
        <v>119</v>
      </c>
      <c r="CQ2161">
        <v>168</v>
      </c>
      <c r="CR2161">
        <v>0</v>
      </c>
      <c r="CW2161">
        <v>4266102</v>
      </c>
      <c r="CY2161">
        <v>1</v>
      </c>
      <c r="CZ2161">
        <v>0</v>
      </c>
      <c r="DA2161">
        <v>1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>"07/22/2022 21:43:55.507"</f>
        <v>07/22/2022 21:43:55.507</v>
      </c>
      <c r="C2162" t="str">
        <f t="shared" si="1283"/>
        <v>FFDFD3C0</v>
      </c>
      <c r="D2162" t="s">
        <v>121</v>
      </c>
      <c r="E2162">
        <v>11</v>
      </c>
      <c r="F2162">
        <v>1011</v>
      </c>
      <c r="G2162" t="s">
        <v>125</v>
      </c>
      <c r="J2162" t="s">
        <v>123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1285"/>
        <v>21:43:55.258</v>
      </c>
      <c r="T2162" t="str">
        <f t="shared" si="1286"/>
        <v>21:43:54.858</v>
      </c>
      <c r="U2162" t="str">
        <f t="shared" si="1260"/>
        <v>A54CFF</v>
      </c>
      <c r="V2162">
        <v>0</v>
      </c>
      <c r="W2162">
        <v>0</v>
      </c>
      <c r="X2162">
        <v>2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1</v>
      </c>
      <c r="AI2162" t="s">
        <v>838</v>
      </c>
      <c r="AJ2162">
        <v>43.47569</v>
      </c>
      <c r="AK2162" t="s">
        <v>839</v>
      </c>
      <c r="AL2162">
        <v>-88.809700000000007</v>
      </c>
      <c r="AM2162">
        <v>25</v>
      </c>
      <c r="AN2162">
        <v>1800</v>
      </c>
      <c r="AO2162" t="s">
        <v>118</v>
      </c>
      <c r="AP2162">
        <v>-46</v>
      </c>
      <c r="AQ2162">
        <v>90</v>
      </c>
      <c r="AR2162">
        <v>128</v>
      </c>
      <c r="AZ2162">
        <v>1200</v>
      </c>
      <c r="BA2162">
        <v>1</v>
      </c>
      <c r="BB2162" t="str">
        <f t="shared" si="1284"/>
        <v xml:space="preserve">N4400K  </v>
      </c>
      <c r="BC2162">
        <v>1</v>
      </c>
      <c r="BE2162">
        <v>0</v>
      </c>
      <c r="BF2162">
        <v>0</v>
      </c>
      <c r="BG2162">
        <v>0</v>
      </c>
      <c r="BH2162">
        <v>1725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 t="shared" si="1287"/>
        <v>21:43:55.258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7</v>
      </c>
      <c r="CP2162" t="s">
        <v>119</v>
      </c>
      <c r="CQ2162">
        <v>168</v>
      </c>
      <c r="CR2162">
        <v>0</v>
      </c>
      <c r="CW2162">
        <v>4266102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>"07/22/2022 21:43:55.507"</f>
        <v>07/22/2022 21:43:55.507</v>
      </c>
      <c r="C2163" t="str">
        <f t="shared" si="1283"/>
        <v>FFDFD3C0</v>
      </c>
      <c r="D2163" t="s">
        <v>127</v>
      </c>
      <c r="E2163">
        <v>8</v>
      </c>
      <c r="F2163">
        <v>2008</v>
      </c>
      <c r="G2163" t="s">
        <v>128</v>
      </c>
      <c r="J2163" t="s">
        <v>129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1285"/>
        <v>21:43:55.258</v>
      </c>
      <c r="T2163" t="str">
        <f t="shared" si="1286"/>
        <v>21:43:54.858</v>
      </c>
      <c r="U2163" t="str">
        <f t="shared" si="1260"/>
        <v>A54CFF</v>
      </c>
      <c r="V2163">
        <v>0</v>
      </c>
      <c r="W2163">
        <v>0</v>
      </c>
      <c r="X2163">
        <v>2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1</v>
      </c>
      <c r="AI2163" t="s">
        <v>838</v>
      </c>
      <c r="AJ2163">
        <v>43.47569</v>
      </c>
      <c r="AK2163" t="s">
        <v>839</v>
      </c>
      <c r="AL2163">
        <v>-88.809700000000007</v>
      </c>
      <c r="AM2163">
        <v>25</v>
      </c>
      <c r="AN2163">
        <v>1800</v>
      </c>
      <c r="AO2163" t="s">
        <v>118</v>
      </c>
      <c r="AP2163">
        <v>-46</v>
      </c>
      <c r="AQ2163">
        <v>90</v>
      </c>
      <c r="AR2163">
        <v>128</v>
      </c>
      <c r="AZ2163">
        <v>1200</v>
      </c>
      <c r="BA2163">
        <v>1</v>
      </c>
      <c r="BB2163" t="str">
        <f t="shared" si="1284"/>
        <v xml:space="preserve">N4400K  </v>
      </c>
      <c r="BC2163">
        <v>1</v>
      </c>
      <c r="BE2163">
        <v>0</v>
      </c>
      <c r="BF2163">
        <v>0</v>
      </c>
      <c r="BG2163">
        <v>0</v>
      </c>
      <c r="BH2163">
        <v>1725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 t="shared" si="1287"/>
        <v>21:43:55.258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7</v>
      </c>
      <c r="CP2163" t="s">
        <v>119</v>
      </c>
      <c r="CQ2163">
        <v>168</v>
      </c>
      <c r="CR2163">
        <v>0</v>
      </c>
      <c r="CW2163">
        <v>4266102</v>
      </c>
      <c r="CY2163">
        <v>1</v>
      </c>
      <c r="CZ2163">
        <v>0</v>
      </c>
      <c r="DA2163">
        <v>1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>"07/22/2022 21:43:55.507"</f>
        <v>07/22/2022 21:43:55.507</v>
      </c>
      <c r="C2164" t="str">
        <f t="shared" si="1283"/>
        <v>FFDFD3C0</v>
      </c>
      <c r="D2164" t="s">
        <v>124</v>
      </c>
      <c r="E2164">
        <v>2</v>
      </c>
      <c r="H2164">
        <v>156</v>
      </c>
      <c r="I2164" t="s">
        <v>125</v>
      </c>
      <c r="J2164" t="s">
        <v>126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285"/>
        <v>21:43:55.258</v>
      </c>
      <c r="T2164" t="str">
        <f t="shared" si="1286"/>
        <v>21:43:54.858</v>
      </c>
      <c r="U2164" t="str">
        <f t="shared" si="1260"/>
        <v>A54CFF</v>
      </c>
      <c r="V2164">
        <v>0</v>
      </c>
      <c r="W2164">
        <v>0</v>
      </c>
      <c r="X2164">
        <v>2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1</v>
      </c>
      <c r="AI2164" t="s">
        <v>838</v>
      </c>
      <c r="AJ2164">
        <v>43.47569</v>
      </c>
      <c r="AK2164" t="s">
        <v>839</v>
      </c>
      <c r="AL2164">
        <v>-88.809700000000007</v>
      </c>
      <c r="AM2164">
        <v>25</v>
      </c>
      <c r="AN2164">
        <v>1800</v>
      </c>
      <c r="AO2164" t="s">
        <v>118</v>
      </c>
      <c r="AP2164">
        <v>-46</v>
      </c>
      <c r="AQ2164">
        <v>90</v>
      </c>
      <c r="AR2164">
        <v>128</v>
      </c>
      <c r="AZ2164">
        <v>1200</v>
      </c>
      <c r="BA2164">
        <v>1</v>
      </c>
      <c r="BB2164" t="str">
        <f t="shared" si="1284"/>
        <v xml:space="preserve">N4400K  </v>
      </c>
      <c r="BC2164">
        <v>1</v>
      </c>
      <c r="BE2164">
        <v>0</v>
      </c>
      <c r="BF2164">
        <v>0</v>
      </c>
      <c r="BG2164">
        <v>0</v>
      </c>
      <c r="BH2164">
        <v>1725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 t="shared" si="1287"/>
        <v>21:43:55.258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7</v>
      </c>
      <c r="CP2164" t="s">
        <v>119</v>
      </c>
      <c r="CQ2164">
        <v>168</v>
      </c>
      <c r="CR2164">
        <v>0</v>
      </c>
      <c r="CW2164">
        <v>4266102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"07/22/2022 21:43:55.538"</f>
        <v>07/22/2022 21:43:55.538</v>
      </c>
      <c r="C2165" t="str">
        <f t="shared" si="1283"/>
        <v>FFDFD3C0</v>
      </c>
      <c r="D2165" t="s">
        <v>121</v>
      </c>
      <c r="E2165">
        <v>12</v>
      </c>
      <c r="F2165">
        <v>1012</v>
      </c>
      <c r="G2165" t="s">
        <v>122</v>
      </c>
      <c r="J2165" t="s">
        <v>123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si="1285"/>
        <v>21:43:55.258</v>
      </c>
      <c r="T2165" t="str">
        <f t="shared" si="1286"/>
        <v>21:43:54.858</v>
      </c>
      <c r="U2165" t="str">
        <f t="shared" si="1260"/>
        <v>A54CFF</v>
      </c>
      <c r="V2165">
        <v>0</v>
      </c>
      <c r="W2165">
        <v>0</v>
      </c>
      <c r="X2165">
        <v>2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1</v>
      </c>
      <c r="AI2165" t="s">
        <v>838</v>
      </c>
      <c r="AJ2165">
        <v>43.47569</v>
      </c>
      <c r="AK2165" t="s">
        <v>839</v>
      </c>
      <c r="AL2165">
        <v>-88.809700000000007</v>
      </c>
      <c r="AM2165">
        <v>25</v>
      </c>
      <c r="AN2165">
        <v>1800</v>
      </c>
      <c r="AO2165" t="s">
        <v>118</v>
      </c>
      <c r="AP2165">
        <v>-46</v>
      </c>
      <c r="AQ2165">
        <v>90</v>
      </c>
      <c r="AR2165">
        <v>128</v>
      </c>
      <c r="AZ2165">
        <v>1200</v>
      </c>
      <c r="BA2165">
        <v>1</v>
      </c>
      <c r="BB2165" t="str">
        <f t="shared" si="1284"/>
        <v xml:space="preserve">N4400K  </v>
      </c>
      <c r="BC2165">
        <v>1</v>
      </c>
      <c r="BE2165">
        <v>0</v>
      </c>
      <c r="BF2165">
        <v>0</v>
      </c>
      <c r="BG2165">
        <v>0</v>
      </c>
      <c r="BH2165">
        <v>1725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 t="shared" si="1287"/>
        <v>21:43:55.258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7</v>
      </c>
      <c r="CP2165" t="s">
        <v>119</v>
      </c>
      <c r="CQ2165">
        <v>168</v>
      </c>
      <c r="CR2165">
        <v>0</v>
      </c>
      <c r="CW2165">
        <v>4266102</v>
      </c>
      <c r="CY2165">
        <v>1</v>
      </c>
      <c r="CZ2165">
        <v>0</v>
      </c>
      <c r="DA2165">
        <v>1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 t="shared" ref="A2166:A2171" si="1288">"07/22/2022 21:43:56.568"</f>
        <v>07/22/2022 21:43:56.568</v>
      </c>
      <c r="C2166" t="str">
        <f t="shared" si="1283"/>
        <v>FFDFD3C0</v>
      </c>
      <c r="D2166" t="s">
        <v>127</v>
      </c>
      <c r="E2166">
        <v>8</v>
      </c>
      <c r="F2166">
        <v>2008</v>
      </c>
      <c r="G2166" t="s">
        <v>128</v>
      </c>
      <c r="J2166" t="s">
        <v>129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ref="S2166:S2171" si="1289">"21:43:56.281"</f>
        <v>21:43:56.281</v>
      </c>
      <c r="T2166" t="str">
        <f t="shared" ref="T2166:T2171" si="1290">"21:43:55.881"</f>
        <v>21:43:55.881</v>
      </c>
      <c r="U2166" t="str">
        <f t="shared" si="1260"/>
        <v>A54CFF</v>
      </c>
      <c r="V2166">
        <v>0</v>
      </c>
      <c r="W2166">
        <v>0</v>
      </c>
      <c r="X2166">
        <v>2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1</v>
      </c>
      <c r="AI2166" t="s">
        <v>840</v>
      </c>
      <c r="AJ2166">
        <v>43.476098</v>
      </c>
      <c r="AK2166" t="s">
        <v>841</v>
      </c>
      <c r="AL2166">
        <v>-88.810022000000004</v>
      </c>
      <c r="AM2166">
        <v>25</v>
      </c>
      <c r="AN2166">
        <v>1800</v>
      </c>
      <c r="AO2166" t="s">
        <v>118</v>
      </c>
      <c r="AP2166">
        <v>-47</v>
      </c>
      <c r="AQ2166">
        <v>89</v>
      </c>
      <c r="AR2166">
        <v>64</v>
      </c>
      <c r="AZ2166">
        <v>1200</v>
      </c>
      <c r="BA2166">
        <v>1</v>
      </c>
      <c r="BB2166" t="str">
        <f t="shared" si="1284"/>
        <v xml:space="preserve">N4400K  </v>
      </c>
      <c r="BC2166">
        <v>1</v>
      </c>
      <c r="BE2166">
        <v>0</v>
      </c>
      <c r="BF2166">
        <v>0</v>
      </c>
      <c r="BG2166">
        <v>0</v>
      </c>
      <c r="BH2166">
        <v>1725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 t="shared" ref="BW2166:BW2171" si="1291">"21:43:56.287"</f>
        <v>21:43:56.287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7</v>
      </c>
      <c r="CP2166" t="s">
        <v>119</v>
      </c>
      <c r="CQ2166">
        <v>168</v>
      </c>
      <c r="CR2166">
        <v>1</v>
      </c>
      <c r="CW2166">
        <v>13413725</v>
      </c>
      <c r="CY2166">
        <v>1</v>
      </c>
      <c r="CZ2166">
        <v>0</v>
      </c>
      <c r="DA2166">
        <v>0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 t="shared" si="1288"/>
        <v>07/22/2022 21:43:56.568</v>
      </c>
      <c r="C2167" t="str">
        <f t="shared" si="1283"/>
        <v>FFDFD3C0</v>
      </c>
      <c r="D2167" t="s">
        <v>124</v>
      </c>
      <c r="E2167">
        <v>2</v>
      </c>
      <c r="H2167">
        <v>156</v>
      </c>
      <c r="I2167" t="s">
        <v>125</v>
      </c>
      <c r="J2167" t="s">
        <v>126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289"/>
        <v>21:43:56.281</v>
      </c>
      <c r="T2167" t="str">
        <f t="shared" si="1290"/>
        <v>21:43:55.881</v>
      </c>
      <c r="U2167" t="str">
        <f t="shared" si="1260"/>
        <v>A54CFF</v>
      </c>
      <c r="V2167">
        <v>0</v>
      </c>
      <c r="W2167">
        <v>0</v>
      </c>
      <c r="X2167">
        <v>2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1</v>
      </c>
      <c r="AI2167" t="s">
        <v>840</v>
      </c>
      <c r="AJ2167">
        <v>43.476098</v>
      </c>
      <c r="AK2167" t="s">
        <v>841</v>
      </c>
      <c r="AL2167">
        <v>-88.810022000000004</v>
      </c>
      <c r="AM2167">
        <v>25</v>
      </c>
      <c r="AN2167">
        <v>1800</v>
      </c>
      <c r="AO2167" t="s">
        <v>118</v>
      </c>
      <c r="AP2167">
        <v>-47</v>
      </c>
      <c r="AQ2167">
        <v>89</v>
      </c>
      <c r="AR2167">
        <v>64</v>
      </c>
      <c r="AZ2167">
        <v>1200</v>
      </c>
      <c r="BA2167">
        <v>1</v>
      </c>
      <c r="BB2167" t="str">
        <f t="shared" si="1284"/>
        <v xml:space="preserve">N4400K  </v>
      </c>
      <c r="BC2167">
        <v>1</v>
      </c>
      <c r="BE2167">
        <v>0</v>
      </c>
      <c r="BF2167">
        <v>0</v>
      </c>
      <c r="BG2167">
        <v>0</v>
      </c>
      <c r="BH2167">
        <v>1725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 t="shared" si="1291"/>
        <v>21:43:56.287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7</v>
      </c>
      <c r="CP2167" t="s">
        <v>119</v>
      </c>
      <c r="CQ2167">
        <v>168</v>
      </c>
      <c r="CR2167">
        <v>1</v>
      </c>
      <c r="CW2167">
        <v>13413725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 t="shared" si="1288"/>
        <v>07/22/2022 21:43:56.568</v>
      </c>
      <c r="C2168" t="str">
        <f t="shared" si="1283"/>
        <v>FFDFD3C0</v>
      </c>
      <c r="D2168" t="s">
        <v>121</v>
      </c>
      <c r="E2168">
        <v>12</v>
      </c>
      <c r="F2168">
        <v>1012</v>
      </c>
      <c r="G2168" t="s">
        <v>122</v>
      </c>
      <c r="J2168" t="s">
        <v>123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289"/>
        <v>21:43:56.281</v>
      </c>
      <c r="T2168" t="str">
        <f t="shared" si="1290"/>
        <v>21:43:55.881</v>
      </c>
      <c r="U2168" t="str">
        <f t="shared" si="1260"/>
        <v>A54CFF</v>
      </c>
      <c r="V2168">
        <v>0</v>
      </c>
      <c r="W2168">
        <v>0</v>
      </c>
      <c r="X2168">
        <v>2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1</v>
      </c>
      <c r="AI2168" t="s">
        <v>840</v>
      </c>
      <c r="AJ2168">
        <v>43.476098</v>
      </c>
      <c r="AK2168" t="s">
        <v>841</v>
      </c>
      <c r="AL2168">
        <v>-88.810022000000004</v>
      </c>
      <c r="AM2168">
        <v>25</v>
      </c>
      <c r="AN2168">
        <v>1800</v>
      </c>
      <c r="AO2168" t="s">
        <v>118</v>
      </c>
      <c r="AP2168">
        <v>-47</v>
      </c>
      <c r="AQ2168">
        <v>89</v>
      </c>
      <c r="AR2168">
        <v>64</v>
      </c>
      <c r="AZ2168">
        <v>1200</v>
      </c>
      <c r="BA2168">
        <v>1</v>
      </c>
      <c r="BB2168" t="str">
        <f t="shared" si="1284"/>
        <v xml:space="preserve">N4400K  </v>
      </c>
      <c r="BC2168">
        <v>1</v>
      </c>
      <c r="BE2168">
        <v>0</v>
      </c>
      <c r="BF2168">
        <v>0</v>
      </c>
      <c r="BG2168">
        <v>0</v>
      </c>
      <c r="BH2168">
        <v>1725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 t="shared" si="1291"/>
        <v>21:43:56.287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7</v>
      </c>
      <c r="CP2168" t="s">
        <v>119</v>
      </c>
      <c r="CQ2168">
        <v>168</v>
      </c>
      <c r="CR2168">
        <v>1</v>
      </c>
      <c r="CW2168">
        <v>13413725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 t="shared" si="1288"/>
        <v>07/22/2022 21:43:56.568</v>
      </c>
      <c r="C2169" t="str">
        <f t="shared" si="1283"/>
        <v>FFDFD3C0</v>
      </c>
      <c r="D2169" t="s">
        <v>113</v>
      </c>
      <c r="E2169">
        <v>44</v>
      </c>
      <c r="H2169">
        <v>151</v>
      </c>
      <c r="I2169" t="s">
        <v>114</v>
      </c>
      <c r="J2169" t="s">
        <v>115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1289"/>
        <v>21:43:56.281</v>
      </c>
      <c r="T2169" t="str">
        <f t="shared" si="1290"/>
        <v>21:43:55.881</v>
      </c>
      <c r="U2169" t="str">
        <f t="shared" si="1260"/>
        <v>A54CFF</v>
      </c>
      <c r="V2169">
        <v>0</v>
      </c>
      <c r="W2169">
        <v>0</v>
      </c>
      <c r="X2169">
        <v>2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1</v>
      </c>
      <c r="AI2169" t="s">
        <v>840</v>
      </c>
      <c r="AJ2169">
        <v>43.476098</v>
      </c>
      <c r="AK2169" t="s">
        <v>841</v>
      </c>
      <c r="AL2169">
        <v>-88.810022000000004</v>
      </c>
      <c r="AM2169">
        <v>25</v>
      </c>
      <c r="AN2169">
        <v>1800</v>
      </c>
      <c r="AO2169" t="s">
        <v>118</v>
      </c>
      <c r="AP2169">
        <v>-47</v>
      </c>
      <c r="AQ2169">
        <v>89</v>
      </c>
      <c r="AR2169">
        <v>64</v>
      </c>
      <c r="AZ2169">
        <v>1200</v>
      </c>
      <c r="BA2169">
        <v>1</v>
      </c>
      <c r="BB2169" t="str">
        <f t="shared" si="1284"/>
        <v xml:space="preserve">N4400K  </v>
      </c>
      <c r="BC2169">
        <v>1</v>
      </c>
      <c r="BE2169">
        <v>0</v>
      </c>
      <c r="BF2169">
        <v>0</v>
      </c>
      <c r="BG2169">
        <v>0</v>
      </c>
      <c r="BH2169">
        <v>1725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 t="shared" si="1291"/>
        <v>21:43:56.287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7</v>
      </c>
      <c r="CP2169" t="s">
        <v>119</v>
      </c>
      <c r="CQ2169">
        <v>168</v>
      </c>
      <c r="CR2169">
        <v>1</v>
      </c>
      <c r="CW2169">
        <v>13413725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 t="shared" si="1288"/>
        <v>07/22/2022 21:43:56.568</v>
      </c>
      <c r="C2170" t="str">
        <f t="shared" si="1283"/>
        <v>FFDFD3C0</v>
      </c>
      <c r="D2170" t="s">
        <v>113</v>
      </c>
      <c r="E2170">
        <v>45</v>
      </c>
      <c r="H2170">
        <v>152</v>
      </c>
      <c r="I2170" t="s">
        <v>120</v>
      </c>
      <c r="J2170" t="s">
        <v>115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1289"/>
        <v>21:43:56.281</v>
      </c>
      <c r="T2170" t="str">
        <f t="shared" si="1290"/>
        <v>21:43:55.881</v>
      </c>
      <c r="U2170" t="str">
        <f t="shared" si="1260"/>
        <v>A54CFF</v>
      </c>
      <c r="V2170">
        <v>0</v>
      </c>
      <c r="W2170">
        <v>0</v>
      </c>
      <c r="X2170">
        <v>2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1</v>
      </c>
      <c r="AI2170" t="s">
        <v>840</v>
      </c>
      <c r="AJ2170">
        <v>43.476098</v>
      </c>
      <c r="AK2170" t="s">
        <v>841</v>
      </c>
      <c r="AL2170">
        <v>-88.810022000000004</v>
      </c>
      <c r="AM2170">
        <v>25</v>
      </c>
      <c r="AN2170">
        <v>1800</v>
      </c>
      <c r="AO2170" t="s">
        <v>118</v>
      </c>
      <c r="AP2170">
        <v>-47</v>
      </c>
      <c r="AQ2170">
        <v>89</v>
      </c>
      <c r="AR2170">
        <v>64</v>
      </c>
      <c r="AZ2170">
        <v>1200</v>
      </c>
      <c r="BA2170">
        <v>1</v>
      </c>
      <c r="BB2170" t="str">
        <f t="shared" si="1284"/>
        <v xml:space="preserve">N4400K  </v>
      </c>
      <c r="BC2170">
        <v>1</v>
      </c>
      <c r="BE2170">
        <v>0</v>
      </c>
      <c r="BF2170">
        <v>0</v>
      </c>
      <c r="BG2170">
        <v>0</v>
      </c>
      <c r="BH2170">
        <v>1725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 t="shared" si="1291"/>
        <v>21:43:56.287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7</v>
      </c>
      <c r="CP2170" t="s">
        <v>119</v>
      </c>
      <c r="CQ2170">
        <v>168</v>
      </c>
      <c r="CR2170">
        <v>1</v>
      </c>
      <c r="CW2170">
        <v>13413725</v>
      </c>
      <c r="CY2170">
        <v>1</v>
      </c>
      <c r="CZ2170">
        <v>0</v>
      </c>
      <c r="DA2170">
        <v>1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 t="shared" si="1288"/>
        <v>07/22/2022 21:43:56.568</v>
      </c>
      <c r="C2171" t="str">
        <f t="shared" si="1283"/>
        <v>FFDFD3C0</v>
      </c>
      <c r="D2171" t="s">
        <v>121</v>
      </c>
      <c r="E2171">
        <v>11</v>
      </c>
      <c r="F2171">
        <v>1011</v>
      </c>
      <c r="G2171" t="s">
        <v>125</v>
      </c>
      <c r="J2171" t="s">
        <v>123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289"/>
        <v>21:43:56.281</v>
      </c>
      <c r="T2171" t="str">
        <f t="shared" si="1290"/>
        <v>21:43:55.881</v>
      </c>
      <c r="U2171" t="str">
        <f t="shared" si="1260"/>
        <v>A54CFF</v>
      </c>
      <c r="V2171">
        <v>0</v>
      </c>
      <c r="W2171">
        <v>0</v>
      </c>
      <c r="X2171">
        <v>2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1</v>
      </c>
      <c r="AI2171" t="s">
        <v>840</v>
      </c>
      <c r="AJ2171">
        <v>43.476098</v>
      </c>
      <c r="AK2171" t="s">
        <v>841</v>
      </c>
      <c r="AL2171">
        <v>-88.810022000000004</v>
      </c>
      <c r="AM2171">
        <v>25</v>
      </c>
      <c r="AN2171">
        <v>1800</v>
      </c>
      <c r="AO2171" t="s">
        <v>118</v>
      </c>
      <c r="AP2171">
        <v>-47</v>
      </c>
      <c r="AQ2171">
        <v>89</v>
      </c>
      <c r="AR2171">
        <v>64</v>
      </c>
      <c r="AZ2171">
        <v>1200</v>
      </c>
      <c r="BA2171">
        <v>1</v>
      </c>
      <c r="BB2171" t="str">
        <f t="shared" si="1284"/>
        <v xml:space="preserve">N4400K  </v>
      </c>
      <c r="BC2171">
        <v>1</v>
      </c>
      <c r="BE2171">
        <v>0</v>
      </c>
      <c r="BF2171">
        <v>0</v>
      </c>
      <c r="BG2171">
        <v>0</v>
      </c>
      <c r="BH2171">
        <v>1725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 t="shared" si="1291"/>
        <v>21:43:56.287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7</v>
      </c>
      <c r="CP2171" t="s">
        <v>119</v>
      </c>
      <c r="CQ2171">
        <v>168</v>
      </c>
      <c r="CR2171">
        <v>1</v>
      </c>
      <c r="CW2171">
        <v>13413725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 t="shared" ref="A2172:A2177" si="1292">"07/22/2022 21:43:57.471"</f>
        <v>07/22/2022 21:43:57.471</v>
      </c>
      <c r="C2172" t="str">
        <f t="shared" si="1283"/>
        <v>FFDFD3C0</v>
      </c>
      <c r="D2172" t="s">
        <v>127</v>
      </c>
      <c r="E2172">
        <v>8</v>
      </c>
      <c r="F2172">
        <v>2008</v>
      </c>
      <c r="G2172" t="s">
        <v>128</v>
      </c>
      <c r="J2172" t="s">
        <v>129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ref="S2172:S2177" si="1293">"21:43:57.195"</f>
        <v>21:43:57.195</v>
      </c>
      <c r="T2172" t="str">
        <f t="shared" ref="T2172:T2177" si="1294">"21:43:56.795"</f>
        <v>21:43:56.795</v>
      </c>
      <c r="U2172" t="str">
        <f t="shared" si="1260"/>
        <v>A54CFF</v>
      </c>
      <c r="V2172">
        <v>0</v>
      </c>
      <c r="W2172">
        <v>0</v>
      </c>
      <c r="X2172">
        <v>2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1</v>
      </c>
      <c r="AI2172" t="s">
        <v>842</v>
      </c>
      <c r="AJ2172">
        <v>43.476441000000001</v>
      </c>
      <c r="AK2172" t="s">
        <v>843</v>
      </c>
      <c r="AL2172">
        <v>-88.810278999999994</v>
      </c>
      <c r="AM2172">
        <v>25</v>
      </c>
      <c r="AN2172">
        <v>1800</v>
      </c>
      <c r="AO2172" t="s">
        <v>118</v>
      </c>
      <c r="AP2172">
        <v>-47</v>
      </c>
      <c r="AQ2172">
        <v>88</v>
      </c>
      <c r="AR2172">
        <v>128</v>
      </c>
      <c r="AZ2172">
        <v>1200</v>
      </c>
      <c r="BA2172">
        <v>1</v>
      </c>
      <c r="BB2172" t="str">
        <f t="shared" si="1284"/>
        <v xml:space="preserve">N4400K  </v>
      </c>
      <c r="BC2172">
        <v>1</v>
      </c>
      <c r="BE2172">
        <v>0</v>
      </c>
      <c r="BF2172">
        <v>0</v>
      </c>
      <c r="BG2172">
        <v>0</v>
      </c>
      <c r="BH2172">
        <v>1725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 t="shared" ref="BW2172:BW2177" si="1295">"21:43:57.197"</f>
        <v>21:43:57.197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7</v>
      </c>
      <c r="CP2172" t="s">
        <v>119</v>
      </c>
      <c r="CQ2172">
        <v>168</v>
      </c>
      <c r="CR2172">
        <v>3</v>
      </c>
      <c r="CW2172">
        <v>9707370</v>
      </c>
      <c r="CY2172">
        <v>1</v>
      </c>
      <c r="CZ2172">
        <v>0</v>
      </c>
      <c r="DA2172">
        <v>0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 t="shared" si="1292"/>
        <v>07/22/2022 21:43:57.471</v>
      </c>
      <c r="C2173" t="str">
        <f t="shared" si="1283"/>
        <v>FFDFD3C0</v>
      </c>
      <c r="D2173" t="s">
        <v>124</v>
      </c>
      <c r="E2173">
        <v>2</v>
      </c>
      <c r="H2173">
        <v>156</v>
      </c>
      <c r="I2173" t="s">
        <v>125</v>
      </c>
      <c r="J2173" t="s">
        <v>126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293"/>
        <v>21:43:57.195</v>
      </c>
      <c r="T2173" t="str">
        <f t="shared" si="1294"/>
        <v>21:43:56.795</v>
      </c>
      <c r="U2173" t="str">
        <f t="shared" si="1260"/>
        <v>A54CFF</v>
      </c>
      <c r="V2173">
        <v>0</v>
      </c>
      <c r="W2173">
        <v>0</v>
      </c>
      <c r="X2173">
        <v>2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1</v>
      </c>
      <c r="AI2173" t="s">
        <v>842</v>
      </c>
      <c r="AJ2173">
        <v>43.476441000000001</v>
      </c>
      <c r="AK2173" t="s">
        <v>843</v>
      </c>
      <c r="AL2173">
        <v>-88.810278999999994</v>
      </c>
      <c r="AM2173">
        <v>25</v>
      </c>
      <c r="AN2173">
        <v>1800</v>
      </c>
      <c r="AO2173" t="s">
        <v>118</v>
      </c>
      <c r="AP2173">
        <v>-47</v>
      </c>
      <c r="AQ2173">
        <v>88</v>
      </c>
      <c r="AR2173">
        <v>128</v>
      </c>
      <c r="AZ2173">
        <v>1200</v>
      </c>
      <c r="BA2173">
        <v>1</v>
      </c>
      <c r="BB2173" t="str">
        <f t="shared" si="1284"/>
        <v xml:space="preserve">N4400K  </v>
      </c>
      <c r="BC2173">
        <v>1</v>
      </c>
      <c r="BE2173">
        <v>0</v>
      </c>
      <c r="BF2173">
        <v>0</v>
      </c>
      <c r="BG2173">
        <v>0</v>
      </c>
      <c r="BH2173">
        <v>1725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 t="shared" si="1295"/>
        <v>21:43:57.197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168</v>
      </c>
      <c r="CR2173">
        <v>3</v>
      </c>
      <c r="CW2173">
        <v>9707370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 t="shared" si="1292"/>
        <v>07/22/2022 21:43:57.471</v>
      </c>
      <c r="C2174" t="str">
        <f t="shared" si="1283"/>
        <v>FFDFD3C0</v>
      </c>
      <c r="D2174" t="s">
        <v>121</v>
      </c>
      <c r="E2174">
        <v>12</v>
      </c>
      <c r="F2174">
        <v>1012</v>
      </c>
      <c r="G2174" t="s">
        <v>122</v>
      </c>
      <c r="J2174" t="s">
        <v>123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293"/>
        <v>21:43:57.195</v>
      </c>
      <c r="T2174" t="str">
        <f t="shared" si="1294"/>
        <v>21:43:56.795</v>
      </c>
      <c r="U2174" t="str">
        <f t="shared" si="1260"/>
        <v>A54CFF</v>
      </c>
      <c r="V2174">
        <v>0</v>
      </c>
      <c r="W2174">
        <v>0</v>
      </c>
      <c r="X2174">
        <v>2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1</v>
      </c>
      <c r="AI2174" t="s">
        <v>842</v>
      </c>
      <c r="AJ2174">
        <v>43.476441000000001</v>
      </c>
      <c r="AK2174" t="s">
        <v>843</v>
      </c>
      <c r="AL2174">
        <v>-88.810278999999994</v>
      </c>
      <c r="AM2174">
        <v>25</v>
      </c>
      <c r="AN2174">
        <v>1800</v>
      </c>
      <c r="AO2174" t="s">
        <v>118</v>
      </c>
      <c r="AP2174">
        <v>-47</v>
      </c>
      <c r="AQ2174">
        <v>88</v>
      </c>
      <c r="AR2174">
        <v>128</v>
      </c>
      <c r="AZ2174">
        <v>1200</v>
      </c>
      <c r="BA2174">
        <v>1</v>
      </c>
      <c r="BB2174" t="str">
        <f t="shared" si="1284"/>
        <v xml:space="preserve">N4400K  </v>
      </c>
      <c r="BC2174">
        <v>1</v>
      </c>
      <c r="BE2174">
        <v>0</v>
      </c>
      <c r="BF2174">
        <v>0</v>
      </c>
      <c r="BG2174">
        <v>0</v>
      </c>
      <c r="BH2174">
        <v>1725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 t="shared" si="1295"/>
        <v>21:43:57.197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168</v>
      </c>
      <c r="CR2174">
        <v>3</v>
      </c>
      <c r="CW2174">
        <v>9707370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 t="shared" si="1292"/>
        <v>07/22/2022 21:43:57.471</v>
      </c>
      <c r="C2175" t="str">
        <f t="shared" si="1283"/>
        <v>FFDFD3C0</v>
      </c>
      <c r="D2175" t="s">
        <v>113</v>
      </c>
      <c r="E2175">
        <v>45</v>
      </c>
      <c r="H2175">
        <v>152</v>
      </c>
      <c r="I2175" t="s">
        <v>120</v>
      </c>
      <c r="J2175" t="s">
        <v>115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293"/>
        <v>21:43:57.195</v>
      </c>
      <c r="T2175" t="str">
        <f t="shared" si="1294"/>
        <v>21:43:56.795</v>
      </c>
      <c r="U2175" t="str">
        <f t="shared" si="1260"/>
        <v>A54CFF</v>
      </c>
      <c r="V2175">
        <v>0</v>
      </c>
      <c r="W2175">
        <v>0</v>
      </c>
      <c r="X2175">
        <v>2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1</v>
      </c>
      <c r="AI2175" t="s">
        <v>842</v>
      </c>
      <c r="AJ2175">
        <v>43.476441000000001</v>
      </c>
      <c r="AK2175" t="s">
        <v>843</v>
      </c>
      <c r="AL2175">
        <v>-88.810278999999994</v>
      </c>
      <c r="AM2175">
        <v>25</v>
      </c>
      <c r="AN2175">
        <v>1800</v>
      </c>
      <c r="AO2175" t="s">
        <v>118</v>
      </c>
      <c r="AP2175">
        <v>-47</v>
      </c>
      <c r="AQ2175">
        <v>88</v>
      </c>
      <c r="AR2175">
        <v>128</v>
      </c>
      <c r="AZ2175">
        <v>1200</v>
      </c>
      <c r="BA2175">
        <v>1</v>
      </c>
      <c r="BB2175" t="str">
        <f t="shared" si="1284"/>
        <v xml:space="preserve">N4400K  </v>
      </c>
      <c r="BC2175">
        <v>1</v>
      </c>
      <c r="BE2175">
        <v>0</v>
      </c>
      <c r="BF2175">
        <v>0</v>
      </c>
      <c r="BG2175">
        <v>0</v>
      </c>
      <c r="BH2175">
        <v>1725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 t="shared" si="1295"/>
        <v>21:43:57.197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7</v>
      </c>
      <c r="CP2175" t="s">
        <v>119</v>
      </c>
      <c r="CQ2175">
        <v>168</v>
      </c>
      <c r="CR2175">
        <v>3</v>
      </c>
      <c r="CW2175">
        <v>9707370</v>
      </c>
      <c r="CY2175">
        <v>1</v>
      </c>
      <c r="CZ2175">
        <v>0</v>
      </c>
      <c r="DA2175">
        <v>0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 t="shared" si="1292"/>
        <v>07/22/2022 21:43:57.471</v>
      </c>
      <c r="C2176" t="str">
        <f t="shared" si="1283"/>
        <v>FFDFD3C0</v>
      </c>
      <c r="D2176" t="s">
        <v>121</v>
      </c>
      <c r="E2176">
        <v>11</v>
      </c>
      <c r="F2176">
        <v>1011</v>
      </c>
      <c r="G2176" t="s">
        <v>125</v>
      </c>
      <c r="J2176" t="s">
        <v>123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293"/>
        <v>21:43:57.195</v>
      </c>
      <c r="T2176" t="str">
        <f t="shared" si="1294"/>
        <v>21:43:56.795</v>
      </c>
      <c r="U2176" t="str">
        <f t="shared" si="1260"/>
        <v>A54CFF</v>
      </c>
      <c r="V2176">
        <v>0</v>
      </c>
      <c r="W2176">
        <v>0</v>
      </c>
      <c r="X2176">
        <v>2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1</v>
      </c>
      <c r="AI2176" t="s">
        <v>842</v>
      </c>
      <c r="AJ2176">
        <v>43.476441000000001</v>
      </c>
      <c r="AK2176" t="s">
        <v>843</v>
      </c>
      <c r="AL2176">
        <v>-88.810278999999994</v>
      </c>
      <c r="AM2176">
        <v>25</v>
      </c>
      <c r="AN2176">
        <v>1800</v>
      </c>
      <c r="AO2176" t="s">
        <v>118</v>
      </c>
      <c r="AP2176">
        <v>-47</v>
      </c>
      <c r="AQ2176">
        <v>88</v>
      </c>
      <c r="AR2176">
        <v>128</v>
      </c>
      <c r="AZ2176">
        <v>1200</v>
      </c>
      <c r="BA2176">
        <v>1</v>
      </c>
      <c r="BB2176" t="str">
        <f t="shared" si="1284"/>
        <v xml:space="preserve">N4400K  </v>
      </c>
      <c r="BC2176">
        <v>1</v>
      </c>
      <c r="BE2176">
        <v>0</v>
      </c>
      <c r="BF2176">
        <v>0</v>
      </c>
      <c r="BG2176">
        <v>0</v>
      </c>
      <c r="BH2176">
        <v>1725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 t="shared" si="1295"/>
        <v>21:43:57.197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7</v>
      </c>
      <c r="CP2176" t="s">
        <v>119</v>
      </c>
      <c r="CQ2176">
        <v>168</v>
      </c>
      <c r="CR2176">
        <v>3</v>
      </c>
      <c r="CW2176">
        <v>9707370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 t="shared" si="1292"/>
        <v>07/22/2022 21:43:57.471</v>
      </c>
      <c r="C2177" t="str">
        <f t="shared" si="1283"/>
        <v>FFDFD3C0</v>
      </c>
      <c r="D2177" t="s">
        <v>113</v>
      </c>
      <c r="E2177">
        <v>44</v>
      </c>
      <c r="H2177">
        <v>151</v>
      </c>
      <c r="I2177" t="s">
        <v>114</v>
      </c>
      <c r="J2177" t="s">
        <v>115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1293"/>
        <v>21:43:57.195</v>
      </c>
      <c r="T2177" t="str">
        <f t="shared" si="1294"/>
        <v>21:43:56.795</v>
      </c>
      <c r="U2177" t="str">
        <f t="shared" si="1260"/>
        <v>A54CFF</v>
      </c>
      <c r="V2177">
        <v>0</v>
      </c>
      <c r="W2177">
        <v>0</v>
      </c>
      <c r="X2177">
        <v>2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1</v>
      </c>
      <c r="AI2177" t="s">
        <v>842</v>
      </c>
      <c r="AJ2177">
        <v>43.476441000000001</v>
      </c>
      <c r="AK2177" t="s">
        <v>843</v>
      </c>
      <c r="AL2177">
        <v>-88.810278999999994</v>
      </c>
      <c r="AM2177">
        <v>25</v>
      </c>
      <c r="AN2177">
        <v>1800</v>
      </c>
      <c r="AO2177" t="s">
        <v>118</v>
      </c>
      <c r="AP2177">
        <v>-47</v>
      </c>
      <c r="AQ2177">
        <v>88</v>
      </c>
      <c r="AR2177">
        <v>128</v>
      </c>
      <c r="AZ2177">
        <v>1200</v>
      </c>
      <c r="BA2177">
        <v>1</v>
      </c>
      <c r="BB2177" t="str">
        <f t="shared" si="1284"/>
        <v xml:space="preserve">N4400K  </v>
      </c>
      <c r="BC2177">
        <v>1</v>
      </c>
      <c r="BE2177">
        <v>0</v>
      </c>
      <c r="BF2177">
        <v>0</v>
      </c>
      <c r="BG2177">
        <v>0</v>
      </c>
      <c r="BH2177">
        <v>1725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 t="shared" si="1295"/>
        <v>21:43:57.197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168</v>
      </c>
      <c r="CR2177">
        <v>3</v>
      </c>
      <c r="CW2177">
        <v>9707370</v>
      </c>
      <c r="CY2177">
        <v>1</v>
      </c>
      <c r="CZ2177">
        <v>0</v>
      </c>
      <c r="DA2177">
        <v>1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"07/22/2022 21:43:58.377"</f>
        <v>07/22/2022 21:43:58.377</v>
      </c>
      <c r="C2178" t="str">
        <f t="shared" si="1283"/>
        <v>FFDFD3C0</v>
      </c>
      <c r="D2178" t="s">
        <v>124</v>
      </c>
      <c r="E2178">
        <v>2</v>
      </c>
      <c r="H2178">
        <v>156</v>
      </c>
      <c r="I2178" t="s">
        <v>125</v>
      </c>
      <c r="J2178" t="s">
        <v>126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ref="S2178:S2183" si="1296">"21:43:58.094"</f>
        <v>21:43:58.094</v>
      </c>
      <c r="T2178" t="str">
        <f t="shared" ref="T2178:T2183" si="1297">"21:43:57.694"</f>
        <v>21:43:57.694</v>
      </c>
      <c r="U2178" t="str">
        <f t="shared" ref="U2178:U2241" si="1298">"A54CFF"</f>
        <v>A54CFF</v>
      </c>
      <c r="V2178">
        <v>0</v>
      </c>
      <c r="W2178">
        <v>0</v>
      </c>
      <c r="X2178">
        <v>2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1</v>
      </c>
      <c r="AI2178" t="s">
        <v>844</v>
      </c>
      <c r="AJ2178">
        <v>43.476827</v>
      </c>
      <c r="AK2178" t="s">
        <v>845</v>
      </c>
      <c r="AL2178">
        <v>-88.810536999999997</v>
      </c>
      <c r="AM2178">
        <v>25</v>
      </c>
      <c r="AN2178">
        <v>1800</v>
      </c>
      <c r="AO2178" t="s">
        <v>118</v>
      </c>
      <c r="AP2178">
        <v>-46</v>
      </c>
      <c r="AQ2178">
        <v>88</v>
      </c>
      <c r="AR2178">
        <v>64</v>
      </c>
      <c r="AZ2178">
        <v>1200</v>
      </c>
      <c r="BA2178">
        <v>1</v>
      </c>
      <c r="BB2178" t="str">
        <f t="shared" si="1284"/>
        <v xml:space="preserve">N4400K  </v>
      </c>
      <c r="BC2178">
        <v>1</v>
      </c>
      <c r="BE2178">
        <v>0</v>
      </c>
      <c r="BF2178">
        <v>0</v>
      </c>
      <c r="BG2178">
        <v>0</v>
      </c>
      <c r="BH2178">
        <v>1725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 t="shared" ref="BW2178:BW2183" si="1299">"21:43:58.101"</f>
        <v>21:43:58.101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168</v>
      </c>
      <c r="CR2178">
        <v>3</v>
      </c>
      <c r="CW2178">
        <v>9708318</v>
      </c>
      <c r="CY2178">
        <v>1</v>
      </c>
      <c r="CZ2178">
        <v>0</v>
      </c>
      <c r="DA2178">
        <v>0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"07/22/2022 21:43:58.377"</f>
        <v>07/22/2022 21:43:58.377</v>
      </c>
      <c r="C2179" t="str">
        <f t="shared" si="1283"/>
        <v>FFDFD3C0</v>
      </c>
      <c r="D2179" t="s">
        <v>127</v>
      </c>
      <c r="E2179">
        <v>8</v>
      </c>
      <c r="F2179">
        <v>2008</v>
      </c>
      <c r="G2179" t="s">
        <v>128</v>
      </c>
      <c r="J2179" t="s">
        <v>129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1296"/>
        <v>21:43:58.094</v>
      </c>
      <c r="T2179" t="str">
        <f t="shared" si="1297"/>
        <v>21:43:57.694</v>
      </c>
      <c r="U2179" t="str">
        <f t="shared" si="1298"/>
        <v>A54CFF</v>
      </c>
      <c r="V2179">
        <v>0</v>
      </c>
      <c r="W2179">
        <v>0</v>
      </c>
      <c r="X2179">
        <v>2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1</v>
      </c>
      <c r="AI2179" t="s">
        <v>844</v>
      </c>
      <c r="AJ2179">
        <v>43.476827</v>
      </c>
      <c r="AK2179" t="s">
        <v>845</v>
      </c>
      <c r="AL2179">
        <v>-88.810536999999997</v>
      </c>
      <c r="AM2179">
        <v>25</v>
      </c>
      <c r="AN2179">
        <v>1800</v>
      </c>
      <c r="AO2179" t="s">
        <v>118</v>
      </c>
      <c r="AP2179">
        <v>-46</v>
      </c>
      <c r="AQ2179">
        <v>88</v>
      </c>
      <c r="AR2179">
        <v>64</v>
      </c>
      <c r="AZ2179">
        <v>1200</v>
      </c>
      <c r="BA2179">
        <v>1</v>
      </c>
      <c r="BB2179" t="str">
        <f t="shared" si="1284"/>
        <v xml:space="preserve">N4400K  </v>
      </c>
      <c r="BC2179">
        <v>1</v>
      </c>
      <c r="BE2179">
        <v>0</v>
      </c>
      <c r="BF2179">
        <v>0</v>
      </c>
      <c r="BG2179">
        <v>0</v>
      </c>
      <c r="BH2179">
        <v>1725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 t="shared" si="1299"/>
        <v>21:43:58.101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168</v>
      </c>
      <c r="CR2179">
        <v>3</v>
      </c>
      <c r="CW2179">
        <v>9708318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"07/22/2022 21:43:58.408"</f>
        <v>07/22/2022 21:43:58.408</v>
      </c>
      <c r="C2180" t="str">
        <f t="shared" si="1283"/>
        <v>FFDFD3C0</v>
      </c>
      <c r="D2180" t="s">
        <v>121</v>
      </c>
      <c r="E2180">
        <v>12</v>
      </c>
      <c r="F2180">
        <v>1012</v>
      </c>
      <c r="G2180" t="s">
        <v>122</v>
      </c>
      <c r="J2180" t="s">
        <v>123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296"/>
        <v>21:43:58.094</v>
      </c>
      <c r="T2180" t="str">
        <f t="shared" si="1297"/>
        <v>21:43:57.694</v>
      </c>
      <c r="U2180" t="str">
        <f t="shared" si="1298"/>
        <v>A54CFF</v>
      </c>
      <c r="V2180">
        <v>0</v>
      </c>
      <c r="W2180">
        <v>0</v>
      </c>
      <c r="X2180">
        <v>2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1</v>
      </c>
      <c r="AI2180" t="s">
        <v>844</v>
      </c>
      <c r="AJ2180">
        <v>43.476827</v>
      </c>
      <c r="AK2180" t="s">
        <v>845</v>
      </c>
      <c r="AL2180">
        <v>-88.810536999999997</v>
      </c>
      <c r="AM2180">
        <v>25</v>
      </c>
      <c r="AN2180">
        <v>1800</v>
      </c>
      <c r="AO2180" t="s">
        <v>118</v>
      </c>
      <c r="AP2180">
        <v>-46</v>
      </c>
      <c r="AQ2180">
        <v>88</v>
      </c>
      <c r="AR2180">
        <v>64</v>
      </c>
      <c r="AZ2180">
        <v>1200</v>
      </c>
      <c r="BA2180">
        <v>1</v>
      </c>
      <c r="BB2180" t="str">
        <f t="shared" si="1284"/>
        <v xml:space="preserve">N4400K  </v>
      </c>
      <c r="BC2180">
        <v>1</v>
      </c>
      <c r="BE2180">
        <v>0</v>
      </c>
      <c r="BF2180">
        <v>0</v>
      </c>
      <c r="BG2180">
        <v>0</v>
      </c>
      <c r="BH2180">
        <v>1725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 t="shared" si="1299"/>
        <v>21:43:58.101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168</v>
      </c>
      <c r="CR2180">
        <v>3</v>
      </c>
      <c r="CW2180">
        <v>9708318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"07/22/2022 21:43:58.408"</f>
        <v>07/22/2022 21:43:58.408</v>
      </c>
      <c r="C2181" t="str">
        <f t="shared" si="1283"/>
        <v>FFDFD3C0</v>
      </c>
      <c r="D2181" t="s">
        <v>113</v>
      </c>
      <c r="E2181">
        <v>45</v>
      </c>
      <c r="H2181">
        <v>152</v>
      </c>
      <c r="I2181" t="s">
        <v>120</v>
      </c>
      <c r="J2181" t="s">
        <v>115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296"/>
        <v>21:43:58.094</v>
      </c>
      <c r="T2181" t="str">
        <f t="shared" si="1297"/>
        <v>21:43:57.694</v>
      </c>
      <c r="U2181" t="str">
        <f t="shared" si="1298"/>
        <v>A54CFF</v>
      </c>
      <c r="V2181">
        <v>0</v>
      </c>
      <c r="W2181">
        <v>0</v>
      </c>
      <c r="X2181">
        <v>2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1</v>
      </c>
      <c r="AI2181" t="s">
        <v>844</v>
      </c>
      <c r="AJ2181">
        <v>43.476827</v>
      </c>
      <c r="AK2181" t="s">
        <v>845</v>
      </c>
      <c r="AL2181">
        <v>-88.810536999999997</v>
      </c>
      <c r="AM2181">
        <v>25</v>
      </c>
      <c r="AN2181">
        <v>1800</v>
      </c>
      <c r="AO2181" t="s">
        <v>118</v>
      </c>
      <c r="AP2181">
        <v>-46</v>
      </c>
      <c r="AQ2181">
        <v>88</v>
      </c>
      <c r="AR2181">
        <v>64</v>
      </c>
      <c r="AZ2181">
        <v>1200</v>
      </c>
      <c r="BA2181">
        <v>1</v>
      </c>
      <c r="BB2181" t="str">
        <f t="shared" si="1284"/>
        <v xml:space="preserve">N4400K  </v>
      </c>
      <c r="BC2181">
        <v>1</v>
      </c>
      <c r="BE2181">
        <v>0</v>
      </c>
      <c r="BF2181">
        <v>0</v>
      </c>
      <c r="BG2181">
        <v>0</v>
      </c>
      <c r="BH2181">
        <v>1725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 t="shared" si="1299"/>
        <v>21:43:58.101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7</v>
      </c>
      <c r="CP2181" t="s">
        <v>119</v>
      </c>
      <c r="CQ2181">
        <v>168</v>
      </c>
      <c r="CR2181">
        <v>3</v>
      </c>
      <c r="CW2181">
        <v>9708318</v>
      </c>
      <c r="CY2181">
        <v>1</v>
      </c>
      <c r="CZ2181">
        <v>0</v>
      </c>
      <c r="DA2181">
        <v>1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"07/22/2022 21:43:58.408"</f>
        <v>07/22/2022 21:43:58.408</v>
      </c>
      <c r="C2182" t="str">
        <f t="shared" si="1283"/>
        <v>FFDFD3C0</v>
      </c>
      <c r="D2182" t="s">
        <v>113</v>
      </c>
      <c r="E2182">
        <v>44</v>
      </c>
      <c r="H2182">
        <v>151</v>
      </c>
      <c r="I2182" t="s">
        <v>114</v>
      </c>
      <c r="J2182" t="s">
        <v>115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296"/>
        <v>21:43:58.094</v>
      </c>
      <c r="T2182" t="str">
        <f t="shared" si="1297"/>
        <v>21:43:57.694</v>
      </c>
      <c r="U2182" t="str">
        <f t="shared" si="1298"/>
        <v>A54CFF</v>
      </c>
      <c r="V2182">
        <v>0</v>
      </c>
      <c r="W2182">
        <v>0</v>
      </c>
      <c r="X2182">
        <v>2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1</v>
      </c>
      <c r="AI2182" t="s">
        <v>844</v>
      </c>
      <c r="AJ2182">
        <v>43.476827</v>
      </c>
      <c r="AK2182" t="s">
        <v>845</v>
      </c>
      <c r="AL2182">
        <v>-88.810536999999997</v>
      </c>
      <c r="AM2182">
        <v>25</v>
      </c>
      <c r="AN2182">
        <v>1800</v>
      </c>
      <c r="AO2182" t="s">
        <v>118</v>
      </c>
      <c r="AP2182">
        <v>-46</v>
      </c>
      <c r="AQ2182">
        <v>88</v>
      </c>
      <c r="AR2182">
        <v>64</v>
      </c>
      <c r="AZ2182">
        <v>1200</v>
      </c>
      <c r="BA2182">
        <v>1</v>
      </c>
      <c r="BB2182" t="str">
        <f t="shared" si="1284"/>
        <v xml:space="preserve">N4400K  </v>
      </c>
      <c r="BC2182">
        <v>1</v>
      </c>
      <c r="BE2182">
        <v>0</v>
      </c>
      <c r="BF2182">
        <v>0</v>
      </c>
      <c r="BG2182">
        <v>0</v>
      </c>
      <c r="BH2182">
        <v>1725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 t="shared" si="1299"/>
        <v>21:43:58.101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7</v>
      </c>
      <c r="CP2182" t="s">
        <v>119</v>
      </c>
      <c r="CQ2182">
        <v>168</v>
      </c>
      <c r="CR2182">
        <v>3</v>
      </c>
      <c r="CW2182">
        <v>9708318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"07/22/2022 21:43:58.408"</f>
        <v>07/22/2022 21:43:58.408</v>
      </c>
      <c r="C2183" t="str">
        <f t="shared" si="1283"/>
        <v>FFDFD3C0</v>
      </c>
      <c r="D2183" t="s">
        <v>121</v>
      </c>
      <c r="E2183">
        <v>11</v>
      </c>
      <c r="F2183">
        <v>1011</v>
      </c>
      <c r="G2183" t="s">
        <v>125</v>
      </c>
      <c r="J2183" t="s">
        <v>123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1296"/>
        <v>21:43:58.094</v>
      </c>
      <c r="T2183" t="str">
        <f t="shared" si="1297"/>
        <v>21:43:57.694</v>
      </c>
      <c r="U2183" t="str">
        <f t="shared" si="1298"/>
        <v>A54CFF</v>
      </c>
      <c r="V2183">
        <v>0</v>
      </c>
      <c r="W2183">
        <v>0</v>
      </c>
      <c r="X2183">
        <v>2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1</v>
      </c>
      <c r="AI2183" t="s">
        <v>844</v>
      </c>
      <c r="AJ2183">
        <v>43.476827</v>
      </c>
      <c r="AK2183" t="s">
        <v>845</v>
      </c>
      <c r="AL2183">
        <v>-88.810536999999997</v>
      </c>
      <c r="AM2183">
        <v>25</v>
      </c>
      <c r="AN2183">
        <v>1800</v>
      </c>
      <c r="AO2183" t="s">
        <v>118</v>
      </c>
      <c r="AP2183">
        <v>-46</v>
      </c>
      <c r="AQ2183">
        <v>88</v>
      </c>
      <c r="AR2183">
        <v>64</v>
      </c>
      <c r="AZ2183">
        <v>1200</v>
      </c>
      <c r="BA2183">
        <v>1</v>
      </c>
      <c r="BB2183" t="str">
        <f t="shared" si="1284"/>
        <v xml:space="preserve">N4400K  </v>
      </c>
      <c r="BC2183">
        <v>1</v>
      </c>
      <c r="BE2183">
        <v>0</v>
      </c>
      <c r="BF2183">
        <v>0</v>
      </c>
      <c r="BG2183">
        <v>0</v>
      </c>
      <c r="BH2183">
        <v>1725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 t="shared" si="1299"/>
        <v>21:43:58.101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168</v>
      </c>
      <c r="CR2183">
        <v>3</v>
      </c>
      <c r="CW2183">
        <v>9708318</v>
      </c>
      <c r="CY2183">
        <v>1</v>
      </c>
      <c r="CZ2183">
        <v>0</v>
      </c>
      <c r="DA2183">
        <v>1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 t="shared" ref="A2184:A2189" si="1300">"07/22/2022 21:43:59.221"</f>
        <v>07/22/2022 21:43:59.221</v>
      </c>
      <c r="C2184" t="str">
        <f t="shared" si="1283"/>
        <v>FFDFD3C0</v>
      </c>
      <c r="D2184" t="s">
        <v>121</v>
      </c>
      <c r="E2184">
        <v>12</v>
      </c>
      <c r="F2184">
        <v>1012</v>
      </c>
      <c r="G2184" t="s">
        <v>122</v>
      </c>
      <c r="J2184" t="s">
        <v>123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ref="S2184:S2189" si="1301">"21:43:58.977"</f>
        <v>21:43:58.977</v>
      </c>
      <c r="T2184" t="str">
        <f t="shared" ref="T2184:T2189" si="1302">"21:43:58.577"</f>
        <v>21:43:58.577</v>
      </c>
      <c r="U2184" t="str">
        <f t="shared" si="1298"/>
        <v>A54CFF</v>
      </c>
      <c r="V2184">
        <v>0</v>
      </c>
      <c r="W2184">
        <v>0</v>
      </c>
      <c r="X2184">
        <v>2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1</v>
      </c>
      <c r="AI2184" t="s">
        <v>846</v>
      </c>
      <c r="AJ2184">
        <v>43.477192000000002</v>
      </c>
      <c r="AK2184" t="s">
        <v>847</v>
      </c>
      <c r="AL2184">
        <v>-88.810794000000001</v>
      </c>
      <c r="AM2184">
        <v>25</v>
      </c>
      <c r="AN2184">
        <v>1800</v>
      </c>
      <c r="AO2184" t="s">
        <v>118</v>
      </c>
      <c r="AP2184">
        <v>-46</v>
      </c>
      <c r="AQ2184">
        <v>88</v>
      </c>
      <c r="AR2184">
        <v>0</v>
      </c>
      <c r="AZ2184">
        <v>1200</v>
      </c>
      <c r="BA2184">
        <v>1</v>
      </c>
      <c r="BB2184" t="str">
        <f t="shared" si="1284"/>
        <v xml:space="preserve">N4400K  </v>
      </c>
      <c r="BC2184">
        <v>1</v>
      </c>
      <c r="BE2184">
        <v>0</v>
      </c>
      <c r="BF2184">
        <v>0</v>
      </c>
      <c r="BG2184">
        <v>0</v>
      </c>
      <c r="BH2184">
        <v>1725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 t="shared" ref="BW2184:BW2189" si="1303">"21:43:58.983"</f>
        <v>21:43:58.983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7</v>
      </c>
      <c r="CP2184" t="s">
        <v>119</v>
      </c>
      <c r="CQ2184">
        <v>168</v>
      </c>
      <c r="CR2184">
        <v>3</v>
      </c>
      <c r="CW2184">
        <v>9709333</v>
      </c>
      <c r="CY2184">
        <v>1</v>
      </c>
      <c r="CZ2184">
        <v>0</v>
      </c>
      <c r="DA2184">
        <v>0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 t="shared" si="1300"/>
        <v>07/22/2022 21:43:59.221</v>
      </c>
      <c r="C2185" t="str">
        <f t="shared" si="1283"/>
        <v>FFDFD3C0</v>
      </c>
      <c r="D2185" t="s">
        <v>121</v>
      </c>
      <c r="E2185">
        <v>11</v>
      </c>
      <c r="F2185">
        <v>1011</v>
      </c>
      <c r="G2185" t="s">
        <v>125</v>
      </c>
      <c r="J2185" t="s">
        <v>123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301"/>
        <v>21:43:58.977</v>
      </c>
      <c r="T2185" t="str">
        <f t="shared" si="1302"/>
        <v>21:43:58.577</v>
      </c>
      <c r="U2185" t="str">
        <f t="shared" si="1298"/>
        <v>A54CFF</v>
      </c>
      <c r="V2185">
        <v>0</v>
      </c>
      <c r="W2185">
        <v>0</v>
      </c>
      <c r="X2185">
        <v>2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1</v>
      </c>
      <c r="AI2185" t="s">
        <v>846</v>
      </c>
      <c r="AJ2185">
        <v>43.477192000000002</v>
      </c>
      <c r="AK2185" t="s">
        <v>847</v>
      </c>
      <c r="AL2185">
        <v>-88.810794000000001</v>
      </c>
      <c r="AM2185">
        <v>25</v>
      </c>
      <c r="AN2185">
        <v>1800</v>
      </c>
      <c r="AO2185" t="s">
        <v>118</v>
      </c>
      <c r="AP2185">
        <v>-46</v>
      </c>
      <c r="AQ2185">
        <v>88</v>
      </c>
      <c r="AR2185">
        <v>0</v>
      </c>
      <c r="AZ2185">
        <v>1200</v>
      </c>
      <c r="BA2185">
        <v>1</v>
      </c>
      <c r="BB2185" t="str">
        <f t="shared" si="1284"/>
        <v xml:space="preserve">N4400K  </v>
      </c>
      <c r="BC2185">
        <v>1</v>
      </c>
      <c r="BE2185">
        <v>0</v>
      </c>
      <c r="BF2185">
        <v>0</v>
      </c>
      <c r="BG2185">
        <v>0</v>
      </c>
      <c r="BH2185">
        <v>1725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 t="shared" si="1303"/>
        <v>21:43:58.983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168</v>
      </c>
      <c r="CR2185">
        <v>3</v>
      </c>
      <c r="CW2185">
        <v>9709333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 t="shared" si="1300"/>
        <v>07/22/2022 21:43:59.221</v>
      </c>
      <c r="C2186" t="str">
        <f t="shared" si="1283"/>
        <v>FFDFD3C0</v>
      </c>
      <c r="D2186" t="s">
        <v>113</v>
      </c>
      <c r="E2186">
        <v>44</v>
      </c>
      <c r="H2186">
        <v>151</v>
      </c>
      <c r="I2186" t="s">
        <v>114</v>
      </c>
      <c r="J2186" t="s">
        <v>115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1301"/>
        <v>21:43:58.977</v>
      </c>
      <c r="T2186" t="str">
        <f t="shared" si="1302"/>
        <v>21:43:58.577</v>
      </c>
      <c r="U2186" t="str">
        <f t="shared" si="1298"/>
        <v>A54CFF</v>
      </c>
      <c r="V2186">
        <v>0</v>
      </c>
      <c r="W2186">
        <v>0</v>
      </c>
      <c r="X2186">
        <v>2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1</v>
      </c>
      <c r="AI2186" t="s">
        <v>846</v>
      </c>
      <c r="AJ2186">
        <v>43.477192000000002</v>
      </c>
      <c r="AK2186" t="s">
        <v>847</v>
      </c>
      <c r="AL2186">
        <v>-88.810794000000001</v>
      </c>
      <c r="AM2186">
        <v>25</v>
      </c>
      <c r="AN2186">
        <v>1800</v>
      </c>
      <c r="AO2186" t="s">
        <v>118</v>
      </c>
      <c r="AP2186">
        <v>-46</v>
      </c>
      <c r="AQ2186">
        <v>88</v>
      </c>
      <c r="AR2186">
        <v>0</v>
      </c>
      <c r="AZ2186">
        <v>1200</v>
      </c>
      <c r="BA2186">
        <v>1</v>
      </c>
      <c r="BB2186" t="str">
        <f t="shared" si="1284"/>
        <v xml:space="preserve">N4400K  </v>
      </c>
      <c r="BC2186">
        <v>1</v>
      </c>
      <c r="BE2186">
        <v>0</v>
      </c>
      <c r="BF2186">
        <v>0</v>
      </c>
      <c r="BG2186">
        <v>0</v>
      </c>
      <c r="BH2186">
        <v>1725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 t="shared" si="1303"/>
        <v>21:43:58.983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168</v>
      </c>
      <c r="CR2186">
        <v>3</v>
      </c>
      <c r="CW2186">
        <v>9709333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 t="shared" si="1300"/>
        <v>07/22/2022 21:43:59.221</v>
      </c>
      <c r="C2187" t="str">
        <f t="shared" si="1283"/>
        <v>FFDFD3C0</v>
      </c>
      <c r="D2187" t="s">
        <v>113</v>
      </c>
      <c r="E2187">
        <v>45</v>
      </c>
      <c r="H2187">
        <v>152</v>
      </c>
      <c r="I2187" t="s">
        <v>120</v>
      </c>
      <c r="J2187" t="s">
        <v>115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1301"/>
        <v>21:43:58.977</v>
      </c>
      <c r="T2187" t="str">
        <f t="shared" si="1302"/>
        <v>21:43:58.577</v>
      </c>
      <c r="U2187" t="str">
        <f t="shared" si="1298"/>
        <v>A54CFF</v>
      </c>
      <c r="V2187">
        <v>0</v>
      </c>
      <c r="W2187">
        <v>0</v>
      </c>
      <c r="X2187">
        <v>2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1</v>
      </c>
      <c r="AI2187" t="s">
        <v>846</v>
      </c>
      <c r="AJ2187">
        <v>43.477192000000002</v>
      </c>
      <c r="AK2187" t="s">
        <v>847</v>
      </c>
      <c r="AL2187">
        <v>-88.810794000000001</v>
      </c>
      <c r="AM2187">
        <v>25</v>
      </c>
      <c r="AN2187">
        <v>1800</v>
      </c>
      <c r="AO2187" t="s">
        <v>118</v>
      </c>
      <c r="AP2187">
        <v>-46</v>
      </c>
      <c r="AQ2187">
        <v>88</v>
      </c>
      <c r="AR2187">
        <v>0</v>
      </c>
      <c r="AZ2187">
        <v>1200</v>
      </c>
      <c r="BA2187">
        <v>1</v>
      </c>
      <c r="BB2187" t="str">
        <f t="shared" si="1284"/>
        <v xml:space="preserve">N4400K  </v>
      </c>
      <c r="BC2187">
        <v>1</v>
      </c>
      <c r="BE2187">
        <v>0</v>
      </c>
      <c r="BF2187">
        <v>0</v>
      </c>
      <c r="BG2187">
        <v>0</v>
      </c>
      <c r="BH2187">
        <v>1725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 t="shared" si="1303"/>
        <v>21:43:58.983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7</v>
      </c>
      <c r="CP2187" t="s">
        <v>119</v>
      </c>
      <c r="CQ2187">
        <v>168</v>
      </c>
      <c r="CR2187">
        <v>3</v>
      </c>
      <c r="CW2187">
        <v>9709333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 t="shared" si="1300"/>
        <v>07/22/2022 21:43:59.221</v>
      </c>
      <c r="C2188" t="str">
        <f t="shared" si="1283"/>
        <v>FFDFD3C0</v>
      </c>
      <c r="D2188" t="s">
        <v>124</v>
      </c>
      <c r="E2188">
        <v>2</v>
      </c>
      <c r="H2188">
        <v>156</v>
      </c>
      <c r="I2188" t="s">
        <v>125</v>
      </c>
      <c r="J2188" t="s">
        <v>126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301"/>
        <v>21:43:58.977</v>
      </c>
      <c r="T2188" t="str">
        <f t="shared" si="1302"/>
        <v>21:43:58.577</v>
      </c>
      <c r="U2188" t="str">
        <f t="shared" si="1298"/>
        <v>A54CFF</v>
      </c>
      <c r="V2188">
        <v>0</v>
      </c>
      <c r="W2188">
        <v>0</v>
      </c>
      <c r="X2188">
        <v>2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1</v>
      </c>
      <c r="AI2188" t="s">
        <v>846</v>
      </c>
      <c r="AJ2188">
        <v>43.477192000000002</v>
      </c>
      <c r="AK2188" t="s">
        <v>847</v>
      </c>
      <c r="AL2188">
        <v>-88.810794000000001</v>
      </c>
      <c r="AM2188">
        <v>25</v>
      </c>
      <c r="AN2188">
        <v>1800</v>
      </c>
      <c r="AO2188" t="s">
        <v>118</v>
      </c>
      <c r="AP2188">
        <v>-46</v>
      </c>
      <c r="AQ2188">
        <v>88</v>
      </c>
      <c r="AR2188">
        <v>0</v>
      </c>
      <c r="AZ2188">
        <v>1200</v>
      </c>
      <c r="BA2188">
        <v>1</v>
      </c>
      <c r="BB2188" t="str">
        <f t="shared" si="1284"/>
        <v xml:space="preserve">N4400K  </v>
      </c>
      <c r="BC2188">
        <v>1</v>
      </c>
      <c r="BE2188">
        <v>0</v>
      </c>
      <c r="BF2188">
        <v>0</v>
      </c>
      <c r="BG2188">
        <v>0</v>
      </c>
      <c r="BH2188">
        <v>1725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 t="shared" si="1303"/>
        <v>21:43:58.983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168</v>
      </c>
      <c r="CR2188">
        <v>3</v>
      </c>
      <c r="CW2188">
        <v>9709333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 t="shared" si="1300"/>
        <v>07/22/2022 21:43:59.221</v>
      </c>
      <c r="C2189" t="str">
        <f t="shared" si="1283"/>
        <v>FFDFD3C0</v>
      </c>
      <c r="D2189" t="s">
        <v>127</v>
      </c>
      <c r="E2189">
        <v>8</v>
      </c>
      <c r="F2189">
        <v>2008</v>
      </c>
      <c r="G2189" t="s">
        <v>128</v>
      </c>
      <c r="J2189" t="s">
        <v>129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301"/>
        <v>21:43:58.977</v>
      </c>
      <c r="T2189" t="str">
        <f t="shared" si="1302"/>
        <v>21:43:58.577</v>
      </c>
      <c r="U2189" t="str">
        <f t="shared" si="1298"/>
        <v>A54CFF</v>
      </c>
      <c r="V2189">
        <v>0</v>
      </c>
      <c r="W2189">
        <v>0</v>
      </c>
      <c r="X2189">
        <v>2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1</v>
      </c>
      <c r="AI2189" t="s">
        <v>846</v>
      </c>
      <c r="AJ2189">
        <v>43.477192000000002</v>
      </c>
      <c r="AK2189" t="s">
        <v>847</v>
      </c>
      <c r="AL2189">
        <v>-88.810794000000001</v>
      </c>
      <c r="AM2189">
        <v>25</v>
      </c>
      <c r="AN2189">
        <v>1800</v>
      </c>
      <c r="AO2189" t="s">
        <v>118</v>
      </c>
      <c r="AP2189">
        <v>-46</v>
      </c>
      <c r="AQ2189">
        <v>88</v>
      </c>
      <c r="AR2189">
        <v>0</v>
      </c>
      <c r="AZ2189">
        <v>1200</v>
      </c>
      <c r="BA2189">
        <v>1</v>
      </c>
      <c r="BB2189" t="str">
        <f t="shared" si="1284"/>
        <v xml:space="preserve">N4400K  </v>
      </c>
      <c r="BC2189">
        <v>1</v>
      </c>
      <c r="BE2189">
        <v>0</v>
      </c>
      <c r="BF2189">
        <v>0</v>
      </c>
      <c r="BG2189">
        <v>0</v>
      </c>
      <c r="BH2189">
        <v>1725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 t="shared" si="1303"/>
        <v>21:43:58.983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119</v>
      </c>
      <c r="CQ2189">
        <v>168</v>
      </c>
      <c r="CR2189">
        <v>3</v>
      </c>
      <c r="CW2189">
        <v>9709333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>"07/22/2022 21:44:00.784"</f>
        <v>07/22/2022 21:44:00.784</v>
      </c>
      <c r="C2190" t="str">
        <f t="shared" si="1283"/>
        <v>FFDFD3C0</v>
      </c>
      <c r="D2190" t="s">
        <v>124</v>
      </c>
      <c r="E2190">
        <v>2</v>
      </c>
      <c r="H2190">
        <v>156</v>
      </c>
      <c r="I2190" t="s">
        <v>125</v>
      </c>
      <c r="J2190" t="s">
        <v>126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ref="S2190:S2195" si="1304">"21:44:00.602"</f>
        <v>21:44:00.602</v>
      </c>
      <c r="T2190" t="str">
        <f t="shared" ref="T2190:T2195" si="1305">"21:44:00.102"</f>
        <v>21:44:00.102</v>
      </c>
      <c r="U2190" t="str">
        <f t="shared" si="1298"/>
        <v>A54CFF</v>
      </c>
      <c r="V2190">
        <v>0</v>
      </c>
      <c r="W2190">
        <v>0</v>
      </c>
      <c r="X2190">
        <v>2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1</v>
      </c>
      <c r="AI2190" t="s">
        <v>848</v>
      </c>
      <c r="AJ2190">
        <v>43.477836000000003</v>
      </c>
      <c r="AK2190" t="s">
        <v>849</v>
      </c>
      <c r="AL2190">
        <v>-88.811308999999994</v>
      </c>
      <c r="AM2190">
        <v>25</v>
      </c>
      <c r="AN2190">
        <v>1775</v>
      </c>
      <c r="AO2190" t="s">
        <v>118</v>
      </c>
      <c r="AP2190">
        <v>-46</v>
      </c>
      <c r="AQ2190">
        <v>88</v>
      </c>
      <c r="AR2190">
        <v>-192</v>
      </c>
      <c r="AZ2190">
        <v>1200</v>
      </c>
      <c r="BA2190">
        <v>1</v>
      </c>
      <c r="BB2190" t="str">
        <f t="shared" si="1284"/>
        <v xml:space="preserve">N4400K  </v>
      </c>
      <c r="BC2190">
        <v>1</v>
      </c>
      <c r="BE2190">
        <v>0</v>
      </c>
      <c r="BF2190">
        <v>0</v>
      </c>
      <c r="BG2190">
        <v>0</v>
      </c>
      <c r="BH2190">
        <v>1700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 t="shared" ref="BW2190:BW2195" si="1306">"21:44:00.603"</f>
        <v>21:44:00.603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168</v>
      </c>
      <c r="CR2190">
        <v>3</v>
      </c>
      <c r="CW2190">
        <v>9711220</v>
      </c>
      <c r="CY2190">
        <v>1</v>
      </c>
      <c r="CZ2190">
        <v>0</v>
      </c>
      <c r="DA2190">
        <v>0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>"07/22/2022 21:44:00.815"</f>
        <v>07/22/2022 21:44:00.815</v>
      </c>
      <c r="C2191" t="str">
        <f t="shared" si="1283"/>
        <v>FFDFD3C0</v>
      </c>
      <c r="D2191" t="s">
        <v>127</v>
      </c>
      <c r="E2191">
        <v>8</v>
      </c>
      <c r="F2191">
        <v>2008</v>
      </c>
      <c r="G2191" t="s">
        <v>128</v>
      </c>
      <c r="J2191" t="s">
        <v>129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1304"/>
        <v>21:44:00.602</v>
      </c>
      <c r="T2191" t="str">
        <f t="shared" si="1305"/>
        <v>21:44:00.102</v>
      </c>
      <c r="U2191" t="str">
        <f t="shared" si="1298"/>
        <v>A54CFF</v>
      </c>
      <c r="V2191">
        <v>0</v>
      </c>
      <c r="W2191">
        <v>0</v>
      </c>
      <c r="X2191">
        <v>2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1</v>
      </c>
      <c r="AI2191" t="s">
        <v>848</v>
      </c>
      <c r="AJ2191">
        <v>43.477836000000003</v>
      </c>
      <c r="AK2191" t="s">
        <v>849</v>
      </c>
      <c r="AL2191">
        <v>-88.811308999999994</v>
      </c>
      <c r="AM2191">
        <v>25</v>
      </c>
      <c r="AN2191">
        <v>1775</v>
      </c>
      <c r="AO2191" t="s">
        <v>118</v>
      </c>
      <c r="AP2191">
        <v>-46</v>
      </c>
      <c r="AQ2191">
        <v>88</v>
      </c>
      <c r="AR2191">
        <v>-192</v>
      </c>
      <c r="AZ2191">
        <v>1200</v>
      </c>
      <c r="BA2191">
        <v>1</v>
      </c>
      <c r="BB2191" t="str">
        <f t="shared" si="1284"/>
        <v xml:space="preserve">N4400K  </v>
      </c>
      <c r="BC2191">
        <v>1</v>
      </c>
      <c r="BE2191">
        <v>0</v>
      </c>
      <c r="BF2191">
        <v>0</v>
      </c>
      <c r="BG2191">
        <v>0</v>
      </c>
      <c r="BH2191">
        <v>1700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 t="shared" si="1306"/>
        <v>21:44:00.603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168</v>
      </c>
      <c r="CR2191">
        <v>3</v>
      </c>
      <c r="CW2191">
        <v>9711220</v>
      </c>
      <c r="CY2191">
        <v>1</v>
      </c>
      <c r="CZ2191">
        <v>0</v>
      </c>
      <c r="DA2191">
        <v>1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>"07/22/2022 21:44:00.877"</f>
        <v>07/22/2022 21:44:00.877</v>
      </c>
      <c r="C2192" t="str">
        <f t="shared" si="1283"/>
        <v>FFDFD3C0</v>
      </c>
      <c r="D2192" t="s">
        <v>121</v>
      </c>
      <c r="E2192">
        <v>12</v>
      </c>
      <c r="F2192">
        <v>1012</v>
      </c>
      <c r="G2192" t="s">
        <v>122</v>
      </c>
      <c r="J2192" t="s">
        <v>123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304"/>
        <v>21:44:00.602</v>
      </c>
      <c r="T2192" t="str">
        <f t="shared" si="1305"/>
        <v>21:44:00.102</v>
      </c>
      <c r="U2192" t="str">
        <f t="shared" si="1298"/>
        <v>A54CFF</v>
      </c>
      <c r="V2192">
        <v>0</v>
      </c>
      <c r="W2192">
        <v>0</v>
      </c>
      <c r="X2192">
        <v>2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1</v>
      </c>
      <c r="AI2192" t="s">
        <v>848</v>
      </c>
      <c r="AJ2192">
        <v>43.477836000000003</v>
      </c>
      <c r="AK2192" t="s">
        <v>849</v>
      </c>
      <c r="AL2192">
        <v>-88.811308999999994</v>
      </c>
      <c r="AM2192">
        <v>25</v>
      </c>
      <c r="AN2192">
        <v>1775</v>
      </c>
      <c r="AO2192" t="s">
        <v>118</v>
      </c>
      <c r="AP2192">
        <v>-46</v>
      </c>
      <c r="AQ2192">
        <v>88</v>
      </c>
      <c r="AR2192">
        <v>-192</v>
      </c>
      <c r="AZ2192">
        <v>1200</v>
      </c>
      <c r="BA2192">
        <v>1</v>
      </c>
      <c r="BB2192" t="str">
        <f t="shared" si="1284"/>
        <v xml:space="preserve">N4400K  </v>
      </c>
      <c r="BC2192">
        <v>1</v>
      </c>
      <c r="BE2192">
        <v>0</v>
      </c>
      <c r="BF2192">
        <v>0</v>
      </c>
      <c r="BG2192">
        <v>0</v>
      </c>
      <c r="BH2192">
        <v>1700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 t="shared" si="1306"/>
        <v>21:44:00.603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168</v>
      </c>
      <c r="CR2192">
        <v>3</v>
      </c>
      <c r="CW2192">
        <v>9711220</v>
      </c>
      <c r="CY2192">
        <v>1</v>
      </c>
      <c r="CZ2192">
        <v>0</v>
      </c>
      <c r="DA2192">
        <v>0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"07/22/2022 21:44:00.877"</f>
        <v>07/22/2022 21:44:00.877</v>
      </c>
      <c r="C2193" t="str">
        <f t="shared" si="1283"/>
        <v>FFDFD3C0</v>
      </c>
      <c r="D2193" t="s">
        <v>121</v>
      </c>
      <c r="E2193">
        <v>11</v>
      </c>
      <c r="F2193">
        <v>1011</v>
      </c>
      <c r="G2193" t="s">
        <v>125</v>
      </c>
      <c r="J2193" t="s">
        <v>123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1304"/>
        <v>21:44:00.602</v>
      </c>
      <c r="T2193" t="str">
        <f t="shared" si="1305"/>
        <v>21:44:00.102</v>
      </c>
      <c r="U2193" t="str">
        <f t="shared" si="1298"/>
        <v>A54CFF</v>
      </c>
      <c r="V2193">
        <v>0</v>
      </c>
      <c r="W2193">
        <v>0</v>
      </c>
      <c r="X2193">
        <v>2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1</v>
      </c>
      <c r="AI2193" t="s">
        <v>848</v>
      </c>
      <c r="AJ2193">
        <v>43.477836000000003</v>
      </c>
      <c r="AK2193" t="s">
        <v>849</v>
      </c>
      <c r="AL2193">
        <v>-88.811308999999994</v>
      </c>
      <c r="AM2193">
        <v>25</v>
      </c>
      <c r="AN2193">
        <v>1775</v>
      </c>
      <c r="AO2193" t="s">
        <v>118</v>
      </c>
      <c r="AP2193">
        <v>-46</v>
      </c>
      <c r="AQ2193">
        <v>88</v>
      </c>
      <c r="AR2193">
        <v>-192</v>
      </c>
      <c r="AZ2193">
        <v>1200</v>
      </c>
      <c r="BA2193">
        <v>1</v>
      </c>
      <c r="BB2193" t="str">
        <f t="shared" si="1284"/>
        <v xml:space="preserve">N4400K  </v>
      </c>
      <c r="BC2193">
        <v>1</v>
      </c>
      <c r="BE2193">
        <v>0</v>
      </c>
      <c r="BF2193">
        <v>0</v>
      </c>
      <c r="BG2193">
        <v>0</v>
      </c>
      <c r="BH2193">
        <v>1700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 t="shared" si="1306"/>
        <v>21:44:00.603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7</v>
      </c>
      <c r="CP2193" t="s">
        <v>119</v>
      </c>
      <c r="CQ2193">
        <v>168</v>
      </c>
      <c r="CR2193">
        <v>3</v>
      </c>
      <c r="CW2193">
        <v>9711220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"07/22/2022 21:44:00.893"</f>
        <v>07/22/2022 21:44:00.893</v>
      </c>
      <c r="C2194" t="str">
        <f t="shared" si="1283"/>
        <v>FFDFD3C0</v>
      </c>
      <c r="D2194" t="s">
        <v>113</v>
      </c>
      <c r="E2194">
        <v>45</v>
      </c>
      <c r="H2194">
        <v>152</v>
      </c>
      <c r="I2194" t="s">
        <v>120</v>
      </c>
      <c r="J2194" t="s">
        <v>115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1304"/>
        <v>21:44:00.602</v>
      </c>
      <c r="T2194" t="str">
        <f t="shared" si="1305"/>
        <v>21:44:00.102</v>
      </c>
      <c r="U2194" t="str">
        <f t="shared" si="1298"/>
        <v>A54CFF</v>
      </c>
      <c r="V2194">
        <v>0</v>
      </c>
      <c r="W2194">
        <v>0</v>
      </c>
      <c r="X2194">
        <v>2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1</v>
      </c>
      <c r="AI2194" t="s">
        <v>848</v>
      </c>
      <c r="AJ2194">
        <v>43.477836000000003</v>
      </c>
      <c r="AK2194" t="s">
        <v>849</v>
      </c>
      <c r="AL2194">
        <v>-88.811308999999994</v>
      </c>
      <c r="AM2194">
        <v>25</v>
      </c>
      <c r="AN2194">
        <v>1775</v>
      </c>
      <c r="AO2194" t="s">
        <v>118</v>
      </c>
      <c r="AP2194">
        <v>-46</v>
      </c>
      <c r="AQ2194">
        <v>88</v>
      </c>
      <c r="AR2194">
        <v>-192</v>
      </c>
      <c r="AZ2194">
        <v>1200</v>
      </c>
      <c r="BA2194">
        <v>1</v>
      </c>
      <c r="BB2194" t="str">
        <f t="shared" si="1284"/>
        <v xml:space="preserve">N4400K  </v>
      </c>
      <c r="BC2194">
        <v>1</v>
      </c>
      <c r="BE2194">
        <v>0</v>
      </c>
      <c r="BF2194">
        <v>0</v>
      </c>
      <c r="BG2194">
        <v>0</v>
      </c>
      <c r="BH2194">
        <v>1700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 t="shared" si="1306"/>
        <v>21:44:00.603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7</v>
      </c>
      <c r="CP2194" t="s">
        <v>119</v>
      </c>
      <c r="CQ2194">
        <v>168</v>
      </c>
      <c r="CR2194">
        <v>3</v>
      </c>
      <c r="CW2194">
        <v>9711220</v>
      </c>
      <c r="CY2194">
        <v>1</v>
      </c>
      <c r="CZ2194">
        <v>0</v>
      </c>
      <c r="DA2194">
        <v>0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"07/22/2022 21:44:00.893"</f>
        <v>07/22/2022 21:44:00.893</v>
      </c>
      <c r="C2195" t="str">
        <f t="shared" si="1283"/>
        <v>FFDFD3C0</v>
      </c>
      <c r="D2195" t="s">
        <v>113</v>
      </c>
      <c r="E2195">
        <v>44</v>
      </c>
      <c r="H2195">
        <v>151</v>
      </c>
      <c r="I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304"/>
        <v>21:44:00.602</v>
      </c>
      <c r="T2195" t="str">
        <f t="shared" si="1305"/>
        <v>21:44:00.102</v>
      </c>
      <c r="U2195" t="str">
        <f t="shared" si="1298"/>
        <v>A54CFF</v>
      </c>
      <c r="V2195">
        <v>0</v>
      </c>
      <c r="W2195">
        <v>0</v>
      </c>
      <c r="X2195">
        <v>2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1</v>
      </c>
      <c r="AI2195" t="s">
        <v>848</v>
      </c>
      <c r="AJ2195">
        <v>43.477836000000003</v>
      </c>
      <c r="AK2195" t="s">
        <v>849</v>
      </c>
      <c r="AL2195">
        <v>-88.811308999999994</v>
      </c>
      <c r="AM2195">
        <v>25</v>
      </c>
      <c r="AN2195">
        <v>1775</v>
      </c>
      <c r="AO2195" t="s">
        <v>118</v>
      </c>
      <c r="AP2195">
        <v>-46</v>
      </c>
      <c r="AQ2195">
        <v>88</v>
      </c>
      <c r="AR2195">
        <v>-192</v>
      </c>
      <c r="AZ2195">
        <v>1200</v>
      </c>
      <c r="BA2195">
        <v>1</v>
      </c>
      <c r="BB2195" t="str">
        <f t="shared" si="1284"/>
        <v xml:space="preserve">N4400K  </v>
      </c>
      <c r="BC2195">
        <v>1</v>
      </c>
      <c r="BE2195">
        <v>0</v>
      </c>
      <c r="BF2195">
        <v>0</v>
      </c>
      <c r="BG2195">
        <v>0</v>
      </c>
      <c r="BH2195">
        <v>1700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 t="shared" si="1306"/>
        <v>21:44:00.603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7</v>
      </c>
      <c r="CP2195" t="s">
        <v>119</v>
      </c>
      <c r="CQ2195">
        <v>168</v>
      </c>
      <c r="CR2195">
        <v>3</v>
      </c>
      <c r="CW2195">
        <v>9711220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"07/22/2022 21:44:01.944"</f>
        <v>07/22/2022 21:44:01.944</v>
      </c>
      <c r="C2196" t="str">
        <f t="shared" si="1283"/>
        <v>FFDFD3C0</v>
      </c>
      <c r="D2196" t="s">
        <v>124</v>
      </c>
      <c r="E2196">
        <v>2</v>
      </c>
      <c r="H2196">
        <v>156</v>
      </c>
      <c r="I2196" t="s">
        <v>125</v>
      </c>
      <c r="J2196" t="s">
        <v>126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"21:44:01.578"</f>
        <v>21:44:01.578</v>
      </c>
      <c r="T2196" t="str">
        <f>"21:44:01.178"</f>
        <v>21:44:01.178</v>
      </c>
      <c r="U2196" t="str">
        <f t="shared" si="1298"/>
        <v>A54CFF</v>
      </c>
      <c r="V2196">
        <v>0</v>
      </c>
      <c r="W2196">
        <v>0</v>
      </c>
      <c r="X2196">
        <v>2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1</v>
      </c>
      <c r="AI2196" t="s">
        <v>850</v>
      </c>
      <c r="AJ2196">
        <v>43.478242999999999</v>
      </c>
      <c r="AK2196" t="s">
        <v>851</v>
      </c>
      <c r="AL2196">
        <v>-88.811588</v>
      </c>
      <c r="AM2196">
        <v>25</v>
      </c>
      <c r="AN2196">
        <v>1775</v>
      </c>
      <c r="AO2196" t="s">
        <v>118</v>
      </c>
      <c r="AP2196">
        <v>-45</v>
      </c>
      <c r="AQ2196">
        <v>88</v>
      </c>
      <c r="AR2196">
        <v>-256</v>
      </c>
      <c r="AZ2196">
        <v>1200</v>
      </c>
      <c r="BA2196">
        <v>1</v>
      </c>
      <c r="BB2196" t="str">
        <f t="shared" si="1284"/>
        <v xml:space="preserve">N4400K  </v>
      </c>
      <c r="BC2196">
        <v>1</v>
      </c>
      <c r="BE2196">
        <v>0</v>
      </c>
      <c r="BF2196">
        <v>0</v>
      </c>
      <c r="BG2196">
        <v>0</v>
      </c>
      <c r="BH2196">
        <v>1700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>"21:44:01.580"</f>
        <v>21:44:01.580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7</v>
      </c>
      <c r="CP2196" t="s">
        <v>119</v>
      </c>
      <c r="CQ2196">
        <v>168</v>
      </c>
      <c r="CR2196">
        <v>3</v>
      </c>
      <c r="CW2196">
        <v>9712278</v>
      </c>
      <c r="CY2196">
        <v>1</v>
      </c>
      <c r="CZ2196">
        <v>0</v>
      </c>
      <c r="DA2196">
        <v>0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"07/22/2022 21:44:01.944"</f>
        <v>07/22/2022 21:44:01.944</v>
      </c>
      <c r="C2197" t="str">
        <f t="shared" si="1283"/>
        <v>FFDFD3C0</v>
      </c>
      <c r="D2197" t="s">
        <v>127</v>
      </c>
      <c r="E2197">
        <v>8</v>
      </c>
      <c r="F2197">
        <v>2008</v>
      </c>
      <c r="G2197" t="s">
        <v>128</v>
      </c>
      <c r="J2197" t="s">
        <v>129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"21:44:01.578"</f>
        <v>21:44:01.578</v>
      </c>
      <c r="T2197" t="str">
        <f>"21:44:01.178"</f>
        <v>21:44:01.178</v>
      </c>
      <c r="U2197" t="str">
        <f t="shared" si="1298"/>
        <v>A54CFF</v>
      </c>
      <c r="V2197">
        <v>0</v>
      </c>
      <c r="W2197">
        <v>0</v>
      </c>
      <c r="X2197">
        <v>2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1</v>
      </c>
      <c r="AI2197" t="s">
        <v>850</v>
      </c>
      <c r="AJ2197">
        <v>43.478242999999999</v>
      </c>
      <c r="AK2197" t="s">
        <v>851</v>
      </c>
      <c r="AL2197">
        <v>-88.811588</v>
      </c>
      <c r="AM2197">
        <v>25</v>
      </c>
      <c r="AN2197">
        <v>1775</v>
      </c>
      <c r="AO2197" t="s">
        <v>118</v>
      </c>
      <c r="AP2197">
        <v>-45</v>
      </c>
      <c r="AQ2197">
        <v>88</v>
      </c>
      <c r="AR2197">
        <v>-256</v>
      </c>
      <c r="AZ2197">
        <v>1200</v>
      </c>
      <c r="BA2197">
        <v>1</v>
      </c>
      <c r="BB2197" t="str">
        <f t="shared" si="1284"/>
        <v xml:space="preserve">N4400K  </v>
      </c>
      <c r="BC2197">
        <v>1</v>
      </c>
      <c r="BE2197">
        <v>0</v>
      </c>
      <c r="BF2197">
        <v>0</v>
      </c>
      <c r="BG2197">
        <v>0</v>
      </c>
      <c r="BH2197">
        <v>1700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>"21:44:01.580"</f>
        <v>21:44:01.580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7</v>
      </c>
      <c r="CP2197" t="s">
        <v>119</v>
      </c>
      <c r="CQ2197">
        <v>168</v>
      </c>
      <c r="CR2197">
        <v>3</v>
      </c>
      <c r="CW2197">
        <v>9712278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 t="shared" ref="A2198:A2203" si="1307">"07/22/2022 21:44:02.975"</f>
        <v>07/22/2022 21:44:02.975</v>
      </c>
      <c r="C2198" t="str">
        <f t="shared" si="1283"/>
        <v>FFDFD3C0</v>
      </c>
      <c r="D2198" t="s">
        <v>124</v>
      </c>
      <c r="E2198">
        <v>2</v>
      </c>
      <c r="H2198">
        <v>156</v>
      </c>
      <c r="I2198" t="s">
        <v>125</v>
      </c>
      <c r="J2198" t="s">
        <v>126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ref="S2198:S2203" si="1308">"21:44:02.727"</f>
        <v>21:44:02.727</v>
      </c>
      <c r="T2198" t="str">
        <f>"21:44:00.627"</f>
        <v>21:44:00.627</v>
      </c>
      <c r="U2198" t="str">
        <f t="shared" si="1298"/>
        <v>A54CFF</v>
      </c>
      <c r="V2198">
        <v>0</v>
      </c>
      <c r="W2198">
        <v>0</v>
      </c>
      <c r="X2198">
        <v>2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1</v>
      </c>
      <c r="AI2198" t="s">
        <v>852</v>
      </c>
      <c r="AJ2198">
        <v>43.478673000000001</v>
      </c>
      <c r="AK2198" t="s">
        <v>853</v>
      </c>
      <c r="AL2198">
        <v>-88.811888999999994</v>
      </c>
      <c r="AM2198">
        <v>25</v>
      </c>
      <c r="AN2198">
        <v>1775</v>
      </c>
      <c r="AO2198" t="s">
        <v>118</v>
      </c>
      <c r="AP2198">
        <v>-46</v>
      </c>
      <c r="AQ2198">
        <v>88</v>
      </c>
      <c r="AR2198">
        <v>-256</v>
      </c>
      <c r="AZ2198">
        <v>1200</v>
      </c>
      <c r="BA2198">
        <v>1</v>
      </c>
      <c r="BB2198" t="str">
        <f t="shared" si="1284"/>
        <v xml:space="preserve">N4400K  </v>
      </c>
      <c r="BC2198">
        <v>1</v>
      </c>
      <c r="BE2198">
        <v>0</v>
      </c>
      <c r="BF2198">
        <v>0</v>
      </c>
      <c r="BG2198">
        <v>0</v>
      </c>
      <c r="BH2198">
        <v>1700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 t="shared" ref="BW2198:BW2203" si="1309">"21:44:02.727"</f>
        <v>21:44:02.727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3</v>
      </c>
      <c r="CP2198" t="s">
        <v>119</v>
      </c>
      <c r="CQ2198">
        <v>169</v>
      </c>
      <c r="CR2198">
        <v>3</v>
      </c>
      <c r="CW2198">
        <v>10776871</v>
      </c>
      <c r="CY2198">
        <v>1</v>
      </c>
      <c r="CZ2198">
        <v>0</v>
      </c>
      <c r="DA2198">
        <v>0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 t="shared" si="1307"/>
        <v>07/22/2022 21:44:02.975</v>
      </c>
      <c r="C2199" t="str">
        <f t="shared" si="1283"/>
        <v>FFDFD3C0</v>
      </c>
      <c r="D2199" t="s">
        <v>127</v>
      </c>
      <c r="E2199">
        <v>8</v>
      </c>
      <c r="F2199">
        <v>2008</v>
      </c>
      <c r="G2199" t="s">
        <v>128</v>
      </c>
      <c r="J2199" t="s">
        <v>129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308"/>
        <v>21:44:02.727</v>
      </c>
      <c r="T2199" t="str">
        <f>"21:44:01.227"</f>
        <v>21:44:01.227</v>
      </c>
      <c r="U2199" t="str">
        <f t="shared" si="1298"/>
        <v>A54CFF</v>
      </c>
      <c r="V2199">
        <v>0</v>
      </c>
      <c r="W2199">
        <v>0</v>
      </c>
      <c r="X2199">
        <v>2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1</v>
      </c>
      <c r="AI2199" t="s">
        <v>852</v>
      </c>
      <c r="AJ2199">
        <v>43.478673000000001</v>
      </c>
      <c r="AK2199" t="s">
        <v>853</v>
      </c>
      <c r="AL2199">
        <v>-88.811888999999994</v>
      </c>
      <c r="AM2199">
        <v>25</v>
      </c>
      <c r="AN2199">
        <v>1775</v>
      </c>
      <c r="AO2199" t="s">
        <v>118</v>
      </c>
      <c r="AP2199">
        <v>-45</v>
      </c>
      <c r="AQ2199">
        <v>88</v>
      </c>
      <c r="AR2199">
        <v>-256</v>
      </c>
      <c r="AZ2199">
        <v>1200</v>
      </c>
      <c r="BA2199">
        <v>1</v>
      </c>
      <c r="BB2199" t="str">
        <f t="shared" si="1284"/>
        <v xml:space="preserve">N4400K  </v>
      </c>
      <c r="BC2199">
        <v>1</v>
      </c>
      <c r="BE2199">
        <v>0</v>
      </c>
      <c r="BF2199">
        <v>0</v>
      </c>
      <c r="BG2199">
        <v>0</v>
      </c>
      <c r="BH2199">
        <v>1700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 t="shared" si="1309"/>
        <v>21:44:02.727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3</v>
      </c>
      <c r="CP2199" t="s">
        <v>119</v>
      </c>
      <c r="CQ2199">
        <v>461</v>
      </c>
      <c r="CR2199">
        <v>1</v>
      </c>
      <c r="CW2199">
        <v>15936108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 t="shared" si="1307"/>
        <v>07/22/2022 21:44:02.975</v>
      </c>
      <c r="C2200" t="str">
        <f t="shared" si="1283"/>
        <v>FFDFD3C0</v>
      </c>
      <c r="D2200" t="s">
        <v>121</v>
      </c>
      <c r="E2200">
        <v>11</v>
      </c>
      <c r="F2200">
        <v>1011</v>
      </c>
      <c r="G2200" t="s">
        <v>125</v>
      </c>
      <c r="J2200" t="s">
        <v>123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1308"/>
        <v>21:44:02.727</v>
      </c>
      <c r="T2200" t="str">
        <f>"21:44:01.227"</f>
        <v>21:44:01.227</v>
      </c>
      <c r="U2200" t="str">
        <f t="shared" si="1298"/>
        <v>A54CFF</v>
      </c>
      <c r="V2200">
        <v>0</v>
      </c>
      <c r="W2200">
        <v>0</v>
      </c>
      <c r="X2200">
        <v>2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1</v>
      </c>
      <c r="AI2200" t="s">
        <v>852</v>
      </c>
      <c r="AJ2200">
        <v>43.478673000000001</v>
      </c>
      <c r="AK2200" t="s">
        <v>853</v>
      </c>
      <c r="AL2200">
        <v>-88.811888999999994</v>
      </c>
      <c r="AM2200">
        <v>25</v>
      </c>
      <c r="AN2200">
        <v>1775</v>
      </c>
      <c r="AO2200" t="s">
        <v>118</v>
      </c>
      <c r="AP2200">
        <v>-45</v>
      </c>
      <c r="AQ2200">
        <v>88</v>
      </c>
      <c r="AR2200">
        <v>-256</v>
      </c>
      <c r="AZ2200">
        <v>1200</v>
      </c>
      <c r="BA2200">
        <v>1</v>
      </c>
      <c r="BB2200" t="str">
        <f t="shared" si="1284"/>
        <v xml:space="preserve">N4400K  </v>
      </c>
      <c r="BC2200">
        <v>1</v>
      </c>
      <c r="BE2200">
        <v>0</v>
      </c>
      <c r="BF2200">
        <v>0</v>
      </c>
      <c r="BG2200">
        <v>0</v>
      </c>
      <c r="BH2200">
        <v>1700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 t="shared" si="1309"/>
        <v>21:44:02.727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3</v>
      </c>
      <c r="CP2200" t="s">
        <v>119</v>
      </c>
      <c r="CQ2200">
        <v>461</v>
      </c>
      <c r="CR2200">
        <v>1</v>
      </c>
      <c r="CW2200">
        <v>15936108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 t="shared" si="1307"/>
        <v>07/22/2022 21:44:02.975</v>
      </c>
      <c r="C2201" t="str">
        <f t="shared" si="1283"/>
        <v>FFDFD3C0</v>
      </c>
      <c r="D2201" t="s">
        <v>121</v>
      </c>
      <c r="E2201">
        <v>12</v>
      </c>
      <c r="F2201">
        <v>1012</v>
      </c>
      <c r="G2201" t="s">
        <v>122</v>
      </c>
      <c r="J2201" t="s">
        <v>123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308"/>
        <v>21:44:02.727</v>
      </c>
      <c r="T2201" t="str">
        <f>"21:44:00.627"</f>
        <v>21:44:00.627</v>
      </c>
      <c r="U2201" t="str">
        <f t="shared" si="1298"/>
        <v>A54CFF</v>
      </c>
      <c r="V2201">
        <v>0</v>
      </c>
      <c r="W2201">
        <v>0</v>
      </c>
      <c r="X2201">
        <v>2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1</v>
      </c>
      <c r="AI2201" t="s">
        <v>852</v>
      </c>
      <c r="AJ2201">
        <v>43.478673000000001</v>
      </c>
      <c r="AK2201" t="s">
        <v>853</v>
      </c>
      <c r="AL2201">
        <v>-88.811888999999994</v>
      </c>
      <c r="AM2201">
        <v>25</v>
      </c>
      <c r="AN2201">
        <v>1775</v>
      </c>
      <c r="AO2201" t="s">
        <v>118</v>
      </c>
      <c r="AP2201">
        <v>-46</v>
      </c>
      <c r="AQ2201">
        <v>88</v>
      </c>
      <c r="AR2201">
        <v>-256</v>
      </c>
      <c r="AZ2201">
        <v>1200</v>
      </c>
      <c r="BA2201">
        <v>1</v>
      </c>
      <c r="BB2201" t="str">
        <f t="shared" si="1284"/>
        <v xml:space="preserve">N4400K  </v>
      </c>
      <c r="BC2201">
        <v>1</v>
      </c>
      <c r="BE2201">
        <v>0</v>
      </c>
      <c r="BF2201">
        <v>0</v>
      </c>
      <c r="BG2201">
        <v>0</v>
      </c>
      <c r="BH2201">
        <v>1700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 t="shared" si="1309"/>
        <v>21:44:02.727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3</v>
      </c>
      <c r="CP2201" t="s">
        <v>119</v>
      </c>
      <c r="CQ2201">
        <v>169</v>
      </c>
      <c r="CR2201">
        <v>3</v>
      </c>
      <c r="CW2201">
        <v>10776871</v>
      </c>
      <c r="CY2201">
        <v>1</v>
      </c>
      <c r="CZ2201">
        <v>0</v>
      </c>
      <c r="DA2201">
        <v>1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 t="shared" si="1307"/>
        <v>07/22/2022 21:44:02.975</v>
      </c>
      <c r="C2202" t="str">
        <f t="shared" si="1283"/>
        <v>FFDFD3C0</v>
      </c>
      <c r="D2202" t="s">
        <v>113</v>
      </c>
      <c r="E2202">
        <v>44</v>
      </c>
      <c r="H2202">
        <v>151</v>
      </c>
      <c r="I2202" t="s">
        <v>114</v>
      </c>
      <c r="J2202" t="s">
        <v>115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308"/>
        <v>21:44:02.727</v>
      </c>
      <c r="T2202" t="str">
        <f>"21:44:01.227"</f>
        <v>21:44:01.227</v>
      </c>
      <c r="U2202" t="str">
        <f t="shared" si="1298"/>
        <v>A54CFF</v>
      </c>
      <c r="V2202">
        <v>0</v>
      </c>
      <c r="W2202">
        <v>0</v>
      </c>
      <c r="X2202">
        <v>2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1</v>
      </c>
      <c r="AI2202" t="s">
        <v>852</v>
      </c>
      <c r="AJ2202">
        <v>43.478673000000001</v>
      </c>
      <c r="AK2202" t="s">
        <v>853</v>
      </c>
      <c r="AL2202">
        <v>-88.811888999999994</v>
      </c>
      <c r="AM2202">
        <v>25</v>
      </c>
      <c r="AN2202">
        <v>1775</v>
      </c>
      <c r="AO2202" t="s">
        <v>118</v>
      </c>
      <c r="AP2202">
        <v>-45</v>
      </c>
      <c r="AQ2202">
        <v>88</v>
      </c>
      <c r="AR2202">
        <v>-256</v>
      </c>
      <c r="AZ2202">
        <v>1200</v>
      </c>
      <c r="BA2202">
        <v>1</v>
      </c>
      <c r="BB2202" t="str">
        <f t="shared" si="1284"/>
        <v xml:space="preserve">N4400K  </v>
      </c>
      <c r="BC2202">
        <v>1</v>
      </c>
      <c r="BE2202">
        <v>0</v>
      </c>
      <c r="BF2202">
        <v>0</v>
      </c>
      <c r="BG2202">
        <v>0</v>
      </c>
      <c r="BH2202">
        <v>1700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 t="shared" si="1309"/>
        <v>21:44:02.727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3</v>
      </c>
      <c r="CP2202" t="s">
        <v>119</v>
      </c>
      <c r="CQ2202">
        <v>461</v>
      </c>
      <c r="CR2202">
        <v>1</v>
      </c>
      <c r="CW2202">
        <v>15936108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 t="shared" si="1307"/>
        <v>07/22/2022 21:44:02.975</v>
      </c>
      <c r="C2203" t="str">
        <f t="shared" si="1283"/>
        <v>FFDFD3C0</v>
      </c>
      <c r="D2203" t="s">
        <v>113</v>
      </c>
      <c r="E2203">
        <v>45</v>
      </c>
      <c r="H2203">
        <v>152</v>
      </c>
      <c r="I2203" t="s">
        <v>120</v>
      </c>
      <c r="J2203" t="s">
        <v>115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308"/>
        <v>21:44:02.727</v>
      </c>
      <c r="T2203" t="str">
        <f>"21:44:00.627"</f>
        <v>21:44:00.627</v>
      </c>
      <c r="U2203" t="str">
        <f t="shared" si="1298"/>
        <v>A54CFF</v>
      </c>
      <c r="V2203">
        <v>0</v>
      </c>
      <c r="W2203">
        <v>0</v>
      </c>
      <c r="X2203">
        <v>2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1</v>
      </c>
      <c r="AI2203" t="s">
        <v>852</v>
      </c>
      <c r="AJ2203">
        <v>43.478673000000001</v>
      </c>
      <c r="AK2203" t="s">
        <v>853</v>
      </c>
      <c r="AL2203">
        <v>-88.811888999999994</v>
      </c>
      <c r="AM2203">
        <v>25</v>
      </c>
      <c r="AN2203">
        <v>1775</v>
      </c>
      <c r="AO2203" t="s">
        <v>118</v>
      </c>
      <c r="AP2203">
        <v>-46</v>
      </c>
      <c r="AQ2203">
        <v>88</v>
      </c>
      <c r="AR2203">
        <v>-256</v>
      </c>
      <c r="AZ2203">
        <v>1200</v>
      </c>
      <c r="BA2203">
        <v>1</v>
      </c>
      <c r="BB2203" t="str">
        <f t="shared" si="1284"/>
        <v xml:space="preserve">N4400K  </v>
      </c>
      <c r="BC2203">
        <v>1</v>
      </c>
      <c r="BE2203">
        <v>0</v>
      </c>
      <c r="BF2203">
        <v>0</v>
      </c>
      <c r="BG2203">
        <v>0</v>
      </c>
      <c r="BH2203">
        <v>1700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 t="shared" si="1309"/>
        <v>21:44:02.727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3</v>
      </c>
      <c r="CP2203" t="s">
        <v>119</v>
      </c>
      <c r="CQ2203">
        <v>169</v>
      </c>
      <c r="CR2203">
        <v>3</v>
      </c>
      <c r="CW2203">
        <v>10776871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"07/22/2022 21:44:03.960"</f>
        <v>07/22/2022 21:44:03.960</v>
      </c>
      <c r="C2204" t="str">
        <f t="shared" si="1283"/>
        <v>FFDFD3C0</v>
      </c>
      <c r="D2204" t="s">
        <v>113</v>
      </c>
      <c r="E2204">
        <v>44</v>
      </c>
      <c r="H2204">
        <v>151</v>
      </c>
      <c r="I2204" t="s">
        <v>114</v>
      </c>
      <c r="J2204" t="s">
        <v>115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"21:44:03.641"</f>
        <v>21:44:03.641</v>
      </c>
      <c r="T2204" t="str">
        <f>"21:44:03.241"</f>
        <v>21:44:03.241</v>
      </c>
      <c r="U2204" t="str">
        <f t="shared" si="1298"/>
        <v>A54CFF</v>
      </c>
      <c r="V2204">
        <v>0</v>
      </c>
      <c r="W2204">
        <v>0</v>
      </c>
      <c r="X2204">
        <v>2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1</v>
      </c>
      <c r="AI2204" t="s">
        <v>854</v>
      </c>
      <c r="AJ2204">
        <v>43.479080000000003</v>
      </c>
      <c r="AK2204" t="s">
        <v>855</v>
      </c>
      <c r="AL2204">
        <v>-88.812189000000004</v>
      </c>
      <c r="AM2204">
        <v>25</v>
      </c>
      <c r="AN2204">
        <v>1775</v>
      </c>
      <c r="AO2204" t="s">
        <v>118</v>
      </c>
      <c r="AP2204">
        <v>-46</v>
      </c>
      <c r="AQ2204">
        <v>86</v>
      </c>
      <c r="AR2204">
        <v>-64</v>
      </c>
      <c r="AZ2204">
        <v>1200</v>
      </c>
      <c r="BA2204">
        <v>1</v>
      </c>
      <c r="BB2204" t="str">
        <f t="shared" si="1284"/>
        <v xml:space="preserve">N4400K  </v>
      </c>
      <c r="BC2204">
        <v>1</v>
      </c>
      <c r="BE2204">
        <v>0</v>
      </c>
      <c r="BF2204">
        <v>0</v>
      </c>
      <c r="BG2204">
        <v>0</v>
      </c>
      <c r="BH2204">
        <v>1700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>"21:44:03.643"</f>
        <v>21:44:03.643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3</v>
      </c>
      <c r="CP2204" t="s">
        <v>119</v>
      </c>
      <c r="CQ2204">
        <v>461</v>
      </c>
      <c r="CR2204">
        <v>0</v>
      </c>
      <c r="CW2204">
        <v>10080903</v>
      </c>
      <c r="CY2204">
        <v>1</v>
      </c>
      <c r="CZ2204">
        <v>0</v>
      </c>
      <c r="DA2204">
        <v>0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"07/22/2022 21:44:04.069"</f>
        <v>07/22/2022 21:44:04.069</v>
      </c>
      <c r="C2205" t="str">
        <f t="shared" si="1283"/>
        <v>FFDFD3C0</v>
      </c>
      <c r="D2205" t="s">
        <v>121</v>
      </c>
      <c r="E2205">
        <v>11</v>
      </c>
      <c r="F2205">
        <v>1011</v>
      </c>
      <c r="G2205" t="s">
        <v>125</v>
      </c>
      <c r="J2205" t="s">
        <v>123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"21:44:03.641"</f>
        <v>21:44:03.641</v>
      </c>
      <c r="T2205" t="str">
        <f>"21:44:03.241"</f>
        <v>21:44:03.241</v>
      </c>
      <c r="U2205" t="str">
        <f t="shared" si="1298"/>
        <v>A54CFF</v>
      </c>
      <c r="V2205">
        <v>0</v>
      </c>
      <c r="W2205">
        <v>0</v>
      </c>
      <c r="X2205">
        <v>2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1</v>
      </c>
      <c r="AI2205" t="s">
        <v>854</v>
      </c>
      <c r="AJ2205">
        <v>43.479080000000003</v>
      </c>
      <c r="AK2205" t="s">
        <v>855</v>
      </c>
      <c r="AL2205">
        <v>-88.812189000000004</v>
      </c>
      <c r="AM2205">
        <v>25</v>
      </c>
      <c r="AN2205">
        <v>1775</v>
      </c>
      <c r="AO2205" t="s">
        <v>118</v>
      </c>
      <c r="AP2205">
        <v>-46</v>
      </c>
      <c r="AQ2205">
        <v>86</v>
      </c>
      <c r="AR2205">
        <v>-64</v>
      </c>
      <c r="AZ2205">
        <v>1200</v>
      </c>
      <c r="BA2205">
        <v>1</v>
      </c>
      <c r="BB2205" t="str">
        <f t="shared" si="1284"/>
        <v xml:space="preserve">N4400K  </v>
      </c>
      <c r="BC2205">
        <v>1</v>
      </c>
      <c r="BE2205">
        <v>0</v>
      </c>
      <c r="BF2205">
        <v>0</v>
      </c>
      <c r="BG2205">
        <v>0</v>
      </c>
      <c r="BH2205">
        <v>1700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>"21:44:03.643"</f>
        <v>21:44:03.643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3</v>
      </c>
      <c r="CP2205" t="s">
        <v>119</v>
      </c>
      <c r="CQ2205">
        <v>461</v>
      </c>
      <c r="CR2205">
        <v>0</v>
      </c>
      <c r="CW2205">
        <v>10080903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"07/22/2022 21:44:04.069"</f>
        <v>07/22/2022 21:44:04.069</v>
      </c>
      <c r="C2206" t="str">
        <f t="shared" si="1283"/>
        <v>FFDFD3C0</v>
      </c>
      <c r="D2206" t="s">
        <v>127</v>
      </c>
      <c r="E2206">
        <v>8</v>
      </c>
      <c r="F2206">
        <v>2008</v>
      </c>
      <c r="G2206" t="s">
        <v>128</v>
      </c>
      <c r="J2206" t="s">
        <v>129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"21:44:03.641"</f>
        <v>21:44:03.641</v>
      </c>
      <c r="T2206" t="str">
        <f>"21:44:03.241"</f>
        <v>21:44:03.241</v>
      </c>
      <c r="U2206" t="str">
        <f t="shared" si="1298"/>
        <v>A54CFF</v>
      </c>
      <c r="V2206">
        <v>0</v>
      </c>
      <c r="W2206">
        <v>0</v>
      </c>
      <c r="X2206">
        <v>2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1</v>
      </c>
      <c r="AI2206" t="s">
        <v>854</v>
      </c>
      <c r="AJ2206">
        <v>43.479080000000003</v>
      </c>
      <c r="AK2206" t="s">
        <v>855</v>
      </c>
      <c r="AL2206">
        <v>-88.812189000000004</v>
      </c>
      <c r="AM2206">
        <v>25</v>
      </c>
      <c r="AN2206">
        <v>1775</v>
      </c>
      <c r="AO2206" t="s">
        <v>118</v>
      </c>
      <c r="AP2206">
        <v>-46</v>
      </c>
      <c r="AQ2206">
        <v>86</v>
      </c>
      <c r="AR2206">
        <v>-64</v>
      </c>
      <c r="AZ2206">
        <v>1200</v>
      </c>
      <c r="BA2206">
        <v>1</v>
      </c>
      <c r="BB2206" t="str">
        <f t="shared" si="1284"/>
        <v xml:space="preserve">N4400K  </v>
      </c>
      <c r="BC2206">
        <v>1</v>
      </c>
      <c r="BE2206">
        <v>0</v>
      </c>
      <c r="BF2206">
        <v>0</v>
      </c>
      <c r="BG2206">
        <v>0</v>
      </c>
      <c r="BH2206">
        <v>1700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>"21:44:03.643"</f>
        <v>21:44:03.643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3</v>
      </c>
      <c r="CP2206" t="s">
        <v>119</v>
      </c>
      <c r="CQ2206">
        <v>461</v>
      </c>
      <c r="CR2206">
        <v>0</v>
      </c>
      <c r="CW2206">
        <v>10080903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"07/22/2022 21:44:04.960"</f>
        <v>07/22/2022 21:44:04.960</v>
      </c>
      <c r="C2207" t="str">
        <f t="shared" si="1283"/>
        <v>FFDFD3C0</v>
      </c>
      <c r="D2207" t="s">
        <v>124</v>
      </c>
      <c r="E2207">
        <v>2</v>
      </c>
      <c r="H2207">
        <v>156</v>
      </c>
      <c r="I2207" t="s">
        <v>125</v>
      </c>
      <c r="J2207" t="s">
        <v>126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ref="S2207:S2212" si="1310">"21:44:04.703"</f>
        <v>21:44:04.703</v>
      </c>
      <c r="T2207" t="str">
        <f t="shared" ref="T2207:T2212" si="1311">"21:44:04.203"</f>
        <v>21:44:04.203</v>
      </c>
      <c r="U2207" t="str">
        <f t="shared" si="1298"/>
        <v>A54CFF</v>
      </c>
      <c r="V2207">
        <v>0</v>
      </c>
      <c r="W2207">
        <v>0</v>
      </c>
      <c r="X2207">
        <v>2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1</v>
      </c>
      <c r="AI2207" t="s">
        <v>856</v>
      </c>
      <c r="AJ2207">
        <v>43.479488000000003</v>
      </c>
      <c r="AK2207" t="s">
        <v>857</v>
      </c>
      <c r="AL2207">
        <v>-88.812447000000006</v>
      </c>
      <c r="AM2207">
        <v>25</v>
      </c>
      <c r="AN2207">
        <v>1775</v>
      </c>
      <c r="AO2207" t="s">
        <v>118</v>
      </c>
      <c r="AP2207">
        <v>-46</v>
      </c>
      <c r="AQ2207">
        <v>86</v>
      </c>
      <c r="AR2207">
        <v>-64</v>
      </c>
      <c r="AZ2207">
        <v>1200</v>
      </c>
      <c r="BA2207">
        <v>1</v>
      </c>
      <c r="BB2207" t="str">
        <f t="shared" si="1284"/>
        <v xml:space="preserve">N4400K  </v>
      </c>
      <c r="BC2207">
        <v>1</v>
      </c>
      <c r="BE2207">
        <v>0</v>
      </c>
      <c r="BF2207">
        <v>0</v>
      </c>
      <c r="BG2207">
        <v>0</v>
      </c>
      <c r="BH2207">
        <v>1700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 t="shared" ref="BW2207:BW2212" si="1312">"21:44:04.711"</f>
        <v>21:44:04.711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3</v>
      </c>
      <c r="CP2207" t="s">
        <v>119</v>
      </c>
      <c r="CQ2207">
        <v>169</v>
      </c>
      <c r="CR2207">
        <v>3</v>
      </c>
      <c r="CW2207">
        <v>10780260</v>
      </c>
      <c r="CY2207">
        <v>1</v>
      </c>
      <c r="CZ2207">
        <v>0</v>
      </c>
      <c r="DA2207">
        <v>0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"07/22/2022 21:44:04.975"</f>
        <v>07/22/2022 21:44:04.975</v>
      </c>
      <c r="C2208" t="str">
        <f t="shared" si="1283"/>
        <v>FFDFD3C0</v>
      </c>
      <c r="D2208" t="s">
        <v>121</v>
      </c>
      <c r="E2208">
        <v>11</v>
      </c>
      <c r="F2208">
        <v>1011</v>
      </c>
      <c r="G2208" t="s">
        <v>125</v>
      </c>
      <c r="J2208" t="s">
        <v>123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310"/>
        <v>21:44:04.703</v>
      </c>
      <c r="T2208" t="str">
        <f t="shared" si="1311"/>
        <v>21:44:04.203</v>
      </c>
      <c r="U2208" t="str">
        <f t="shared" si="1298"/>
        <v>A54CFF</v>
      </c>
      <c r="V2208">
        <v>0</v>
      </c>
      <c r="W2208">
        <v>0</v>
      </c>
      <c r="X2208">
        <v>2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1</v>
      </c>
      <c r="AI2208" t="s">
        <v>856</v>
      </c>
      <c r="AJ2208">
        <v>43.479488000000003</v>
      </c>
      <c r="AK2208" t="s">
        <v>857</v>
      </c>
      <c r="AL2208">
        <v>-88.812447000000006</v>
      </c>
      <c r="AM2208">
        <v>25</v>
      </c>
      <c r="AN2208">
        <v>1775</v>
      </c>
      <c r="AO2208" t="s">
        <v>118</v>
      </c>
      <c r="AP2208">
        <v>-46</v>
      </c>
      <c r="AQ2208">
        <v>86</v>
      </c>
      <c r="AR2208">
        <v>-64</v>
      </c>
      <c r="AZ2208">
        <v>1200</v>
      </c>
      <c r="BA2208">
        <v>1</v>
      </c>
      <c r="BB2208" t="str">
        <f t="shared" si="1284"/>
        <v xml:space="preserve">N4400K  </v>
      </c>
      <c r="BC2208">
        <v>1</v>
      </c>
      <c r="BE2208">
        <v>0</v>
      </c>
      <c r="BF2208">
        <v>0</v>
      </c>
      <c r="BG2208">
        <v>0</v>
      </c>
      <c r="BH2208">
        <v>1700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 t="shared" si="1312"/>
        <v>21:44:04.711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3</v>
      </c>
      <c r="CP2208" t="s">
        <v>119</v>
      </c>
      <c r="CQ2208">
        <v>169</v>
      </c>
      <c r="CR2208">
        <v>3</v>
      </c>
      <c r="CW2208">
        <v>10780260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"07/22/2022 21:44:04.975"</f>
        <v>07/22/2022 21:44:04.975</v>
      </c>
      <c r="C2209" t="str">
        <f t="shared" si="1283"/>
        <v>FFDFD3C0</v>
      </c>
      <c r="D2209" t="s">
        <v>127</v>
      </c>
      <c r="E2209">
        <v>8</v>
      </c>
      <c r="F2209">
        <v>2008</v>
      </c>
      <c r="G2209" t="s">
        <v>128</v>
      </c>
      <c r="J2209" t="s">
        <v>129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310"/>
        <v>21:44:04.703</v>
      </c>
      <c r="T2209" t="str">
        <f t="shared" si="1311"/>
        <v>21:44:04.203</v>
      </c>
      <c r="U2209" t="str">
        <f t="shared" si="1298"/>
        <v>A54CFF</v>
      </c>
      <c r="V2209">
        <v>0</v>
      </c>
      <c r="W2209">
        <v>0</v>
      </c>
      <c r="X2209">
        <v>2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1</v>
      </c>
      <c r="AI2209" t="s">
        <v>856</v>
      </c>
      <c r="AJ2209">
        <v>43.479488000000003</v>
      </c>
      <c r="AK2209" t="s">
        <v>857</v>
      </c>
      <c r="AL2209">
        <v>-88.812447000000006</v>
      </c>
      <c r="AM2209">
        <v>25</v>
      </c>
      <c r="AN2209">
        <v>1775</v>
      </c>
      <c r="AO2209" t="s">
        <v>118</v>
      </c>
      <c r="AP2209">
        <v>-46</v>
      </c>
      <c r="AQ2209">
        <v>86</v>
      </c>
      <c r="AR2209">
        <v>-64</v>
      </c>
      <c r="AZ2209">
        <v>1200</v>
      </c>
      <c r="BA2209">
        <v>1</v>
      </c>
      <c r="BB2209" t="str">
        <f t="shared" si="1284"/>
        <v xml:space="preserve">N4400K  </v>
      </c>
      <c r="BC2209">
        <v>1</v>
      </c>
      <c r="BE2209">
        <v>0</v>
      </c>
      <c r="BF2209">
        <v>0</v>
      </c>
      <c r="BG2209">
        <v>0</v>
      </c>
      <c r="BH2209">
        <v>1700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 t="shared" si="1312"/>
        <v>21:44:04.711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3</v>
      </c>
      <c r="CP2209" t="s">
        <v>119</v>
      </c>
      <c r="CQ2209">
        <v>169</v>
      </c>
      <c r="CR2209">
        <v>3</v>
      </c>
      <c r="CW2209">
        <v>10780260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"07/22/2022 21:44:04.975"</f>
        <v>07/22/2022 21:44:04.975</v>
      </c>
      <c r="C2210" t="str">
        <f t="shared" si="1283"/>
        <v>FFDFD3C0</v>
      </c>
      <c r="D2210" t="s">
        <v>121</v>
      </c>
      <c r="E2210">
        <v>12</v>
      </c>
      <c r="F2210">
        <v>1012</v>
      </c>
      <c r="G2210" t="s">
        <v>122</v>
      </c>
      <c r="J2210" t="s">
        <v>123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1310"/>
        <v>21:44:04.703</v>
      </c>
      <c r="T2210" t="str">
        <f t="shared" si="1311"/>
        <v>21:44:04.203</v>
      </c>
      <c r="U2210" t="str">
        <f t="shared" si="1298"/>
        <v>A54CFF</v>
      </c>
      <c r="V2210">
        <v>0</v>
      </c>
      <c r="W2210">
        <v>0</v>
      </c>
      <c r="X2210">
        <v>2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1</v>
      </c>
      <c r="AI2210" t="s">
        <v>856</v>
      </c>
      <c r="AJ2210">
        <v>43.479488000000003</v>
      </c>
      <c r="AK2210" t="s">
        <v>857</v>
      </c>
      <c r="AL2210">
        <v>-88.812447000000006</v>
      </c>
      <c r="AM2210">
        <v>25</v>
      </c>
      <c r="AN2210">
        <v>1775</v>
      </c>
      <c r="AO2210" t="s">
        <v>118</v>
      </c>
      <c r="AP2210">
        <v>-46</v>
      </c>
      <c r="AQ2210">
        <v>86</v>
      </c>
      <c r="AR2210">
        <v>-64</v>
      </c>
      <c r="AZ2210">
        <v>1200</v>
      </c>
      <c r="BA2210">
        <v>1</v>
      </c>
      <c r="BB2210" t="str">
        <f t="shared" si="1284"/>
        <v xml:space="preserve">N4400K  </v>
      </c>
      <c r="BC2210">
        <v>1</v>
      </c>
      <c r="BE2210">
        <v>0</v>
      </c>
      <c r="BF2210">
        <v>0</v>
      </c>
      <c r="BG2210">
        <v>0</v>
      </c>
      <c r="BH2210">
        <v>1700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 t="shared" si="1312"/>
        <v>21:44:04.711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3</v>
      </c>
      <c r="CP2210" t="s">
        <v>119</v>
      </c>
      <c r="CQ2210">
        <v>169</v>
      </c>
      <c r="CR2210">
        <v>3</v>
      </c>
      <c r="CW2210">
        <v>10780260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"07/22/2022 21:44:04.975"</f>
        <v>07/22/2022 21:44:04.975</v>
      </c>
      <c r="C2211" t="str">
        <f t="shared" si="1283"/>
        <v>FFDFD3C0</v>
      </c>
      <c r="D2211" t="s">
        <v>113</v>
      </c>
      <c r="E2211">
        <v>45</v>
      </c>
      <c r="H2211">
        <v>152</v>
      </c>
      <c r="I2211" t="s">
        <v>120</v>
      </c>
      <c r="J2211" t="s">
        <v>115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1310"/>
        <v>21:44:04.703</v>
      </c>
      <c r="T2211" t="str">
        <f t="shared" si="1311"/>
        <v>21:44:04.203</v>
      </c>
      <c r="U2211" t="str">
        <f t="shared" si="1298"/>
        <v>A54CFF</v>
      </c>
      <c r="V2211">
        <v>0</v>
      </c>
      <c r="W2211">
        <v>0</v>
      </c>
      <c r="X2211">
        <v>2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1</v>
      </c>
      <c r="AI2211" t="s">
        <v>856</v>
      </c>
      <c r="AJ2211">
        <v>43.479488000000003</v>
      </c>
      <c r="AK2211" t="s">
        <v>857</v>
      </c>
      <c r="AL2211">
        <v>-88.812447000000006</v>
      </c>
      <c r="AM2211">
        <v>25</v>
      </c>
      <c r="AN2211">
        <v>1775</v>
      </c>
      <c r="AO2211" t="s">
        <v>118</v>
      </c>
      <c r="AP2211">
        <v>-46</v>
      </c>
      <c r="AQ2211">
        <v>86</v>
      </c>
      <c r="AR2211">
        <v>-64</v>
      </c>
      <c r="AZ2211">
        <v>1200</v>
      </c>
      <c r="BA2211">
        <v>1</v>
      </c>
      <c r="BB2211" t="str">
        <f t="shared" si="1284"/>
        <v xml:space="preserve">N4400K  </v>
      </c>
      <c r="BC2211">
        <v>1</v>
      </c>
      <c r="BE2211">
        <v>0</v>
      </c>
      <c r="BF2211">
        <v>0</v>
      </c>
      <c r="BG2211">
        <v>0</v>
      </c>
      <c r="BH2211">
        <v>1700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 t="shared" si="1312"/>
        <v>21:44:04.711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3</v>
      </c>
      <c r="CP2211" t="s">
        <v>119</v>
      </c>
      <c r="CQ2211">
        <v>169</v>
      </c>
      <c r="CR2211">
        <v>3</v>
      </c>
      <c r="CW2211">
        <v>10780260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"07/22/2022 21:44:04.975"</f>
        <v>07/22/2022 21:44:04.975</v>
      </c>
      <c r="C2212" t="str">
        <f t="shared" si="1283"/>
        <v>FFDFD3C0</v>
      </c>
      <c r="D2212" t="s">
        <v>113</v>
      </c>
      <c r="E2212">
        <v>44</v>
      </c>
      <c r="H2212">
        <v>151</v>
      </c>
      <c r="I2212" t="s">
        <v>114</v>
      </c>
      <c r="J2212" t="s">
        <v>115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1310"/>
        <v>21:44:04.703</v>
      </c>
      <c r="T2212" t="str">
        <f t="shared" si="1311"/>
        <v>21:44:04.203</v>
      </c>
      <c r="U2212" t="str">
        <f t="shared" si="1298"/>
        <v>A54CFF</v>
      </c>
      <c r="V2212">
        <v>0</v>
      </c>
      <c r="W2212">
        <v>0</v>
      </c>
      <c r="X2212">
        <v>2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1</v>
      </c>
      <c r="AI2212" t="s">
        <v>856</v>
      </c>
      <c r="AJ2212">
        <v>43.479488000000003</v>
      </c>
      <c r="AK2212" t="s">
        <v>857</v>
      </c>
      <c r="AL2212">
        <v>-88.812447000000006</v>
      </c>
      <c r="AM2212">
        <v>25</v>
      </c>
      <c r="AN2212">
        <v>1775</v>
      </c>
      <c r="AO2212" t="s">
        <v>118</v>
      </c>
      <c r="AP2212">
        <v>-46</v>
      </c>
      <c r="AQ2212">
        <v>86</v>
      </c>
      <c r="AR2212">
        <v>-64</v>
      </c>
      <c r="AZ2212">
        <v>1200</v>
      </c>
      <c r="BA2212">
        <v>1</v>
      </c>
      <c r="BB2212" t="str">
        <f t="shared" si="1284"/>
        <v xml:space="preserve">N4400K  </v>
      </c>
      <c r="BC2212">
        <v>1</v>
      </c>
      <c r="BE2212">
        <v>0</v>
      </c>
      <c r="BF2212">
        <v>0</v>
      </c>
      <c r="BG2212">
        <v>0</v>
      </c>
      <c r="BH2212">
        <v>1700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 t="shared" si="1312"/>
        <v>21:44:04.711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3</v>
      </c>
      <c r="CP2212" t="s">
        <v>119</v>
      </c>
      <c r="CQ2212">
        <v>169</v>
      </c>
      <c r="CR2212">
        <v>3</v>
      </c>
      <c r="CW2212">
        <v>10780260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"07/22/2022 21:44:06.054"</f>
        <v>07/22/2022 21:44:06.054</v>
      </c>
      <c r="C2213" t="str">
        <f t="shared" si="1283"/>
        <v>FFDFD3C0</v>
      </c>
      <c r="D2213" t="s">
        <v>113</v>
      </c>
      <c r="E2213">
        <v>44</v>
      </c>
      <c r="H2213">
        <v>151</v>
      </c>
      <c r="I2213" t="s">
        <v>114</v>
      </c>
      <c r="J2213" t="s">
        <v>115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"21:44:05.813"</f>
        <v>21:44:05.813</v>
      </c>
      <c r="T2213" t="str">
        <f>"21:44:05.313"</f>
        <v>21:44:05.313</v>
      </c>
      <c r="U2213" t="str">
        <f t="shared" si="1298"/>
        <v>A54CFF</v>
      </c>
      <c r="V2213">
        <v>0</v>
      </c>
      <c r="W2213">
        <v>0</v>
      </c>
      <c r="X2213">
        <v>2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1</v>
      </c>
      <c r="AI2213" t="s">
        <v>858</v>
      </c>
      <c r="AJ2213">
        <v>43.479939000000002</v>
      </c>
      <c r="AK2213" t="s">
        <v>859</v>
      </c>
      <c r="AL2213">
        <v>-88.812832999999998</v>
      </c>
      <c r="AM2213">
        <v>25</v>
      </c>
      <c r="AN2213">
        <v>1775</v>
      </c>
      <c r="AO2213" t="s">
        <v>118</v>
      </c>
      <c r="AP2213">
        <v>-47</v>
      </c>
      <c r="AQ2213">
        <v>85</v>
      </c>
      <c r="AR2213">
        <v>64</v>
      </c>
      <c r="AZ2213">
        <v>1200</v>
      </c>
      <c r="BA2213">
        <v>1</v>
      </c>
      <c r="BB2213" t="str">
        <f t="shared" si="1284"/>
        <v xml:space="preserve">N4400K  </v>
      </c>
      <c r="BC2213">
        <v>1</v>
      </c>
      <c r="BE2213">
        <v>0</v>
      </c>
      <c r="BF2213">
        <v>0</v>
      </c>
      <c r="BG2213">
        <v>0</v>
      </c>
      <c r="BH2213">
        <v>1700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>"21:44:05.815"</f>
        <v>21:44:05.815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3</v>
      </c>
      <c r="CP2213" t="s">
        <v>119</v>
      </c>
      <c r="CQ2213">
        <v>461</v>
      </c>
      <c r="CR2213">
        <v>0</v>
      </c>
      <c r="CW2213">
        <v>10083638</v>
      </c>
      <c r="CY2213">
        <v>1</v>
      </c>
      <c r="CZ2213">
        <v>0</v>
      </c>
      <c r="DA2213">
        <v>0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"07/22/2022 21:44:06.054"</f>
        <v>07/22/2022 21:44:06.054</v>
      </c>
      <c r="C2214" t="str">
        <f t="shared" si="1283"/>
        <v>FFDFD3C0</v>
      </c>
      <c r="D2214" t="s">
        <v>121</v>
      </c>
      <c r="E2214">
        <v>11</v>
      </c>
      <c r="F2214">
        <v>1011</v>
      </c>
      <c r="G2214" t="s">
        <v>125</v>
      </c>
      <c r="J2214" t="s">
        <v>123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"21:44:05.813"</f>
        <v>21:44:05.813</v>
      </c>
      <c r="T2214" t="str">
        <f>"21:44:05.313"</f>
        <v>21:44:05.313</v>
      </c>
      <c r="U2214" t="str">
        <f t="shared" si="1298"/>
        <v>A54CFF</v>
      </c>
      <c r="V2214">
        <v>0</v>
      </c>
      <c r="W2214">
        <v>0</v>
      </c>
      <c r="X2214">
        <v>2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1</v>
      </c>
      <c r="AI2214" t="s">
        <v>858</v>
      </c>
      <c r="AJ2214">
        <v>43.479939000000002</v>
      </c>
      <c r="AK2214" t="s">
        <v>859</v>
      </c>
      <c r="AL2214">
        <v>-88.812832999999998</v>
      </c>
      <c r="AM2214">
        <v>25</v>
      </c>
      <c r="AN2214">
        <v>1775</v>
      </c>
      <c r="AO2214" t="s">
        <v>118</v>
      </c>
      <c r="AP2214">
        <v>-47</v>
      </c>
      <c r="AQ2214">
        <v>85</v>
      </c>
      <c r="AR2214">
        <v>64</v>
      </c>
      <c r="AZ2214">
        <v>1200</v>
      </c>
      <c r="BA2214">
        <v>1</v>
      </c>
      <c r="BB2214" t="str">
        <f t="shared" si="1284"/>
        <v xml:space="preserve">N4400K  </v>
      </c>
      <c r="BC2214">
        <v>1</v>
      </c>
      <c r="BE2214">
        <v>0</v>
      </c>
      <c r="BF2214">
        <v>0</v>
      </c>
      <c r="BG2214">
        <v>0</v>
      </c>
      <c r="BH2214">
        <v>1700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>"21:44:05.815"</f>
        <v>21:44:05.815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3</v>
      </c>
      <c r="CP2214" t="s">
        <v>119</v>
      </c>
      <c r="CQ2214">
        <v>461</v>
      </c>
      <c r="CR2214">
        <v>0</v>
      </c>
      <c r="CW2214">
        <v>10083638</v>
      </c>
      <c r="CY2214">
        <v>1</v>
      </c>
      <c r="CZ2214">
        <v>0</v>
      </c>
      <c r="DA2214">
        <v>1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"07/22/2022 21:44:06.054"</f>
        <v>07/22/2022 21:44:06.054</v>
      </c>
      <c r="C2215" t="str">
        <f t="shared" si="1283"/>
        <v>FFDFD3C0</v>
      </c>
      <c r="D2215" t="s">
        <v>127</v>
      </c>
      <c r="E2215">
        <v>8</v>
      </c>
      <c r="F2215">
        <v>2008</v>
      </c>
      <c r="G2215" t="s">
        <v>128</v>
      </c>
      <c r="J2215" t="s">
        <v>129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"21:44:05.813"</f>
        <v>21:44:05.813</v>
      </c>
      <c r="T2215" t="str">
        <f>"21:44:05.313"</f>
        <v>21:44:05.313</v>
      </c>
      <c r="U2215" t="str">
        <f t="shared" si="1298"/>
        <v>A54CFF</v>
      </c>
      <c r="V2215">
        <v>0</v>
      </c>
      <c r="W2215">
        <v>0</v>
      </c>
      <c r="X2215">
        <v>2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1</v>
      </c>
      <c r="AI2215" t="s">
        <v>858</v>
      </c>
      <c r="AJ2215">
        <v>43.479939000000002</v>
      </c>
      <c r="AK2215" t="s">
        <v>859</v>
      </c>
      <c r="AL2215">
        <v>-88.812832999999998</v>
      </c>
      <c r="AM2215">
        <v>25</v>
      </c>
      <c r="AN2215">
        <v>1775</v>
      </c>
      <c r="AO2215" t="s">
        <v>118</v>
      </c>
      <c r="AP2215">
        <v>-47</v>
      </c>
      <c r="AQ2215">
        <v>85</v>
      </c>
      <c r="AR2215">
        <v>64</v>
      </c>
      <c r="AZ2215">
        <v>1200</v>
      </c>
      <c r="BA2215">
        <v>1</v>
      </c>
      <c r="BB2215" t="str">
        <f t="shared" si="1284"/>
        <v xml:space="preserve">N4400K  </v>
      </c>
      <c r="BC2215">
        <v>1</v>
      </c>
      <c r="BE2215">
        <v>0</v>
      </c>
      <c r="BF2215">
        <v>0</v>
      </c>
      <c r="BG2215">
        <v>0</v>
      </c>
      <c r="BH2215">
        <v>1700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>"21:44:05.815"</f>
        <v>21:44:05.815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3</v>
      </c>
      <c r="CP2215" t="s">
        <v>119</v>
      </c>
      <c r="CQ2215">
        <v>461</v>
      </c>
      <c r="CR2215">
        <v>0</v>
      </c>
      <c r="CW2215">
        <v>10083638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"07/22/2022 21:44:07.069"</f>
        <v>07/22/2022 21:44:07.069</v>
      </c>
      <c r="C2216" t="str">
        <f t="shared" si="1283"/>
        <v>FFDFD3C0</v>
      </c>
      <c r="D2216" t="s">
        <v>121</v>
      </c>
      <c r="E2216">
        <v>12</v>
      </c>
      <c r="F2216">
        <v>1012</v>
      </c>
      <c r="G2216" t="s">
        <v>122</v>
      </c>
      <c r="J2216" t="s">
        <v>123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ref="S2216:S2221" si="1313">"21:44:06.867"</f>
        <v>21:44:06.867</v>
      </c>
      <c r="T2216" t="str">
        <f t="shared" ref="T2216:T2221" si="1314">"21:44:06.467"</f>
        <v>21:44:06.467</v>
      </c>
      <c r="U2216" t="str">
        <f t="shared" si="1298"/>
        <v>A54CFF</v>
      </c>
      <c r="V2216">
        <v>0</v>
      </c>
      <c r="W2216">
        <v>0</v>
      </c>
      <c r="X2216">
        <v>2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1</v>
      </c>
      <c r="AI2216" t="s">
        <v>860</v>
      </c>
      <c r="AJ2216">
        <v>43.480325000000001</v>
      </c>
      <c r="AK2216" t="s">
        <v>861</v>
      </c>
      <c r="AL2216">
        <v>-88.813154999999995</v>
      </c>
      <c r="AM2216">
        <v>25</v>
      </c>
      <c r="AN2216">
        <v>1775</v>
      </c>
      <c r="AO2216" t="s">
        <v>118</v>
      </c>
      <c r="AP2216">
        <v>-47</v>
      </c>
      <c r="AQ2216">
        <v>84</v>
      </c>
      <c r="AR2216">
        <v>0</v>
      </c>
      <c r="AZ2216">
        <v>1200</v>
      </c>
      <c r="BA2216">
        <v>1</v>
      </c>
      <c r="BB2216" t="str">
        <f t="shared" si="1284"/>
        <v xml:space="preserve">N4400K  </v>
      </c>
      <c r="BC2216">
        <v>1</v>
      </c>
      <c r="BE2216">
        <v>0</v>
      </c>
      <c r="BF2216">
        <v>0</v>
      </c>
      <c r="BG2216">
        <v>0</v>
      </c>
      <c r="BH2216">
        <v>1700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 t="shared" ref="BW2216:BW2221" si="1315">"21:44:06.873"</f>
        <v>21:44:06.873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3</v>
      </c>
      <c r="CP2216" t="s">
        <v>119</v>
      </c>
      <c r="CQ2216">
        <v>169</v>
      </c>
      <c r="CR2216">
        <v>3</v>
      </c>
      <c r="CW2216">
        <v>10783785</v>
      </c>
      <c r="CY2216">
        <v>1</v>
      </c>
      <c r="CZ2216">
        <v>0</v>
      </c>
      <c r="DA2216">
        <v>0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"07/22/2022 21:44:07.069"</f>
        <v>07/22/2022 21:44:07.069</v>
      </c>
      <c r="C2217" t="str">
        <f t="shared" si="1283"/>
        <v>FFDFD3C0</v>
      </c>
      <c r="D2217" t="s">
        <v>113</v>
      </c>
      <c r="E2217">
        <v>45</v>
      </c>
      <c r="H2217">
        <v>152</v>
      </c>
      <c r="I2217" t="s">
        <v>120</v>
      </c>
      <c r="J2217" t="s">
        <v>115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313"/>
        <v>21:44:06.867</v>
      </c>
      <c r="T2217" t="str">
        <f t="shared" si="1314"/>
        <v>21:44:06.467</v>
      </c>
      <c r="U2217" t="str">
        <f t="shared" si="1298"/>
        <v>A54CFF</v>
      </c>
      <c r="V2217">
        <v>0</v>
      </c>
      <c r="W2217">
        <v>0</v>
      </c>
      <c r="X2217">
        <v>2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1</v>
      </c>
      <c r="AI2217" t="s">
        <v>860</v>
      </c>
      <c r="AJ2217">
        <v>43.480325000000001</v>
      </c>
      <c r="AK2217" t="s">
        <v>861</v>
      </c>
      <c r="AL2217">
        <v>-88.813154999999995</v>
      </c>
      <c r="AM2217">
        <v>25</v>
      </c>
      <c r="AN2217">
        <v>1775</v>
      </c>
      <c r="AO2217" t="s">
        <v>118</v>
      </c>
      <c r="AP2217">
        <v>-47</v>
      </c>
      <c r="AQ2217">
        <v>84</v>
      </c>
      <c r="AR2217">
        <v>0</v>
      </c>
      <c r="AZ2217">
        <v>1200</v>
      </c>
      <c r="BA2217">
        <v>1</v>
      </c>
      <c r="BB2217" t="str">
        <f t="shared" si="1284"/>
        <v xml:space="preserve">N4400K  </v>
      </c>
      <c r="BC2217">
        <v>1</v>
      </c>
      <c r="BE2217">
        <v>0</v>
      </c>
      <c r="BF2217">
        <v>0</v>
      </c>
      <c r="BG2217">
        <v>0</v>
      </c>
      <c r="BH2217">
        <v>1700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 t="shared" si="1315"/>
        <v>21:44:06.873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3</v>
      </c>
      <c r="CP2217" t="s">
        <v>119</v>
      </c>
      <c r="CQ2217">
        <v>169</v>
      </c>
      <c r="CR2217">
        <v>3</v>
      </c>
      <c r="CW2217">
        <v>10783785</v>
      </c>
      <c r="CY2217">
        <v>1</v>
      </c>
      <c r="CZ2217">
        <v>0</v>
      </c>
      <c r="DA2217">
        <v>0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"07/22/2022 21:44:07.069"</f>
        <v>07/22/2022 21:44:07.069</v>
      </c>
      <c r="C2218" t="str">
        <f t="shared" si="1283"/>
        <v>FFDFD3C0</v>
      </c>
      <c r="D2218" t="s">
        <v>113</v>
      </c>
      <c r="E2218">
        <v>44</v>
      </c>
      <c r="H2218">
        <v>151</v>
      </c>
      <c r="I2218" t="s">
        <v>114</v>
      </c>
      <c r="J2218" t="s">
        <v>115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313"/>
        <v>21:44:06.867</v>
      </c>
      <c r="T2218" t="str">
        <f t="shared" si="1314"/>
        <v>21:44:06.467</v>
      </c>
      <c r="U2218" t="str">
        <f t="shared" si="1298"/>
        <v>A54CFF</v>
      </c>
      <c r="V2218">
        <v>0</v>
      </c>
      <c r="W2218">
        <v>0</v>
      </c>
      <c r="X2218">
        <v>2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1</v>
      </c>
      <c r="AI2218" t="s">
        <v>860</v>
      </c>
      <c r="AJ2218">
        <v>43.480325000000001</v>
      </c>
      <c r="AK2218" t="s">
        <v>861</v>
      </c>
      <c r="AL2218">
        <v>-88.813154999999995</v>
      </c>
      <c r="AM2218">
        <v>25</v>
      </c>
      <c r="AN2218">
        <v>1775</v>
      </c>
      <c r="AO2218" t="s">
        <v>118</v>
      </c>
      <c r="AP2218">
        <v>-47</v>
      </c>
      <c r="AQ2218">
        <v>84</v>
      </c>
      <c r="AR2218">
        <v>0</v>
      </c>
      <c r="AZ2218">
        <v>1200</v>
      </c>
      <c r="BA2218">
        <v>1</v>
      </c>
      <c r="BB2218" t="str">
        <f t="shared" si="1284"/>
        <v xml:space="preserve">N4400K  </v>
      </c>
      <c r="BC2218">
        <v>1</v>
      </c>
      <c r="BE2218">
        <v>0</v>
      </c>
      <c r="BF2218">
        <v>0</v>
      </c>
      <c r="BG2218">
        <v>0</v>
      </c>
      <c r="BH2218">
        <v>1700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 t="shared" si="1315"/>
        <v>21:44:06.873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3</v>
      </c>
      <c r="CP2218" t="s">
        <v>119</v>
      </c>
      <c r="CQ2218">
        <v>169</v>
      </c>
      <c r="CR2218">
        <v>3</v>
      </c>
      <c r="CW2218">
        <v>10783785</v>
      </c>
      <c r="CY2218">
        <v>1</v>
      </c>
      <c r="CZ2218">
        <v>0</v>
      </c>
      <c r="DA2218">
        <v>1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"07/22/2022 21:44:07.069"</f>
        <v>07/22/2022 21:44:07.069</v>
      </c>
      <c r="C2219" t="str">
        <f t="shared" ref="C2219:C2282" si="1316">"FFDFD3C0"</f>
        <v>FFDFD3C0</v>
      </c>
      <c r="D2219" t="s">
        <v>124</v>
      </c>
      <c r="E2219">
        <v>2</v>
      </c>
      <c r="H2219">
        <v>156</v>
      </c>
      <c r="I2219" t="s">
        <v>125</v>
      </c>
      <c r="J2219" t="s">
        <v>126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1313"/>
        <v>21:44:06.867</v>
      </c>
      <c r="T2219" t="str">
        <f t="shared" si="1314"/>
        <v>21:44:06.467</v>
      </c>
      <c r="U2219" t="str">
        <f t="shared" si="1298"/>
        <v>A54CFF</v>
      </c>
      <c r="V2219">
        <v>0</v>
      </c>
      <c r="W2219">
        <v>0</v>
      </c>
      <c r="X2219">
        <v>2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1</v>
      </c>
      <c r="AI2219" t="s">
        <v>860</v>
      </c>
      <c r="AJ2219">
        <v>43.480325000000001</v>
      </c>
      <c r="AK2219" t="s">
        <v>861</v>
      </c>
      <c r="AL2219">
        <v>-88.813154999999995</v>
      </c>
      <c r="AM2219">
        <v>25</v>
      </c>
      <c r="AN2219">
        <v>1775</v>
      </c>
      <c r="AO2219" t="s">
        <v>118</v>
      </c>
      <c r="AP2219">
        <v>-47</v>
      </c>
      <c r="AQ2219">
        <v>84</v>
      </c>
      <c r="AR2219">
        <v>0</v>
      </c>
      <c r="AZ2219">
        <v>1200</v>
      </c>
      <c r="BA2219">
        <v>1</v>
      </c>
      <c r="BB2219" t="str">
        <f t="shared" ref="BB2219:BB2282" si="1317">"N4400K  "</f>
        <v xml:space="preserve">N4400K  </v>
      </c>
      <c r="BC2219">
        <v>1</v>
      </c>
      <c r="BE2219">
        <v>0</v>
      </c>
      <c r="BF2219">
        <v>0</v>
      </c>
      <c r="BG2219">
        <v>0</v>
      </c>
      <c r="BH2219">
        <v>1700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 t="shared" si="1315"/>
        <v>21:44:06.873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3</v>
      </c>
      <c r="CP2219" t="s">
        <v>119</v>
      </c>
      <c r="CQ2219">
        <v>169</v>
      </c>
      <c r="CR2219">
        <v>3</v>
      </c>
      <c r="CW2219">
        <v>10783785</v>
      </c>
      <c r="CY2219">
        <v>1</v>
      </c>
      <c r="CZ2219">
        <v>0</v>
      </c>
      <c r="DA2219">
        <v>1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"07/22/2022 21:44:07.116"</f>
        <v>07/22/2022 21:44:07.116</v>
      </c>
      <c r="C2220" t="str">
        <f t="shared" si="1316"/>
        <v>FFDFD3C0</v>
      </c>
      <c r="D2220" t="s">
        <v>121</v>
      </c>
      <c r="E2220">
        <v>11</v>
      </c>
      <c r="F2220">
        <v>1011</v>
      </c>
      <c r="G2220" t="s">
        <v>125</v>
      </c>
      <c r="J2220" t="s">
        <v>123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313"/>
        <v>21:44:06.867</v>
      </c>
      <c r="T2220" t="str">
        <f t="shared" si="1314"/>
        <v>21:44:06.467</v>
      </c>
      <c r="U2220" t="str">
        <f t="shared" si="1298"/>
        <v>A54CFF</v>
      </c>
      <c r="V2220">
        <v>0</v>
      </c>
      <c r="W2220">
        <v>0</v>
      </c>
      <c r="X2220">
        <v>2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1</v>
      </c>
      <c r="AI2220" t="s">
        <v>860</v>
      </c>
      <c r="AJ2220">
        <v>43.480325000000001</v>
      </c>
      <c r="AK2220" t="s">
        <v>861</v>
      </c>
      <c r="AL2220">
        <v>-88.813154999999995</v>
      </c>
      <c r="AM2220">
        <v>25</v>
      </c>
      <c r="AN2220">
        <v>1775</v>
      </c>
      <c r="AO2220" t="s">
        <v>118</v>
      </c>
      <c r="AP2220">
        <v>-47</v>
      </c>
      <c r="AQ2220">
        <v>84</v>
      </c>
      <c r="AR2220">
        <v>0</v>
      </c>
      <c r="AZ2220">
        <v>1200</v>
      </c>
      <c r="BA2220">
        <v>1</v>
      </c>
      <c r="BB2220" t="str">
        <f t="shared" si="1317"/>
        <v xml:space="preserve">N4400K  </v>
      </c>
      <c r="BC2220">
        <v>1</v>
      </c>
      <c r="BE2220">
        <v>0</v>
      </c>
      <c r="BF2220">
        <v>0</v>
      </c>
      <c r="BG2220">
        <v>0</v>
      </c>
      <c r="BH2220">
        <v>1700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 t="shared" si="1315"/>
        <v>21:44:06.873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3</v>
      </c>
      <c r="CP2220" t="s">
        <v>119</v>
      </c>
      <c r="CQ2220">
        <v>169</v>
      </c>
      <c r="CR2220">
        <v>3</v>
      </c>
      <c r="CW2220">
        <v>10783785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>"07/22/2022 21:44:07.194"</f>
        <v>07/22/2022 21:44:07.194</v>
      </c>
      <c r="C2221" t="str">
        <f t="shared" si="1316"/>
        <v>FFDFD3C0</v>
      </c>
      <c r="D2221" t="s">
        <v>127</v>
      </c>
      <c r="E2221">
        <v>8</v>
      </c>
      <c r="F2221">
        <v>2008</v>
      </c>
      <c r="G2221" t="s">
        <v>128</v>
      </c>
      <c r="J2221" t="s">
        <v>129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313"/>
        <v>21:44:06.867</v>
      </c>
      <c r="T2221" t="str">
        <f t="shared" si="1314"/>
        <v>21:44:06.467</v>
      </c>
      <c r="U2221" t="str">
        <f t="shared" si="1298"/>
        <v>A54CFF</v>
      </c>
      <c r="V2221">
        <v>0</v>
      </c>
      <c r="W2221">
        <v>0</v>
      </c>
      <c r="X2221">
        <v>2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1</v>
      </c>
      <c r="AI2221" t="s">
        <v>860</v>
      </c>
      <c r="AJ2221">
        <v>43.480325000000001</v>
      </c>
      <c r="AK2221" t="s">
        <v>861</v>
      </c>
      <c r="AL2221">
        <v>-88.813154999999995</v>
      </c>
      <c r="AM2221">
        <v>25</v>
      </c>
      <c r="AN2221">
        <v>1775</v>
      </c>
      <c r="AO2221" t="s">
        <v>118</v>
      </c>
      <c r="AP2221">
        <v>-47</v>
      </c>
      <c r="AQ2221">
        <v>84</v>
      </c>
      <c r="AR2221">
        <v>0</v>
      </c>
      <c r="AZ2221">
        <v>1200</v>
      </c>
      <c r="BA2221">
        <v>1</v>
      </c>
      <c r="BB2221" t="str">
        <f t="shared" si="1317"/>
        <v xml:space="preserve">N4400K  </v>
      </c>
      <c r="BC2221">
        <v>1</v>
      </c>
      <c r="BE2221">
        <v>0</v>
      </c>
      <c r="BF2221">
        <v>0</v>
      </c>
      <c r="BG2221">
        <v>0</v>
      </c>
      <c r="BH2221">
        <v>1700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 t="shared" si="1315"/>
        <v>21:44:06.873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3</v>
      </c>
      <c r="CP2221" t="s">
        <v>119</v>
      </c>
      <c r="CQ2221">
        <v>169</v>
      </c>
      <c r="CR2221">
        <v>3</v>
      </c>
      <c r="CW2221">
        <v>10783785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>"07/22/2022 21:44:08.116"</f>
        <v>07/22/2022 21:44:08.116</v>
      </c>
      <c r="C2222" t="str">
        <f t="shared" si="1316"/>
        <v>FFDFD3C0</v>
      </c>
      <c r="D2222" t="s">
        <v>124</v>
      </c>
      <c r="E2222">
        <v>2</v>
      </c>
      <c r="H2222">
        <v>156</v>
      </c>
      <c r="I2222" t="s">
        <v>125</v>
      </c>
      <c r="J2222" t="s">
        <v>126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ref="S2222:S2227" si="1318">"21:44:07.875"</f>
        <v>21:44:07.875</v>
      </c>
      <c r="T2222" t="str">
        <f t="shared" ref="T2222:T2227" si="1319">"21:44:07.375"</f>
        <v>21:44:07.375</v>
      </c>
      <c r="U2222" t="str">
        <f t="shared" si="1298"/>
        <v>A54CFF</v>
      </c>
      <c r="V2222">
        <v>0</v>
      </c>
      <c r="W2222">
        <v>0</v>
      </c>
      <c r="X2222">
        <v>2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1</v>
      </c>
      <c r="AI2222" t="s">
        <v>862</v>
      </c>
      <c r="AJ2222">
        <v>43.480732000000003</v>
      </c>
      <c r="AK2222" t="s">
        <v>863</v>
      </c>
      <c r="AL2222">
        <v>-88.813477000000006</v>
      </c>
      <c r="AM2222">
        <v>25</v>
      </c>
      <c r="AN2222">
        <v>1775</v>
      </c>
      <c r="AO2222" t="s">
        <v>118</v>
      </c>
      <c r="AP2222">
        <v>-48</v>
      </c>
      <c r="AQ2222">
        <v>84</v>
      </c>
      <c r="AR2222">
        <v>64</v>
      </c>
      <c r="AZ2222">
        <v>1200</v>
      </c>
      <c r="BA2222">
        <v>1</v>
      </c>
      <c r="BB2222" t="str">
        <f t="shared" si="1317"/>
        <v xml:space="preserve">N4400K  </v>
      </c>
      <c r="BC2222">
        <v>1</v>
      </c>
      <c r="BE2222">
        <v>0</v>
      </c>
      <c r="BF2222">
        <v>0</v>
      </c>
      <c r="BG2222">
        <v>0</v>
      </c>
      <c r="BH2222">
        <v>1700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 t="shared" ref="BW2222:BW2227" si="1320">"21:44:07.878"</f>
        <v>21:44:07.878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3</v>
      </c>
      <c r="CP2222" t="s">
        <v>119</v>
      </c>
      <c r="CQ2222">
        <v>169</v>
      </c>
      <c r="CR2222">
        <v>3</v>
      </c>
      <c r="CW2222">
        <v>10785435</v>
      </c>
      <c r="CY2222">
        <v>1</v>
      </c>
      <c r="CZ2222">
        <v>0</v>
      </c>
      <c r="DA2222">
        <v>0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>"07/22/2022 21:44:08.116"</f>
        <v>07/22/2022 21:44:08.116</v>
      </c>
      <c r="C2223" t="str">
        <f t="shared" si="1316"/>
        <v>FFDFD3C0</v>
      </c>
      <c r="D2223" t="s">
        <v>121</v>
      </c>
      <c r="E2223">
        <v>11</v>
      </c>
      <c r="F2223">
        <v>1011</v>
      </c>
      <c r="G2223" t="s">
        <v>125</v>
      </c>
      <c r="J2223" t="s">
        <v>123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318"/>
        <v>21:44:07.875</v>
      </c>
      <c r="T2223" t="str">
        <f t="shared" si="1319"/>
        <v>21:44:07.375</v>
      </c>
      <c r="U2223" t="str">
        <f t="shared" si="1298"/>
        <v>A54CFF</v>
      </c>
      <c r="V2223">
        <v>0</v>
      </c>
      <c r="W2223">
        <v>0</v>
      </c>
      <c r="X2223">
        <v>2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1</v>
      </c>
      <c r="AI2223" t="s">
        <v>862</v>
      </c>
      <c r="AJ2223">
        <v>43.480732000000003</v>
      </c>
      <c r="AK2223" t="s">
        <v>863</v>
      </c>
      <c r="AL2223">
        <v>-88.813477000000006</v>
      </c>
      <c r="AM2223">
        <v>25</v>
      </c>
      <c r="AN2223">
        <v>1775</v>
      </c>
      <c r="AO2223" t="s">
        <v>118</v>
      </c>
      <c r="AP2223">
        <v>-48</v>
      </c>
      <c r="AQ2223">
        <v>84</v>
      </c>
      <c r="AR2223">
        <v>64</v>
      </c>
      <c r="AZ2223">
        <v>1200</v>
      </c>
      <c r="BA2223">
        <v>1</v>
      </c>
      <c r="BB2223" t="str">
        <f t="shared" si="1317"/>
        <v xml:space="preserve">N4400K  </v>
      </c>
      <c r="BC2223">
        <v>1</v>
      </c>
      <c r="BE2223">
        <v>0</v>
      </c>
      <c r="BF2223">
        <v>0</v>
      </c>
      <c r="BG2223">
        <v>0</v>
      </c>
      <c r="BH2223">
        <v>1700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 t="shared" si="1320"/>
        <v>21:44:07.878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3</v>
      </c>
      <c r="CP2223" t="s">
        <v>119</v>
      </c>
      <c r="CQ2223">
        <v>169</v>
      </c>
      <c r="CR2223">
        <v>3</v>
      </c>
      <c r="CW2223">
        <v>10785435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>"07/22/2022 21:44:08.163"</f>
        <v>07/22/2022 21:44:08.163</v>
      </c>
      <c r="C2224" t="str">
        <f t="shared" si="1316"/>
        <v>FFDFD3C0</v>
      </c>
      <c r="D2224" t="s">
        <v>127</v>
      </c>
      <c r="E2224">
        <v>8</v>
      </c>
      <c r="F2224">
        <v>2008</v>
      </c>
      <c r="G2224" t="s">
        <v>128</v>
      </c>
      <c r="J2224" t="s">
        <v>129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318"/>
        <v>21:44:07.875</v>
      </c>
      <c r="T2224" t="str">
        <f t="shared" si="1319"/>
        <v>21:44:07.375</v>
      </c>
      <c r="U2224" t="str">
        <f t="shared" si="1298"/>
        <v>A54CFF</v>
      </c>
      <c r="V2224">
        <v>0</v>
      </c>
      <c r="W2224">
        <v>0</v>
      </c>
      <c r="X2224">
        <v>2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1</v>
      </c>
      <c r="AI2224" t="s">
        <v>862</v>
      </c>
      <c r="AJ2224">
        <v>43.480732000000003</v>
      </c>
      <c r="AK2224" t="s">
        <v>863</v>
      </c>
      <c r="AL2224">
        <v>-88.813477000000006</v>
      </c>
      <c r="AM2224">
        <v>25</v>
      </c>
      <c r="AN2224">
        <v>1775</v>
      </c>
      <c r="AO2224" t="s">
        <v>118</v>
      </c>
      <c r="AP2224">
        <v>-48</v>
      </c>
      <c r="AQ2224">
        <v>84</v>
      </c>
      <c r="AR2224">
        <v>64</v>
      </c>
      <c r="AZ2224">
        <v>1200</v>
      </c>
      <c r="BA2224">
        <v>1</v>
      </c>
      <c r="BB2224" t="str">
        <f t="shared" si="1317"/>
        <v xml:space="preserve">N4400K  </v>
      </c>
      <c r="BC2224">
        <v>1</v>
      </c>
      <c r="BE2224">
        <v>0</v>
      </c>
      <c r="BF2224">
        <v>0</v>
      </c>
      <c r="BG2224">
        <v>0</v>
      </c>
      <c r="BH2224">
        <v>1700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 t="shared" si="1320"/>
        <v>21:44:07.878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3</v>
      </c>
      <c r="CP2224" t="s">
        <v>119</v>
      </c>
      <c r="CQ2224">
        <v>169</v>
      </c>
      <c r="CR2224">
        <v>3</v>
      </c>
      <c r="CW2224">
        <v>10785435</v>
      </c>
      <c r="CY2224">
        <v>1</v>
      </c>
      <c r="CZ2224">
        <v>0</v>
      </c>
      <c r="DA2224">
        <v>0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"07/22/2022 21:44:08.163"</f>
        <v>07/22/2022 21:44:08.163</v>
      </c>
      <c r="C2225" t="str">
        <f t="shared" si="1316"/>
        <v>FFDFD3C0</v>
      </c>
      <c r="D2225" t="s">
        <v>121</v>
      </c>
      <c r="E2225">
        <v>12</v>
      </c>
      <c r="F2225">
        <v>1012</v>
      </c>
      <c r="G2225" t="s">
        <v>122</v>
      </c>
      <c r="J2225" t="s">
        <v>123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318"/>
        <v>21:44:07.875</v>
      </c>
      <c r="T2225" t="str">
        <f t="shared" si="1319"/>
        <v>21:44:07.375</v>
      </c>
      <c r="U2225" t="str">
        <f t="shared" si="1298"/>
        <v>A54CFF</v>
      </c>
      <c r="V2225">
        <v>0</v>
      </c>
      <c r="W2225">
        <v>0</v>
      </c>
      <c r="X2225">
        <v>2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1</v>
      </c>
      <c r="AI2225" t="s">
        <v>862</v>
      </c>
      <c r="AJ2225">
        <v>43.480732000000003</v>
      </c>
      <c r="AK2225" t="s">
        <v>863</v>
      </c>
      <c r="AL2225">
        <v>-88.813477000000006</v>
      </c>
      <c r="AM2225">
        <v>25</v>
      </c>
      <c r="AN2225">
        <v>1775</v>
      </c>
      <c r="AO2225" t="s">
        <v>118</v>
      </c>
      <c r="AP2225">
        <v>-48</v>
      </c>
      <c r="AQ2225">
        <v>84</v>
      </c>
      <c r="AR2225">
        <v>64</v>
      </c>
      <c r="AZ2225">
        <v>1200</v>
      </c>
      <c r="BA2225">
        <v>1</v>
      </c>
      <c r="BB2225" t="str">
        <f t="shared" si="1317"/>
        <v xml:space="preserve">N4400K  </v>
      </c>
      <c r="BC2225">
        <v>1</v>
      </c>
      <c r="BE2225">
        <v>0</v>
      </c>
      <c r="BF2225">
        <v>0</v>
      </c>
      <c r="BG2225">
        <v>0</v>
      </c>
      <c r="BH2225">
        <v>1700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 t="shared" si="1320"/>
        <v>21:44:07.878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3</v>
      </c>
      <c r="CP2225" t="s">
        <v>119</v>
      </c>
      <c r="CQ2225">
        <v>169</v>
      </c>
      <c r="CR2225">
        <v>3</v>
      </c>
      <c r="CW2225">
        <v>10785435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"07/22/2022 21:44:08.163"</f>
        <v>07/22/2022 21:44:08.163</v>
      </c>
      <c r="C2226" t="str">
        <f t="shared" si="1316"/>
        <v>FFDFD3C0</v>
      </c>
      <c r="D2226" t="s">
        <v>113</v>
      </c>
      <c r="E2226">
        <v>44</v>
      </c>
      <c r="H2226">
        <v>151</v>
      </c>
      <c r="I2226" t="s">
        <v>114</v>
      </c>
      <c r="J2226" t="s">
        <v>115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1318"/>
        <v>21:44:07.875</v>
      </c>
      <c r="T2226" t="str">
        <f t="shared" si="1319"/>
        <v>21:44:07.375</v>
      </c>
      <c r="U2226" t="str">
        <f t="shared" si="1298"/>
        <v>A54CFF</v>
      </c>
      <c r="V2226">
        <v>0</v>
      </c>
      <c r="W2226">
        <v>0</v>
      </c>
      <c r="X2226">
        <v>2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1</v>
      </c>
      <c r="AI2226" t="s">
        <v>862</v>
      </c>
      <c r="AJ2226">
        <v>43.480732000000003</v>
      </c>
      <c r="AK2226" t="s">
        <v>863</v>
      </c>
      <c r="AL2226">
        <v>-88.813477000000006</v>
      </c>
      <c r="AM2226">
        <v>25</v>
      </c>
      <c r="AN2226">
        <v>1775</v>
      </c>
      <c r="AO2226" t="s">
        <v>118</v>
      </c>
      <c r="AP2226">
        <v>-48</v>
      </c>
      <c r="AQ2226">
        <v>84</v>
      </c>
      <c r="AR2226">
        <v>64</v>
      </c>
      <c r="AZ2226">
        <v>1200</v>
      </c>
      <c r="BA2226">
        <v>1</v>
      </c>
      <c r="BB2226" t="str">
        <f t="shared" si="1317"/>
        <v xml:space="preserve">N4400K  </v>
      </c>
      <c r="BC2226">
        <v>1</v>
      </c>
      <c r="BE2226">
        <v>0</v>
      </c>
      <c r="BF2226">
        <v>0</v>
      </c>
      <c r="BG2226">
        <v>0</v>
      </c>
      <c r="BH2226">
        <v>1700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 t="shared" si="1320"/>
        <v>21:44:07.878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3</v>
      </c>
      <c r="CP2226" t="s">
        <v>119</v>
      </c>
      <c r="CQ2226">
        <v>169</v>
      </c>
      <c r="CR2226">
        <v>3</v>
      </c>
      <c r="CW2226">
        <v>10785435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"07/22/2022 21:44:08.163"</f>
        <v>07/22/2022 21:44:08.163</v>
      </c>
      <c r="C2227" t="str">
        <f t="shared" si="1316"/>
        <v>FFDFD3C0</v>
      </c>
      <c r="D2227" t="s">
        <v>113</v>
      </c>
      <c r="E2227">
        <v>45</v>
      </c>
      <c r="H2227">
        <v>152</v>
      </c>
      <c r="I2227" t="s">
        <v>120</v>
      </c>
      <c r="J2227" t="s">
        <v>115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1318"/>
        <v>21:44:07.875</v>
      </c>
      <c r="T2227" t="str">
        <f t="shared" si="1319"/>
        <v>21:44:07.375</v>
      </c>
      <c r="U2227" t="str">
        <f t="shared" si="1298"/>
        <v>A54CFF</v>
      </c>
      <c r="V2227">
        <v>0</v>
      </c>
      <c r="W2227">
        <v>0</v>
      </c>
      <c r="X2227">
        <v>2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1</v>
      </c>
      <c r="AI2227" t="s">
        <v>862</v>
      </c>
      <c r="AJ2227">
        <v>43.480732000000003</v>
      </c>
      <c r="AK2227" t="s">
        <v>863</v>
      </c>
      <c r="AL2227">
        <v>-88.813477000000006</v>
      </c>
      <c r="AM2227">
        <v>25</v>
      </c>
      <c r="AN2227">
        <v>1775</v>
      </c>
      <c r="AO2227" t="s">
        <v>118</v>
      </c>
      <c r="AP2227">
        <v>-48</v>
      </c>
      <c r="AQ2227">
        <v>84</v>
      </c>
      <c r="AR2227">
        <v>64</v>
      </c>
      <c r="AZ2227">
        <v>1200</v>
      </c>
      <c r="BA2227">
        <v>1</v>
      </c>
      <c r="BB2227" t="str">
        <f t="shared" si="1317"/>
        <v xml:space="preserve">N4400K  </v>
      </c>
      <c r="BC2227">
        <v>1</v>
      </c>
      <c r="BE2227">
        <v>0</v>
      </c>
      <c r="BF2227">
        <v>0</v>
      </c>
      <c r="BG2227">
        <v>0</v>
      </c>
      <c r="BH2227">
        <v>1700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 t="shared" si="1320"/>
        <v>21:44:07.878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3</v>
      </c>
      <c r="CP2227" t="s">
        <v>119</v>
      </c>
      <c r="CQ2227">
        <v>169</v>
      </c>
      <c r="CR2227">
        <v>3</v>
      </c>
      <c r="CW2227">
        <v>10785435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"07/22/2022 21:44:09.569"</f>
        <v>07/22/2022 21:44:09.569</v>
      </c>
      <c r="C2228" t="str">
        <f t="shared" si="1316"/>
        <v>FFDFD3C0</v>
      </c>
      <c r="D2228" t="s">
        <v>127</v>
      </c>
      <c r="E2228">
        <v>8</v>
      </c>
      <c r="F2228">
        <v>2008</v>
      </c>
      <c r="G2228" t="s">
        <v>128</v>
      </c>
      <c r="J2228" t="s">
        <v>129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ref="S2228:S2233" si="1321">"21:44:09.313"</f>
        <v>21:44:09.313</v>
      </c>
      <c r="T2228" t="str">
        <f t="shared" ref="T2228:T2233" si="1322">"21:44:08.913"</f>
        <v>21:44:08.913</v>
      </c>
      <c r="U2228" t="str">
        <f t="shared" si="1298"/>
        <v>A54CFF</v>
      </c>
      <c r="V2228">
        <v>0</v>
      </c>
      <c r="W2228">
        <v>0</v>
      </c>
      <c r="X2228">
        <v>2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1</v>
      </c>
      <c r="AI2228" t="s">
        <v>864</v>
      </c>
      <c r="AJ2228">
        <v>43.481268999999998</v>
      </c>
      <c r="AK2228" t="s">
        <v>865</v>
      </c>
      <c r="AL2228">
        <v>-88.813862999999998</v>
      </c>
      <c r="AM2228">
        <v>25</v>
      </c>
      <c r="AN2228">
        <v>1800</v>
      </c>
      <c r="AO2228" t="s">
        <v>118</v>
      </c>
      <c r="AP2228">
        <v>-49</v>
      </c>
      <c r="AQ2228">
        <v>83</v>
      </c>
      <c r="AR2228">
        <v>256</v>
      </c>
      <c r="AZ2228">
        <v>1200</v>
      </c>
      <c r="BA2228">
        <v>1</v>
      </c>
      <c r="BB2228" t="str">
        <f t="shared" si="1317"/>
        <v xml:space="preserve">N4400K  </v>
      </c>
      <c r="BC2228">
        <v>1</v>
      </c>
      <c r="BE2228">
        <v>0</v>
      </c>
      <c r="BF2228">
        <v>0</v>
      </c>
      <c r="BG2228">
        <v>0</v>
      </c>
      <c r="BH2228">
        <v>1700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 t="shared" ref="BW2228:BW2233" si="1323">"21:44:09.315"</f>
        <v>21:44:09.315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7</v>
      </c>
      <c r="CP2228" t="s">
        <v>119</v>
      </c>
      <c r="CQ2228">
        <v>168</v>
      </c>
      <c r="CR2228">
        <v>1</v>
      </c>
      <c r="CW2228">
        <v>13437243</v>
      </c>
      <c r="CY2228">
        <v>1</v>
      </c>
      <c r="CZ2228">
        <v>0</v>
      </c>
      <c r="DA2228">
        <v>0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"07/22/2022 21:44:09.569"</f>
        <v>07/22/2022 21:44:09.569</v>
      </c>
      <c r="C2229" t="str">
        <f t="shared" si="1316"/>
        <v>FFDFD3C0</v>
      </c>
      <c r="D2229" t="s">
        <v>113</v>
      </c>
      <c r="E2229">
        <v>44</v>
      </c>
      <c r="H2229">
        <v>151</v>
      </c>
      <c r="I2229" t="s">
        <v>114</v>
      </c>
      <c r="J2229" t="s">
        <v>115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1321"/>
        <v>21:44:09.313</v>
      </c>
      <c r="T2229" t="str">
        <f t="shared" si="1322"/>
        <v>21:44:08.913</v>
      </c>
      <c r="U2229" t="str">
        <f t="shared" si="1298"/>
        <v>A54CFF</v>
      </c>
      <c r="V2229">
        <v>0</v>
      </c>
      <c r="W2229">
        <v>0</v>
      </c>
      <c r="X2229">
        <v>2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1</v>
      </c>
      <c r="AI2229" t="s">
        <v>864</v>
      </c>
      <c r="AJ2229">
        <v>43.481268999999998</v>
      </c>
      <c r="AK2229" t="s">
        <v>865</v>
      </c>
      <c r="AL2229">
        <v>-88.813862999999998</v>
      </c>
      <c r="AM2229">
        <v>25</v>
      </c>
      <c r="AN2229">
        <v>1800</v>
      </c>
      <c r="AO2229" t="s">
        <v>118</v>
      </c>
      <c r="AP2229">
        <v>-49</v>
      </c>
      <c r="AQ2229">
        <v>83</v>
      </c>
      <c r="AR2229">
        <v>256</v>
      </c>
      <c r="AZ2229">
        <v>1200</v>
      </c>
      <c r="BA2229">
        <v>1</v>
      </c>
      <c r="BB2229" t="str">
        <f t="shared" si="1317"/>
        <v xml:space="preserve">N4400K  </v>
      </c>
      <c r="BC2229">
        <v>1</v>
      </c>
      <c r="BE2229">
        <v>0</v>
      </c>
      <c r="BF2229">
        <v>0</v>
      </c>
      <c r="BG2229">
        <v>0</v>
      </c>
      <c r="BH2229">
        <v>1700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 t="shared" si="1323"/>
        <v>21:44:09.315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7</v>
      </c>
      <c r="CP2229" t="s">
        <v>119</v>
      </c>
      <c r="CQ2229">
        <v>168</v>
      </c>
      <c r="CR2229">
        <v>1</v>
      </c>
      <c r="CW2229">
        <v>13437243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"07/22/2022 21:44:09.569"</f>
        <v>07/22/2022 21:44:09.569</v>
      </c>
      <c r="C2230" t="str">
        <f t="shared" si="1316"/>
        <v>FFDFD3C0</v>
      </c>
      <c r="D2230" t="s">
        <v>121</v>
      </c>
      <c r="E2230">
        <v>12</v>
      </c>
      <c r="F2230">
        <v>1012</v>
      </c>
      <c r="G2230" t="s">
        <v>122</v>
      </c>
      <c r="J2230" t="s">
        <v>123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321"/>
        <v>21:44:09.313</v>
      </c>
      <c r="T2230" t="str">
        <f t="shared" si="1322"/>
        <v>21:44:08.913</v>
      </c>
      <c r="U2230" t="str">
        <f t="shared" si="1298"/>
        <v>A54CFF</v>
      </c>
      <c r="V2230">
        <v>0</v>
      </c>
      <c r="W2230">
        <v>0</v>
      </c>
      <c r="X2230">
        <v>2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1</v>
      </c>
      <c r="AI2230" t="s">
        <v>864</v>
      </c>
      <c r="AJ2230">
        <v>43.481268999999998</v>
      </c>
      <c r="AK2230" t="s">
        <v>865</v>
      </c>
      <c r="AL2230">
        <v>-88.813862999999998</v>
      </c>
      <c r="AM2230">
        <v>25</v>
      </c>
      <c r="AN2230">
        <v>1800</v>
      </c>
      <c r="AO2230" t="s">
        <v>118</v>
      </c>
      <c r="AP2230">
        <v>-49</v>
      </c>
      <c r="AQ2230">
        <v>83</v>
      </c>
      <c r="AR2230">
        <v>256</v>
      </c>
      <c r="AZ2230">
        <v>1200</v>
      </c>
      <c r="BA2230">
        <v>1</v>
      </c>
      <c r="BB2230" t="str">
        <f t="shared" si="1317"/>
        <v xml:space="preserve">N4400K  </v>
      </c>
      <c r="BC2230">
        <v>1</v>
      </c>
      <c r="BE2230">
        <v>0</v>
      </c>
      <c r="BF2230">
        <v>0</v>
      </c>
      <c r="BG2230">
        <v>0</v>
      </c>
      <c r="BH2230">
        <v>1700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 t="shared" si="1323"/>
        <v>21:44:09.315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7</v>
      </c>
      <c r="CP2230" t="s">
        <v>119</v>
      </c>
      <c r="CQ2230">
        <v>168</v>
      </c>
      <c r="CR2230">
        <v>1</v>
      </c>
      <c r="CW2230">
        <v>13437243</v>
      </c>
      <c r="CY2230">
        <v>1</v>
      </c>
      <c r="CZ2230">
        <v>0</v>
      </c>
      <c r="DA2230">
        <v>1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"07/22/2022 21:44:09.569"</f>
        <v>07/22/2022 21:44:09.569</v>
      </c>
      <c r="C2231" t="str">
        <f t="shared" si="1316"/>
        <v>FFDFD3C0</v>
      </c>
      <c r="D2231" t="s">
        <v>113</v>
      </c>
      <c r="E2231">
        <v>45</v>
      </c>
      <c r="H2231">
        <v>152</v>
      </c>
      <c r="I2231" t="s">
        <v>120</v>
      </c>
      <c r="J2231" t="s">
        <v>115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321"/>
        <v>21:44:09.313</v>
      </c>
      <c r="T2231" t="str">
        <f t="shared" si="1322"/>
        <v>21:44:08.913</v>
      </c>
      <c r="U2231" t="str">
        <f t="shared" si="1298"/>
        <v>A54CFF</v>
      </c>
      <c r="V2231">
        <v>0</v>
      </c>
      <c r="W2231">
        <v>0</v>
      </c>
      <c r="X2231">
        <v>2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1</v>
      </c>
      <c r="AI2231" t="s">
        <v>864</v>
      </c>
      <c r="AJ2231">
        <v>43.481268999999998</v>
      </c>
      <c r="AK2231" t="s">
        <v>865</v>
      </c>
      <c r="AL2231">
        <v>-88.813862999999998</v>
      </c>
      <c r="AM2231">
        <v>25</v>
      </c>
      <c r="AN2231">
        <v>1800</v>
      </c>
      <c r="AO2231" t="s">
        <v>118</v>
      </c>
      <c r="AP2231">
        <v>-49</v>
      </c>
      <c r="AQ2231">
        <v>83</v>
      </c>
      <c r="AR2231">
        <v>256</v>
      </c>
      <c r="AZ2231">
        <v>1200</v>
      </c>
      <c r="BA2231">
        <v>1</v>
      </c>
      <c r="BB2231" t="str">
        <f t="shared" si="1317"/>
        <v xml:space="preserve">N4400K  </v>
      </c>
      <c r="BC2231">
        <v>1</v>
      </c>
      <c r="BE2231">
        <v>0</v>
      </c>
      <c r="BF2231">
        <v>0</v>
      </c>
      <c r="BG2231">
        <v>0</v>
      </c>
      <c r="BH2231">
        <v>1700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 t="shared" si="1323"/>
        <v>21:44:09.315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7</v>
      </c>
      <c r="CP2231" t="s">
        <v>119</v>
      </c>
      <c r="CQ2231">
        <v>168</v>
      </c>
      <c r="CR2231">
        <v>1</v>
      </c>
      <c r="CW2231">
        <v>13437243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"07/22/2022 21:44:09.632"</f>
        <v>07/22/2022 21:44:09.632</v>
      </c>
      <c r="C2232" t="str">
        <f t="shared" si="1316"/>
        <v>FFDFD3C0</v>
      </c>
      <c r="D2232" t="s">
        <v>121</v>
      </c>
      <c r="E2232">
        <v>11</v>
      </c>
      <c r="F2232">
        <v>1011</v>
      </c>
      <c r="G2232" t="s">
        <v>125</v>
      </c>
      <c r="J2232" t="s">
        <v>123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321"/>
        <v>21:44:09.313</v>
      </c>
      <c r="T2232" t="str">
        <f t="shared" si="1322"/>
        <v>21:44:08.913</v>
      </c>
      <c r="U2232" t="str">
        <f t="shared" si="1298"/>
        <v>A54CFF</v>
      </c>
      <c r="V2232">
        <v>0</v>
      </c>
      <c r="W2232">
        <v>0</v>
      </c>
      <c r="X2232">
        <v>2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1</v>
      </c>
      <c r="AI2232" t="s">
        <v>864</v>
      </c>
      <c r="AJ2232">
        <v>43.481268999999998</v>
      </c>
      <c r="AK2232" t="s">
        <v>865</v>
      </c>
      <c r="AL2232">
        <v>-88.813862999999998</v>
      </c>
      <c r="AM2232">
        <v>25</v>
      </c>
      <c r="AN2232">
        <v>1800</v>
      </c>
      <c r="AO2232" t="s">
        <v>118</v>
      </c>
      <c r="AP2232">
        <v>-49</v>
      </c>
      <c r="AQ2232">
        <v>83</v>
      </c>
      <c r="AR2232">
        <v>256</v>
      </c>
      <c r="AZ2232">
        <v>1200</v>
      </c>
      <c r="BA2232">
        <v>1</v>
      </c>
      <c r="BB2232" t="str">
        <f t="shared" si="1317"/>
        <v xml:space="preserve">N4400K  </v>
      </c>
      <c r="BC2232">
        <v>1</v>
      </c>
      <c r="BE2232">
        <v>0</v>
      </c>
      <c r="BF2232">
        <v>0</v>
      </c>
      <c r="BG2232">
        <v>0</v>
      </c>
      <c r="BH2232">
        <v>1700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 t="shared" si="1323"/>
        <v>21:44:09.315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7</v>
      </c>
      <c r="CP2232" t="s">
        <v>119</v>
      </c>
      <c r="CQ2232">
        <v>168</v>
      </c>
      <c r="CR2232">
        <v>1</v>
      </c>
      <c r="CW2232">
        <v>13437243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"07/22/2022 21:44:09.632"</f>
        <v>07/22/2022 21:44:09.632</v>
      </c>
      <c r="C2233" t="str">
        <f t="shared" si="1316"/>
        <v>FFDFD3C0</v>
      </c>
      <c r="D2233" t="s">
        <v>124</v>
      </c>
      <c r="E2233">
        <v>2</v>
      </c>
      <c r="H2233">
        <v>156</v>
      </c>
      <c r="I2233" t="s">
        <v>125</v>
      </c>
      <c r="J2233" t="s">
        <v>126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1321"/>
        <v>21:44:09.313</v>
      </c>
      <c r="T2233" t="str">
        <f t="shared" si="1322"/>
        <v>21:44:08.913</v>
      </c>
      <c r="U2233" t="str">
        <f t="shared" si="1298"/>
        <v>A54CFF</v>
      </c>
      <c r="V2233">
        <v>0</v>
      </c>
      <c r="W2233">
        <v>0</v>
      </c>
      <c r="X2233">
        <v>2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1</v>
      </c>
      <c r="AI2233" t="s">
        <v>864</v>
      </c>
      <c r="AJ2233">
        <v>43.481268999999998</v>
      </c>
      <c r="AK2233" t="s">
        <v>865</v>
      </c>
      <c r="AL2233">
        <v>-88.813862999999998</v>
      </c>
      <c r="AM2233">
        <v>25</v>
      </c>
      <c r="AN2233">
        <v>1800</v>
      </c>
      <c r="AO2233" t="s">
        <v>118</v>
      </c>
      <c r="AP2233">
        <v>-49</v>
      </c>
      <c r="AQ2233">
        <v>83</v>
      </c>
      <c r="AR2233">
        <v>256</v>
      </c>
      <c r="AZ2233">
        <v>1200</v>
      </c>
      <c r="BA2233">
        <v>1</v>
      </c>
      <c r="BB2233" t="str">
        <f t="shared" si="1317"/>
        <v xml:space="preserve">N4400K  </v>
      </c>
      <c r="BC2233">
        <v>1</v>
      </c>
      <c r="BE2233">
        <v>0</v>
      </c>
      <c r="BF2233">
        <v>0</v>
      </c>
      <c r="BG2233">
        <v>0</v>
      </c>
      <c r="BH2233">
        <v>1700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 t="shared" si="1323"/>
        <v>21:44:09.315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7</v>
      </c>
      <c r="CP2233" t="s">
        <v>119</v>
      </c>
      <c r="CQ2233">
        <v>168</v>
      </c>
      <c r="CR2233">
        <v>1</v>
      </c>
      <c r="CW2233">
        <v>13437243</v>
      </c>
      <c r="CY2233">
        <v>1</v>
      </c>
      <c r="CZ2233">
        <v>0</v>
      </c>
      <c r="DA2233">
        <v>1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"07/22/2022 21:44:10.538"</f>
        <v>07/22/2022 21:44:10.538</v>
      </c>
      <c r="C2234" t="str">
        <f t="shared" si="1316"/>
        <v>FFDFD3C0</v>
      </c>
      <c r="D2234" t="s">
        <v>113</v>
      </c>
      <c r="E2234">
        <v>45</v>
      </c>
      <c r="H2234">
        <v>152</v>
      </c>
      <c r="I2234" t="s">
        <v>120</v>
      </c>
      <c r="J2234" t="s">
        <v>115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ref="S2234:S2239" si="1324">"21:44:10.344"</f>
        <v>21:44:10.344</v>
      </c>
      <c r="T2234" t="str">
        <f t="shared" ref="T2234:T2239" si="1325">"21:44:09.844"</f>
        <v>21:44:09.844</v>
      </c>
      <c r="U2234" t="str">
        <f t="shared" si="1298"/>
        <v>A54CFF</v>
      </c>
      <c r="V2234">
        <v>0</v>
      </c>
      <c r="W2234">
        <v>0</v>
      </c>
      <c r="X2234">
        <v>2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1</v>
      </c>
      <c r="AI2234" t="s">
        <v>866</v>
      </c>
      <c r="AJ2234">
        <v>43.481655000000003</v>
      </c>
      <c r="AK2234" t="s">
        <v>867</v>
      </c>
      <c r="AL2234">
        <v>-88.814205999999999</v>
      </c>
      <c r="AM2234">
        <v>25</v>
      </c>
      <c r="AN2234">
        <v>1800</v>
      </c>
      <c r="AO2234" t="s">
        <v>118</v>
      </c>
      <c r="AP2234">
        <v>-50</v>
      </c>
      <c r="AQ2234">
        <v>82</v>
      </c>
      <c r="AR2234">
        <v>256</v>
      </c>
      <c r="AZ2234">
        <v>1200</v>
      </c>
      <c r="BA2234">
        <v>1</v>
      </c>
      <c r="BB2234" t="str">
        <f t="shared" si="1317"/>
        <v xml:space="preserve">N4400K  </v>
      </c>
      <c r="BC2234">
        <v>1</v>
      </c>
      <c r="BE2234">
        <v>0</v>
      </c>
      <c r="BF2234">
        <v>0</v>
      </c>
      <c r="BG2234">
        <v>0</v>
      </c>
      <c r="BH2234">
        <v>1725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 t="shared" ref="BW2234:BW2239" si="1326">"21:44:10.350"</f>
        <v>21:44:10.350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7</v>
      </c>
      <c r="CP2234" t="s">
        <v>119</v>
      </c>
      <c r="CQ2234">
        <v>168</v>
      </c>
      <c r="CR2234">
        <v>0</v>
      </c>
      <c r="CW2234">
        <v>4285038</v>
      </c>
      <c r="CY2234">
        <v>1</v>
      </c>
      <c r="CZ2234">
        <v>0</v>
      </c>
      <c r="DA2234">
        <v>0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"07/22/2022 21:44:10.538"</f>
        <v>07/22/2022 21:44:10.538</v>
      </c>
      <c r="C2235" t="str">
        <f t="shared" si="1316"/>
        <v>FFDFD3C0</v>
      </c>
      <c r="D2235" t="s">
        <v>113</v>
      </c>
      <c r="E2235">
        <v>44</v>
      </c>
      <c r="H2235">
        <v>151</v>
      </c>
      <c r="I2235" t="s">
        <v>114</v>
      </c>
      <c r="J2235" t="s">
        <v>115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1324"/>
        <v>21:44:10.344</v>
      </c>
      <c r="T2235" t="str">
        <f t="shared" si="1325"/>
        <v>21:44:09.844</v>
      </c>
      <c r="U2235" t="str">
        <f t="shared" si="1298"/>
        <v>A54CFF</v>
      </c>
      <c r="V2235">
        <v>0</v>
      </c>
      <c r="W2235">
        <v>0</v>
      </c>
      <c r="X2235">
        <v>2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1</v>
      </c>
      <c r="AI2235" t="s">
        <v>866</v>
      </c>
      <c r="AJ2235">
        <v>43.481655000000003</v>
      </c>
      <c r="AK2235" t="s">
        <v>867</v>
      </c>
      <c r="AL2235">
        <v>-88.814205999999999</v>
      </c>
      <c r="AM2235">
        <v>25</v>
      </c>
      <c r="AN2235">
        <v>1800</v>
      </c>
      <c r="AO2235" t="s">
        <v>118</v>
      </c>
      <c r="AP2235">
        <v>-50</v>
      </c>
      <c r="AQ2235">
        <v>82</v>
      </c>
      <c r="AR2235">
        <v>256</v>
      </c>
      <c r="AZ2235">
        <v>1200</v>
      </c>
      <c r="BA2235">
        <v>1</v>
      </c>
      <c r="BB2235" t="str">
        <f t="shared" si="1317"/>
        <v xml:space="preserve">N4400K  </v>
      </c>
      <c r="BC2235">
        <v>1</v>
      </c>
      <c r="BE2235">
        <v>0</v>
      </c>
      <c r="BF2235">
        <v>0</v>
      </c>
      <c r="BG2235">
        <v>0</v>
      </c>
      <c r="BH2235">
        <v>1725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 t="shared" si="1326"/>
        <v>21:44:10.350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7</v>
      </c>
      <c r="CP2235" t="s">
        <v>119</v>
      </c>
      <c r="CQ2235">
        <v>168</v>
      </c>
      <c r="CR2235">
        <v>0</v>
      </c>
      <c r="CW2235">
        <v>4285038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>"07/22/2022 21:44:10.585"</f>
        <v>07/22/2022 21:44:10.585</v>
      </c>
      <c r="C2236" t="str">
        <f t="shared" si="1316"/>
        <v>FFDFD3C0</v>
      </c>
      <c r="D2236" t="s">
        <v>121</v>
      </c>
      <c r="E2236">
        <v>11</v>
      </c>
      <c r="F2236">
        <v>1011</v>
      </c>
      <c r="G2236" t="s">
        <v>125</v>
      </c>
      <c r="J2236" t="s">
        <v>123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324"/>
        <v>21:44:10.344</v>
      </c>
      <c r="T2236" t="str">
        <f t="shared" si="1325"/>
        <v>21:44:09.844</v>
      </c>
      <c r="U2236" t="str">
        <f t="shared" si="1298"/>
        <v>A54CFF</v>
      </c>
      <c r="V2236">
        <v>0</v>
      </c>
      <c r="W2236">
        <v>0</v>
      </c>
      <c r="X2236">
        <v>2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1</v>
      </c>
      <c r="AI2236" t="s">
        <v>866</v>
      </c>
      <c r="AJ2236">
        <v>43.481655000000003</v>
      </c>
      <c r="AK2236" t="s">
        <v>867</v>
      </c>
      <c r="AL2236">
        <v>-88.814205999999999</v>
      </c>
      <c r="AM2236">
        <v>25</v>
      </c>
      <c r="AN2236">
        <v>1800</v>
      </c>
      <c r="AO2236" t="s">
        <v>118</v>
      </c>
      <c r="AP2236">
        <v>-50</v>
      </c>
      <c r="AQ2236">
        <v>82</v>
      </c>
      <c r="AR2236">
        <v>256</v>
      </c>
      <c r="AZ2236">
        <v>1200</v>
      </c>
      <c r="BA2236">
        <v>1</v>
      </c>
      <c r="BB2236" t="str">
        <f t="shared" si="1317"/>
        <v xml:space="preserve">N4400K  </v>
      </c>
      <c r="BC2236">
        <v>1</v>
      </c>
      <c r="BE2236">
        <v>0</v>
      </c>
      <c r="BF2236">
        <v>0</v>
      </c>
      <c r="BG2236">
        <v>0</v>
      </c>
      <c r="BH2236">
        <v>1725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 t="shared" si="1326"/>
        <v>21:44:10.350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7</v>
      </c>
      <c r="CP2236" t="s">
        <v>119</v>
      </c>
      <c r="CQ2236">
        <v>168</v>
      </c>
      <c r="CR2236">
        <v>0</v>
      </c>
      <c r="CW2236">
        <v>4285038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>"07/22/2022 21:44:10.616"</f>
        <v>07/22/2022 21:44:10.616</v>
      </c>
      <c r="C2237" t="str">
        <f t="shared" si="1316"/>
        <v>FFDFD3C0</v>
      </c>
      <c r="D2237" t="s">
        <v>124</v>
      </c>
      <c r="E2237">
        <v>2</v>
      </c>
      <c r="H2237">
        <v>156</v>
      </c>
      <c r="I2237" t="s">
        <v>125</v>
      </c>
      <c r="J2237" t="s">
        <v>126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1324"/>
        <v>21:44:10.344</v>
      </c>
      <c r="T2237" t="str">
        <f t="shared" si="1325"/>
        <v>21:44:09.844</v>
      </c>
      <c r="U2237" t="str">
        <f t="shared" si="1298"/>
        <v>A54CFF</v>
      </c>
      <c r="V2237">
        <v>0</v>
      </c>
      <c r="W2237">
        <v>0</v>
      </c>
      <c r="X2237">
        <v>2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1</v>
      </c>
      <c r="AI2237" t="s">
        <v>866</v>
      </c>
      <c r="AJ2237">
        <v>43.481655000000003</v>
      </c>
      <c r="AK2237" t="s">
        <v>867</v>
      </c>
      <c r="AL2237">
        <v>-88.814205999999999</v>
      </c>
      <c r="AM2237">
        <v>25</v>
      </c>
      <c r="AN2237">
        <v>1800</v>
      </c>
      <c r="AO2237" t="s">
        <v>118</v>
      </c>
      <c r="AP2237">
        <v>-50</v>
      </c>
      <c r="AQ2237">
        <v>82</v>
      </c>
      <c r="AR2237">
        <v>256</v>
      </c>
      <c r="AZ2237">
        <v>1200</v>
      </c>
      <c r="BA2237">
        <v>1</v>
      </c>
      <c r="BB2237" t="str">
        <f t="shared" si="1317"/>
        <v xml:space="preserve">N4400K  </v>
      </c>
      <c r="BC2237">
        <v>1</v>
      </c>
      <c r="BE2237">
        <v>0</v>
      </c>
      <c r="BF2237">
        <v>0</v>
      </c>
      <c r="BG2237">
        <v>0</v>
      </c>
      <c r="BH2237">
        <v>1725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 t="shared" si="1326"/>
        <v>21:44:10.350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7</v>
      </c>
      <c r="CP2237" t="s">
        <v>119</v>
      </c>
      <c r="CQ2237">
        <v>168</v>
      </c>
      <c r="CR2237">
        <v>0</v>
      </c>
      <c r="CW2237">
        <v>4285038</v>
      </c>
      <c r="CY2237">
        <v>1</v>
      </c>
      <c r="CZ2237">
        <v>0</v>
      </c>
      <c r="DA2237">
        <v>1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>"07/22/2022 21:44:10.616"</f>
        <v>07/22/2022 21:44:10.616</v>
      </c>
      <c r="C2238" t="str">
        <f t="shared" si="1316"/>
        <v>FFDFD3C0</v>
      </c>
      <c r="D2238" t="s">
        <v>127</v>
      </c>
      <c r="E2238">
        <v>8</v>
      </c>
      <c r="F2238">
        <v>2008</v>
      </c>
      <c r="G2238" t="s">
        <v>128</v>
      </c>
      <c r="J2238" t="s">
        <v>129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324"/>
        <v>21:44:10.344</v>
      </c>
      <c r="T2238" t="str">
        <f t="shared" si="1325"/>
        <v>21:44:09.844</v>
      </c>
      <c r="U2238" t="str">
        <f t="shared" si="1298"/>
        <v>A54CFF</v>
      </c>
      <c r="V2238">
        <v>0</v>
      </c>
      <c r="W2238">
        <v>0</v>
      </c>
      <c r="X2238">
        <v>2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1</v>
      </c>
      <c r="AI2238" t="s">
        <v>866</v>
      </c>
      <c r="AJ2238">
        <v>43.481655000000003</v>
      </c>
      <c r="AK2238" t="s">
        <v>867</v>
      </c>
      <c r="AL2238">
        <v>-88.814205999999999</v>
      </c>
      <c r="AM2238">
        <v>25</v>
      </c>
      <c r="AN2238">
        <v>1800</v>
      </c>
      <c r="AO2238" t="s">
        <v>118</v>
      </c>
      <c r="AP2238">
        <v>-50</v>
      </c>
      <c r="AQ2238">
        <v>82</v>
      </c>
      <c r="AR2238">
        <v>256</v>
      </c>
      <c r="AZ2238">
        <v>1200</v>
      </c>
      <c r="BA2238">
        <v>1</v>
      </c>
      <c r="BB2238" t="str">
        <f t="shared" si="1317"/>
        <v xml:space="preserve">N4400K  </v>
      </c>
      <c r="BC2238">
        <v>1</v>
      </c>
      <c r="BE2238">
        <v>0</v>
      </c>
      <c r="BF2238">
        <v>0</v>
      </c>
      <c r="BG2238">
        <v>0</v>
      </c>
      <c r="BH2238">
        <v>1725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 t="shared" si="1326"/>
        <v>21:44:10.350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7</v>
      </c>
      <c r="CP2238" t="s">
        <v>119</v>
      </c>
      <c r="CQ2238">
        <v>168</v>
      </c>
      <c r="CR2238">
        <v>0</v>
      </c>
      <c r="CW2238">
        <v>4285038</v>
      </c>
      <c r="CY2238">
        <v>1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>"07/22/2022 21:44:10.663"</f>
        <v>07/22/2022 21:44:10.663</v>
      </c>
      <c r="C2239" t="str">
        <f t="shared" si="1316"/>
        <v>FFDFD3C0</v>
      </c>
      <c r="D2239" t="s">
        <v>121</v>
      </c>
      <c r="E2239">
        <v>12</v>
      </c>
      <c r="F2239">
        <v>1012</v>
      </c>
      <c r="G2239" t="s">
        <v>122</v>
      </c>
      <c r="J2239" t="s">
        <v>123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324"/>
        <v>21:44:10.344</v>
      </c>
      <c r="T2239" t="str">
        <f t="shared" si="1325"/>
        <v>21:44:09.844</v>
      </c>
      <c r="U2239" t="str">
        <f t="shared" si="1298"/>
        <v>A54CFF</v>
      </c>
      <c r="V2239">
        <v>0</v>
      </c>
      <c r="W2239">
        <v>0</v>
      </c>
      <c r="X2239">
        <v>2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1</v>
      </c>
      <c r="AI2239" t="s">
        <v>866</v>
      </c>
      <c r="AJ2239">
        <v>43.481655000000003</v>
      </c>
      <c r="AK2239" t="s">
        <v>867</v>
      </c>
      <c r="AL2239">
        <v>-88.814205999999999</v>
      </c>
      <c r="AM2239">
        <v>25</v>
      </c>
      <c r="AN2239">
        <v>1800</v>
      </c>
      <c r="AO2239" t="s">
        <v>118</v>
      </c>
      <c r="AP2239">
        <v>-50</v>
      </c>
      <c r="AQ2239">
        <v>82</v>
      </c>
      <c r="AR2239">
        <v>256</v>
      </c>
      <c r="AZ2239">
        <v>1200</v>
      </c>
      <c r="BA2239">
        <v>1</v>
      </c>
      <c r="BB2239" t="str">
        <f t="shared" si="1317"/>
        <v xml:space="preserve">N4400K  </v>
      </c>
      <c r="BC2239">
        <v>1</v>
      </c>
      <c r="BE2239">
        <v>0</v>
      </c>
      <c r="BF2239">
        <v>0</v>
      </c>
      <c r="BG2239">
        <v>0</v>
      </c>
      <c r="BH2239">
        <v>1725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 t="shared" si="1326"/>
        <v>21:44:10.350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7</v>
      </c>
      <c r="CP2239" t="s">
        <v>119</v>
      </c>
      <c r="CQ2239">
        <v>168</v>
      </c>
      <c r="CR2239">
        <v>0</v>
      </c>
      <c r="CW2239">
        <v>4285038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>"07/22/2022 21:44:11.555"</f>
        <v>07/22/2022 21:44:11.555</v>
      </c>
      <c r="C2240" t="str">
        <f t="shared" si="1316"/>
        <v>FFDFD3C0</v>
      </c>
      <c r="D2240" t="s">
        <v>113</v>
      </c>
      <c r="E2240">
        <v>44</v>
      </c>
      <c r="H2240">
        <v>151</v>
      </c>
      <c r="I2240" t="s">
        <v>114</v>
      </c>
      <c r="J2240" t="s">
        <v>115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ref="S2240:S2245" si="1327">"21:44:11.281"</f>
        <v>21:44:11.281</v>
      </c>
      <c r="T2240" t="str">
        <f t="shared" ref="T2240:T2245" si="1328">"21:44:10.981"</f>
        <v>21:44:10.981</v>
      </c>
      <c r="U2240" t="str">
        <f t="shared" si="1298"/>
        <v>A54CFF</v>
      </c>
      <c r="V2240">
        <v>0</v>
      </c>
      <c r="W2240">
        <v>0</v>
      </c>
      <c r="X2240">
        <v>2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1</v>
      </c>
      <c r="AI2240" t="s">
        <v>868</v>
      </c>
      <c r="AJ2240">
        <v>43.482019999999999</v>
      </c>
      <c r="AK2240" t="s">
        <v>869</v>
      </c>
      <c r="AL2240">
        <v>-88.814507000000006</v>
      </c>
      <c r="AM2240">
        <v>25</v>
      </c>
      <c r="AN2240">
        <v>1800</v>
      </c>
      <c r="AO2240" t="s">
        <v>118</v>
      </c>
      <c r="AP2240">
        <v>-49</v>
      </c>
      <c r="AQ2240">
        <v>82</v>
      </c>
      <c r="AR2240">
        <v>128</v>
      </c>
      <c r="AZ2240">
        <v>1200</v>
      </c>
      <c r="BA2240">
        <v>1</v>
      </c>
      <c r="BB2240" t="str">
        <f t="shared" si="1317"/>
        <v xml:space="preserve">N4400K  </v>
      </c>
      <c r="BC2240">
        <v>1</v>
      </c>
      <c r="BE2240">
        <v>0</v>
      </c>
      <c r="BF2240">
        <v>0</v>
      </c>
      <c r="BG2240">
        <v>0</v>
      </c>
      <c r="BH2240">
        <v>1725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 t="shared" ref="BW2240:BW2245" si="1329">"21:44:11.287"</f>
        <v>21:44:11.287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7</v>
      </c>
      <c r="CP2240" t="s">
        <v>119</v>
      </c>
      <c r="CQ2240">
        <v>168</v>
      </c>
      <c r="CR2240">
        <v>1</v>
      </c>
      <c r="CW2240">
        <v>13440950</v>
      </c>
      <c r="CY2240">
        <v>1</v>
      </c>
      <c r="CZ2240">
        <v>0</v>
      </c>
      <c r="DA2240">
        <v>0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>"07/22/2022 21:44:11.555"</f>
        <v>07/22/2022 21:44:11.555</v>
      </c>
      <c r="C2241" t="str">
        <f t="shared" si="1316"/>
        <v>FFDFD3C0</v>
      </c>
      <c r="D2241" t="s">
        <v>113</v>
      </c>
      <c r="E2241">
        <v>45</v>
      </c>
      <c r="H2241">
        <v>152</v>
      </c>
      <c r="I2241" t="s">
        <v>120</v>
      </c>
      <c r="J2241" t="s">
        <v>115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1327"/>
        <v>21:44:11.281</v>
      </c>
      <c r="T2241" t="str">
        <f t="shared" si="1328"/>
        <v>21:44:10.981</v>
      </c>
      <c r="U2241" t="str">
        <f t="shared" si="1298"/>
        <v>A54CFF</v>
      </c>
      <c r="V2241">
        <v>0</v>
      </c>
      <c r="W2241">
        <v>0</v>
      </c>
      <c r="X2241">
        <v>2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1</v>
      </c>
      <c r="AI2241" t="s">
        <v>868</v>
      </c>
      <c r="AJ2241">
        <v>43.482019999999999</v>
      </c>
      <c r="AK2241" t="s">
        <v>869</v>
      </c>
      <c r="AL2241">
        <v>-88.814507000000006</v>
      </c>
      <c r="AM2241">
        <v>25</v>
      </c>
      <c r="AN2241">
        <v>1800</v>
      </c>
      <c r="AO2241" t="s">
        <v>118</v>
      </c>
      <c r="AP2241">
        <v>-49</v>
      </c>
      <c r="AQ2241">
        <v>82</v>
      </c>
      <c r="AR2241">
        <v>128</v>
      </c>
      <c r="AZ2241">
        <v>1200</v>
      </c>
      <c r="BA2241">
        <v>1</v>
      </c>
      <c r="BB2241" t="str">
        <f t="shared" si="1317"/>
        <v xml:space="preserve">N4400K  </v>
      </c>
      <c r="BC2241">
        <v>1</v>
      </c>
      <c r="BE2241">
        <v>0</v>
      </c>
      <c r="BF2241">
        <v>0</v>
      </c>
      <c r="BG2241">
        <v>0</v>
      </c>
      <c r="BH2241">
        <v>1725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 t="shared" si="1329"/>
        <v>21:44:11.287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7</v>
      </c>
      <c r="CP2241" t="s">
        <v>119</v>
      </c>
      <c r="CQ2241">
        <v>168</v>
      </c>
      <c r="CR2241">
        <v>1</v>
      </c>
      <c r="CW2241">
        <v>13440950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>"07/22/2022 21:44:11.555"</f>
        <v>07/22/2022 21:44:11.555</v>
      </c>
      <c r="C2242" t="str">
        <f t="shared" si="1316"/>
        <v>FFDFD3C0</v>
      </c>
      <c r="D2242" t="s">
        <v>121</v>
      </c>
      <c r="E2242">
        <v>12</v>
      </c>
      <c r="F2242">
        <v>1012</v>
      </c>
      <c r="G2242" t="s">
        <v>122</v>
      </c>
      <c r="J2242" t="s">
        <v>123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1327"/>
        <v>21:44:11.281</v>
      </c>
      <c r="T2242" t="str">
        <f t="shared" si="1328"/>
        <v>21:44:10.981</v>
      </c>
      <c r="U2242" t="str">
        <f t="shared" ref="U2242:U2305" si="1330">"A54CFF"</f>
        <v>A54CFF</v>
      </c>
      <c r="V2242">
        <v>0</v>
      </c>
      <c r="W2242">
        <v>0</v>
      </c>
      <c r="X2242">
        <v>2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1</v>
      </c>
      <c r="AI2242" t="s">
        <v>868</v>
      </c>
      <c r="AJ2242">
        <v>43.482019999999999</v>
      </c>
      <c r="AK2242" t="s">
        <v>869</v>
      </c>
      <c r="AL2242">
        <v>-88.814507000000006</v>
      </c>
      <c r="AM2242">
        <v>25</v>
      </c>
      <c r="AN2242">
        <v>1800</v>
      </c>
      <c r="AO2242" t="s">
        <v>118</v>
      </c>
      <c r="AP2242">
        <v>-49</v>
      </c>
      <c r="AQ2242">
        <v>82</v>
      </c>
      <c r="AR2242">
        <v>128</v>
      </c>
      <c r="AZ2242">
        <v>1200</v>
      </c>
      <c r="BA2242">
        <v>1</v>
      </c>
      <c r="BB2242" t="str">
        <f t="shared" si="1317"/>
        <v xml:space="preserve">N4400K  </v>
      </c>
      <c r="BC2242">
        <v>1</v>
      </c>
      <c r="BE2242">
        <v>0</v>
      </c>
      <c r="BF2242">
        <v>0</v>
      </c>
      <c r="BG2242">
        <v>0</v>
      </c>
      <c r="BH2242">
        <v>1725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 t="shared" si="1329"/>
        <v>21:44:11.287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7</v>
      </c>
      <c r="CP2242" t="s">
        <v>119</v>
      </c>
      <c r="CQ2242">
        <v>168</v>
      </c>
      <c r="CR2242">
        <v>1</v>
      </c>
      <c r="CW2242">
        <v>13440950</v>
      </c>
      <c r="CY2242">
        <v>1</v>
      </c>
      <c r="CZ2242">
        <v>0</v>
      </c>
      <c r="DA2242">
        <v>1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>"07/22/2022 21:44:11.586"</f>
        <v>07/22/2022 21:44:11.586</v>
      </c>
      <c r="C2243" t="str">
        <f t="shared" si="1316"/>
        <v>FFDFD3C0</v>
      </c>
      <c r="D2243" t="s">
        <v>121</v>
      </c>
      <c r="E2243">
        <v>11</v>
      </c>
      <c r="F2243">
        <v>1011</v>
      </c>
      <c r="G2243" t="s">
        <v>125</v>
      </c>
      <c r="J2243" t="s">
        <v>123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1327"/>
        <v>21:44:11.281</v>
      </c>
      <c r="T2243" t="str">
        <f t="shared" si="1328"/>
        <v>21:44:10.981</v>
      </c>
      <c r="U2243" t="str">
        <f t="shared" si="1330"/>
        <v>A54CFF</v>
      </c>
      <c r="V2243">
        <v>0</v>
      </c>
      <c r="W2243">
        <v>0</v>
      </c>
      <c r="X2243">
        <v>2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1</v>
      </c>
      <c r="AI2243" t="s">
        <v>868</v>
      </c>
      <c r="AJ2243">
        <v>43.482019999999999</v>
      </c>
      <c r="AK2243" t="s">
        <v>869</v>
      </c>
      <c r="AL2243">
        <v>-88.814507000000006</v>
      </c>
      <c r="AM2243">
        <v>25</v>
      </c>
      <c r="AN2243">
        <v>1800</v>
      </c>
      <c r="AO2243" t="s">
        <v>118</v>
      </c>
      <c r="AP2243">
        <v>-49</v>
      </c>
      <c r="AQ2243">
        <v>82</v>
      </c>
      <c r="AR2243">
        <v>128</v>
      </c>
      <c r="AZ2243">
        <v>1200</v>
      </c>
      <c r="BA2243">
        <v>1</v>
      </c>
      <c r="BB2243" t="str">
        <f t="shared" si="1317"/>
        <v xml:space="preserve">N4400K  </v>
      </c>
      <c r="BC2243">
        <v>1</v>
      </c>
      <c r="BE2243">
        <v>0</v>
      </c>
      <c r="BF2243">
        <v>0</v>
      </c>
      <c r="BG2243">
        <v>0</v>
      </c>
      <c r="BH2243">
        <v>1725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 t="shared" si="1329"/>
        <v>21:44:11.287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7</v>
      </c>
      <c r="CP2243" t="s">
        <v>119</v>
      </c>
      <c r="CQ2243">
        <v>168</v>
      </c>
      <c r="CR2243">
        <v>1</v>
      </c>
      <c r="CW2243">
        <v>13440950</v>
      </c>
      <c r="CY2243">
        <v>1</v>
      </c>
      <c r="CZ2243">
        <v>0</v>
      </c>
      <c r="DA2243">
        <v>0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>"07/22/2022 21:44:11.586"</f>
        <v>07/22/2022 21:44:11.586</v>
      </c>
      <c r="C2244" t="str">
        <f t="shared" si="1316"/>
        <v>FFDFD3C0</v>
      </c>
      <c r="D2244" t="s">
        <v>124</v>
      </c>
      <c r="E2244">
        <v>2</v>
      </c>
      <c r="H2244">
        <v>156</v>
      </c>
      <c r="I2244" t="s">
        <v>125</v>
      </c>
      <c r="J2244" t="s">
        <v>126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1327"/>
        <v>21:44:11.281</v>
      </c>
      <c r="T2244" t="str">
        <f t="shared" si="1328"/>
        <v>21:44:10.981</v>
      </c>
      <c r="U2244" t="str">
        <f t="shared" si="1330"/>
        <v>A54CFF</v>
      </c>
      <c r="V2244">
        <v>0</v>
      </c>
      <c r="W2244">
        <v>0</v>
      </c>
      <c r="X2244">
        <v>2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1</v>
      </c>
      <c r="AI2244" t="s">
        <v>868</v>
      </c>
      <c r="AJ2244">
        <v>43.482019999999999</v>
      </c>
      <c r="AK2244" t="s">
        <v>869</v>
      </c>
      <c r="AL2244">
        <v>-88.814507000000006</v>
      </c>
      <c r="AM2244">
        <v>25</v>
      </c>
      <c r="AN2244">
        <v>1800</v>
      </c>
      <c r="AO2244" t="s">
        <v>118</v>
      </c>
      <c r="AP2244">
        <v>-49</v>
      </c>
      <c r="AQ2244">
        <v>82</v>
      </c>
      <c r="AR2244">
        <v>128</v>
      </c>
      <c r="AZ2244">
        <v>1200</v>
      </c>
      <c r="BA2244">
        <v>1</v>
      </c>
      <c r="BB2244" t="str">
        <f t="shared" si="1317"/>
        <v xml:space="preserve">N4400K  </v>
      </c>
      <c r="BC2244">
        <v>1</v>
      </c>
      <c r="BE2244">
        <v>0</v>
      </c>
      <c r="BF2244">
        <v>0</v>
      </c>
      <c r="BG2244">
        <v>0</v>
      </c>
      <c r="BH2244">
        <v>1725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 t="shared" si="1329"/>
        <v>21:44:11.287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7</v>
      </c>
      <c r="CP2244" t="s">
        <v>119</v>
      </c>
      <c r="CQ2244">
        <v>168</v>
      </c>
      <c r="CR2244">
        <v>1</v>
      </c>
      <c r="CW2244">
        <v>13440950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>"07/22/2022 21:44:11.602"</f>
        <v>07/22/2022 21:44:11.602</v>
      </c>
      <c r="C2245" t="str">
        <f t="shared" si="1316"/>
        <v>FFDFD3C0</v>
      </c>
      <c r="D2245" t="s">
        <v>127</v>
      </c>
      <c r="E2245">
        <v>8</v>
      </c>
      <c r="F2245">
        <v>2008</v>
      </c>
      <c r="G2245" t="s">
        <v>128</v>
      </c>
      <c r="J2245" t="s">
        <v>129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327"/>
        <v>21:44:11.281</v>
      </c>
      <c r="T2245" t="str">
        <f t="shared" si="1328"/>
        <v>21:44:10.981</v>
      </c>
      <c r="U2245" t="str">
        <f t="shared" si="1330"/>
        <v>A54CFF</v>
      </c>
      <c r="V2245">
        <v>0</v>
      </c>
      <c r="W2245">
        <v>0</v>
      </c>
      <c r="X2245">
        <v>2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1</v>
      </c>
      <c r="AI2245" t="s">
        <v>868</v>
      </c>
      <c r="AJ2245">
        <v>43.482019999999999</v>
      </c>
      <c r="AK2245" t="s">
        <v>869</v>
      </c>
      <c r="AL2245">
        <v>-88.814507000000006</v>
      </c>
      <c r="AM2245">
        <v>25</v>
      </c>
      <c r="AN2245">
        <v>1800</v>
      </c>
      <c r="AO2245" t="s">
        <v>118</v>
      </c>
      <c r="AP2245">
        <v>-49</v>
      </c>
      <c r="AQ2245">
        <v>82</v>
      </c>
      <c r="AR2245">
        <v>128</v>
      </c>
      <c r="AZ2245">
        <v>1200</v>
      </c>
      <c r="BA2245">
        <v>1</v>
      </c>
      <c r="BB2245" t="str">
        <f t="shared" si="1317"/>
        <v xml:space="preserve">N4400K  </v>
      </c>
      <c r="BC2245">
        <v>1</v>
      </c>
      <c r="BE2245">
        <v>0</v>
      </c>
      <c r="BF2245">
        <v>0</v>
      </c>
      <c r="BG2245">
        <v>0</v>
      </c>
      <c r="BH2245">
        <v>1725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 t="shared" si="1329"/>
        <v>21:44:11.287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7</v>
      </c>
      <c r="CP2245" t="s">
        <v>119</v>
      </c>
      <c r="CQ2245">
        <v>168</v>
      </c>
      <c r="CR2245">
        <v>1</v>
      </c>
      <c r="CW2245">
        <v>13440950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>"07/22/2022 21:44:12.430"</f>
        <v>07/22/2022 21:44:12.430</v>
      </c>
      <c r="C2246" t="str">
        <f t="shared" si="1316"/>
        <v>FFDFD3C0</v>
      </c>
      <c r="D2246" t="s">
        <v>124</v>
      </c>
      <c r="E2246">
        <v>2</v>
      </c>
      <c r="H2246">
        <v>156</v>
      </c>
      <c r="I2246" t="s">
        <v>125</v>
      </c>
      <c r="J2246" t="s">
        <v>126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ref="S2246:S2251" si="1331">"21:44:12.250"</f>
        <v>21:44:12.250</v>
      </c>
      <c r="T2246" t="str">
        <f t="shared" ref="T2246:T2251" si="1332">"21:44:11.850"</f>
        <v>21:44:11.850</v>
      </c>
      <c r="U2246" t="str">
        <f t="shared" si="1330"/>
        <v>A54CFF</v>
      </c>
      <c r="V2246">
        <v>0</v>
      </c>
      <c r="W2246">
        <v>0</v>
      </c>
      <c r="X2246">
        <v>2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1</v>
      </c>
      <c r="AI2246" t="s">
        <v>870</v>
      </c>
      <c r="AJ2246">
        <v>43.482385000000001</v>
      </c>
      <c r="AK2246" t="s">
        <v>871</v>
      </c>
      <c r="AL2246">
        <v>-88.814828000000006</v>
      </c>
      <c r="AM2246">
        <v>25</v>
      </c>
      <c r="AN2246">
        <v>1800</v>
      </c>
      <c r="AO2246" t="s">
        <v>118</v>
      </c>
      <c r="AP2246">
        <v>-49</v>
      </c>
      <c r="AQ2246">
        <v>80</v>
      </c>
      <c r="AR2246">
        <v>64</v>
      </c>
      <c r="AZ2246">
        <v>1200</v>
      </c>
      <c r="BA2246">
        <v>1</v>
      </c>
      <c r="BB2246" t="str">
        <f t="shared" si="1317"/>
        <v xml:space="preserve">N4400K  </v>
      </c>
      <c r="BC2246">
        <v>1</v>
      </c>
      <c r="BE2246">
        <v>0</v>
      </c>
      <c r="BF2246">
        <v>0</v>
      </c>
      <c r="BG2246">
        <v>0</v>
      </c>
      <c r="BH2246">
        <v>1725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 t="shared" ref="BW2246:BW2251" si="1333">"21:44:12.251"</f>
        <v>21:44:12.251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7</v>
      </c>
      <c r="CP2246" t="s">
        <v>119</v>
      </c>
      <c r="CQ2246">
        <v>168</v>
      </c>
      <c r="CR2246">
        <v>0</v>
      </c>
      <c r="CW2246">
        <v>4287305</v>
      </c>
      <c r="CY2246">
        <v>1</v>
      </c>
      <c r="CZ2246">
        <v>0</v>
      </c>
      <c r="DA2246">
        <v>0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>"07/22/2022 21:44:12.492"</f>
        <v>07/22/2022 21:44:12.492</v>
      </c>
      <c r="C2247" t="str">
        <f t="shared" si="1316"/>
        <v>FFDFD3C0</v>
      </c>
      <c r="D2247" t="s">
        <v>127</v>
      </c>
      <c r="E2247">
        <v>8</v>
      </c>
      <c r="F2247">
        <v>2008</v>
      </c>
      <c r="G2247" t="s">
        <v>128</v>
      </c>
      <c r="J2247" t="s">
        <v>129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331"/>
        <v>21:44:12.250</v>
      </c>
      <c r="T2247" t="str">
        <f t="shared" si="1332"/>
        <v>21:44:11.850</v>
      </c>
      <c r="U2247" t="str">
        <f t="shared" si="1330"/>
        <v>A54CFF</v>
      </c>
      <c r="V2247">
        <v>0</v>
      </c>
      <c r="W2247">
        <v>0</v>
      </c>
      <c r="X2247">
        <v>2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1</v>
      </c>
      <c r="AI2247" t="s">
        <v>870</v>
      </c>
      <c r="AJ2247">
        <v>43.482385000000001</v>
      </c>
      <c r="AK2247" t="s">
        <v>871</v>
      </c>
      <c r="AL2247">
        <v>-88.814828000000006</v>
      </c>
      <c r="AM2247">
        <v>25</v>
      </c>
      <c r="AN2247">
        <v>1800</v>
      </c>
      <c r="AO2247" t="s">
        <v>118</v>
      </c>
      <c r="AP2247">
        <v>-49</v>
      </c>
      <c r="AQ2247">
        <v>80</v>
      </c>
      <c r="AR2247">
        <v>64</v>
      </c>
      <c r="AZ2247">
        <v>1200</v>
      </c>
      <c r="BA2247">
        <v>1</v>
      </c>
      <c r="BB2247" t="str">
        <f t="shared" si="1317"/>
        <v xml:space="preserve">N4400K  </v>
      </c>
      <c r="BC2247">
        <v>1</v>
      </c>
      <c r="BE2247">
        <v>0</v>
      </c>
      <c r="BF2247">
        <v>0</v>
      </c>
      <c r="BG2247">
        <v>0</v>
      </c>
      <c r="BH2247">
        <v>1725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 t="shared" si="1333"/>
        <v>21:44:12.251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7</v>
      </c>
      <c r="CP2247" t="s">
        <v>119</v>
      </c>
      <c r="CQ2247">
        <v>168</v>
      </c>
      <c r="CR2247">
        <v>0</v>
      </c>
      <c r="CW2247">
        <v>4287305</v>
      </c>
      <c r="CY2247">
        <v>1</v>
      </c>
      <c r="CZ2247">
        <v>0</v>
      </c>
      <c r="DA2247">
        <v>0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>"07/22/2022 21:44:12.508"</f>
        <v>07/22/2022 21:44:12.508</v>
      </c>
      <c r="C2248" t="str">
        <f t="shared" si="1316"/>
        <v>FFDFD3C0</v>
      </c>
      <c r="D2248" t="s">
        <v>113</v>
      </c>
      <c r="E2248">
        <v>44</v>
      </c>
      <c r="H2248">
        <v>151</v>
      </c>
      <c r="I2248" t="s">
        <v>114</v>
      </c>
      <c r="J2248" t="s">
        <v>115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331"/>
        <v>21:44:12.250</v>
      </c>
      <c r="T2248" t="str">
        <f t="shared" si="1332"/>
        <v>21:44:11.850</v>
      </c>
      <c r="U2248" t="str">
        <f t="shared" si="1330"/>
        <v>A54CFF</v>
      </c>
      <c r="V2248">
        <v>0</v>
      </c>
      <c r="W2248">
        <v>0</v>
      </c>
      <c r="X2248">
        <v>2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1</v>
      </c>
      <c r="AI2248" t="s">
        <v>870</v>
      </c>
      <c r="AJ2248">
        <v>43.482385000000001</v>
      </c>
      <c r="AK2248" t="s">
        <v>871</v>
      </c>
      <c r="AL2248">
        <v>-88.814828000000006</v>
      </c>
      <c r="AM2248">
        <v>25</v>
      </c>
      <c r="AN2248">
        <v>1800</v>
      </c>
      <c r="AO2248" t="s">
        <v>118</v>
      </c>
      <c r="AP2248">
        <v>-49</v>
      </c>
      <c r="AQ2248">
        <v>80</v>
      </c>
      <c r="AR2248">
        <v>64</v>
      </c>
      <c r="AZ2248">
        <v>1200</v>
      </c>
      <c r="BA2248">
        <v>1</v>
      </c>
      <c r="BB2248" t="str">
        <f t="shared" si="1317"/>
        <v xml:space="preserve">N4400K  </v>
      </c>
      <c r="BC2248">
        <v>1</v>
      </c>
      <c r="BE2248">
        <v>0</v>
      </c>
      <c r="BF2248">
        <v>0</v>
      </c>
      <c r="BG2248">
        <v>0</v>
      </c>
      <c r="BH2248">
        <v>1725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 t="shared" si="1333"/>
        <v>21:44:12.251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7</v>
      </c>
      <c r="CP2248" t="s">
        <v>119</v>
      </c>
      <c r="CQ2248">
        <v>168</v>
      </c>
      <c r="CR2248">
        <v>0</v>
      </c>
      <c r="CW2248">
        <v>4287305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>"07/22/2022 21:44:12.508"</f>
        <v>07/22/2022 21:44:12.508</v>
      </c>
      <c r="C2249" t="str">
        <f t="shared" si="1316"/>
        <v>FFDFD3C0</v>
      </c>
      <c r="D2249" t="s">
        <v>113</v>
      </c>
      <c r="E2249">
        <v>45</v>
      </c>
      <c r="H2249">
        <v>152</v>
      </c>
      <c r="I2249" t="s">
        <v>120</v>
      </c>
      <c r="J2249" t="s">
        <v>115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si="1331"/>
        <v>21:44:12.250</v>
      </c>
      <c r="T2249" t="str">
        <f t="shared" si="1332"/>
        <v>21:44:11.850</v>
      </c>
      <c r="U2249" t="str">
        <f t="shared" si="1330"/>
        <v>A54CFF</v>
      </c>
      <c r="V2249">
        <v>0</v>
      </c>
      <c r="W2249">
        <v>0</v>
      </c>
      <c r="X2249">
        <v>2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1</v>
      </c>
      <c r="AI2249" t="s">
        <v>870</v>
      </c>
      <c r="AJ2249">
        <v>43.482385000000001</v>
      </c>
      <c r="AK2249" t="s">
        <v>871</v>
      </c>
      <c r="AL2249">
        <v>-88.814828000000006</v>
      </c>
      <c r="AM2249">
        <v>25</v>
      </c>
      <c r="AN2249">
        <v>1800</v>
      </c>
      <c r="AO2249" t="s">
        <v>118</v>
      </c>
      <c r="AP2249">
        <v>-49</v>
      </c>
      <c r="AQ2249">
        <v>80</v>
      </c>
      <c r="AR2249">
        <v>64</v>
      </c>
      <c r="AZ2249">
        <v>1200</v>
      </c>
      <c r="BA2249">
        <v>1</v>
      </c>
      <c r="BB2249" t="str">
        <f t="shared" si="1317"/>
        <v xml:space="preserve">N4400K  </v>
      </c>
      <c r="BC2249">
        <v>1</v>
      </c>
      <c r="BE2249">
        <v>0</v>
      </c>
      <c r="BF2249">
        <v>0</v>
      </c>
      <c r="BG2249">
        <v>0</v>
      </c>
      <c r="BH2249">
        <v>1725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 t="shared" si="1333"/>
        <v>21:44:12.251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7</v>
      </c>
      <c r="CP2249" t="s">
        <v>119</v>
      </c>
      <c r="CQ2249">
        <v>168</v>
      </c>
      <c r="CR2249">
        <v>0</v>
      </c>
      <c r="CW2249">
        <v>4287305</v>
      </c>
      <c r="CY2249">
        <v>1</v>
      </c>
      <c r="CZ2249">
        <v>0</v>
      </c>
      <c r="DA2249">
        <v>1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>"07/22/2022 21:44:12.508"</f>
        <v>07/22/2022 21:44:12.508</v>
      </c>
      <c r="C2250" t="str">
        <f t="shared" si="1316"/>
        <v>FFDFD3C0</v>
      </c>
      <c r="D2250" t="s">
        <v>121</v>
      </c>
      <c r="E2250">
        <v>12</v>
      </c>
      <c r="F2250">
        <v>1012</v>
      </c>
      <c r="G2250" t="s">
        <v>122</v>
      </c>
      <c r="J2250" t="s">
        <v>123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331"/>
        <v>21:44:12.250</v>
      </c>
      <c r="T2250" t="str">
        <f t="shared" si="1332"/>
        <v>21:44:11.850</v>
      </c>
      <c r="U2250" t="str">
        <f t="shared" si="1330"/>
        <v>A54CFF</v>
      </c>
      <c r="V2250">
        <v>0</v>
      </c>
      <c r="W2250">
        <v>0</v>
      </c>
      <c r="X2250">
        <v>2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1</v>
      </c>
      <c r="AI2250" t="s">
        <v>870</v>
      </c>
      <c r="AJ2250">
        <v>43.482385000000001</v>
      </c>
      <c r="AK2250" t="s">
        <v>871</v>
      </c>
      <c r="AL2250">
        <v>-88.814828000000006</v>
      </c>
      <c r="AM2250">
        <v>25</v>
      </c>
      <c r="AN2250">
        <v>1800</v>
      </c>
      <c r="AO2250" t="s">
        <v>118</v>
      </c>
      <c r="AP2250">
        <v>-49</v>
      </c>
      <c r="AQ2250">
        <v>80</v>
      </c>
      <c r="AR2250">
        <v>64</v>
      </c>
      <c r="AZ2250">
        <v>1200</v>
      </c>
      <c r="BA2250">
        <v>1</v>
      </c>
      <c r="BB2250" t="str">
        <f t="shared" si="1317"/>
        <v xml:space="preserve">N4400K  </v>
      </c>
      <c r="BC2250">
        <v>1</v>
      </c>
      <c r="BE2250">
        <v>0</v>
      </c>
      <c r="BF2250">
        <v>0</v>
      </c>
      <c r="BG2250">
        <v>0</v>
      </c>
      <c r="BH2250">
        <v>1725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 t="shared" si="1333"/>
        <v>21:44:12.251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7</v>
      </c>
      <c r="CP2250" t="s">
        <v>119</v>
      </c>
      <c r="CQ2250">
        <v>168</v>
      </c>
      <c r="CR2250">
        <v>0</v>
      </c>
      <c r="CW2250">
        <v>4287305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>"07/22/2022 21:44:12.524"</f>
        <v>07/22/2022 21:44:12.524</v>
      </c>
      <c r="C2251" t="str">
        <f t="shared" si="1316"/>
        <v>FFDFD3C0</v>
      </c>
      <c r="D2251" t="s">
        <v>121</v>
      </c>
      <c r="E2251">
        <v>11</v>
      </c>
      <c r="F2251">
        <v>1011</v>
      </c>
      <c r="G2251" t="s">
        <v>125</v>
      </c>
      <c r="J2251" t="s">
        <v>123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331"/>
        <v>21:44:12.250</v>
      </c>
      <c r="T2251" t="str">
        <f t="shared" si="1332"/>
        <v>21:44:11.850</v>
      </c>
      <c r="U2251" t="str">
        <f t="shared" si="1330"/>
        <v>A54CFF</v>
      </c>
      <c r="V2251">
        <v>0</v>
      </c>
      <c r="W2251">
        <v>0</v>
      </c>
      <c r="X2251">
        <v>2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1</v>
      </c>
      <c r="AI2251" t="s">
        <v>870</v>
      </c>
      <c r="AJ2251">
        <v>43.482385000000001</v>
      </c>
      <c r="AK2251" t="s">
        <v>871</v>
      </c>
      <c r="AL2251">
        <v>-88.814828000000006</v>
      </c>
      <c r="AM2251">
        <v>25</v>
      </c>
      <c r="AN2251">
        <v>1800</v>
      </c>
      <c r="AO2251" t="s">
        <v>118</v>
      </c>
      <c r="AP2251">
        <v>-49</v>
      </c>
      <c r="AQ2251">
        <v>80</v>
      </c>
      <c r="AR2251">
        <v>64</v>
      </c>
      <c r="AZ2251">
        <v>1200</v>
      </c>
      <c r="BA2251">
        <v>1</v>
      </c>
      <c r="BB2251" t="str">
        <f t="shared" si="1317"/>
        <v xml:space="preserve">N4400K  </v>
      </c>
      <c r="BC2251">
        <v>1</v>
      </c>
      <c r="BE2251">
        <v>0</v>
      </c>
      <c r="BF2251">
        <v>0</v>
      </c>
      <c r="BG2251">
        <v>0</v>
      </c>
      <c r="BH2251">
        <v>1725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 t="shared" si="1333"/>
        <v>21:44:12.251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7</v>
      </c>
      <c r="CP2251" t="s">
        <v>119</v>
      </c>
      <c r="CQ2251">
        <v>168</v>
      </c>
      <c r="CR2251">
        <v>0</v>
      </c>
      <c r="CW2251">
        <v>4287305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>"07/22/2022 21:44:13.524"</f>
        <v>07/22/2022 21:44:13.524</v>
      </c>
      <c r="C2252" t="str">
        <f t="shared" si="1316"/>
        <v>FFDFD3C0</v>
      </c>
      <c r="D2252" t="s">
        <v>113</v>
      </c>
      <c r="E2252">
        <v>45</v>
      </c>
      <c r="H2252">
        <v>152</v>
      </c>
      <c r="I2252" t="s">
        <v>120</v>
      </c>
      <c r="J2252" t="s">
        <v>115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"21:44:13.172"</f>
        <v>21:44:13.172</v>
      </c>
      <c r="T2252" t="str">
        <f>"21:44:12.772"</f>
        <v>21:44:12.772</v>
      </c>
      <c r="U2252" t="str">
        <f t="shared" si="1330"/>
        <v>A54CFF</v>
      </c>
      <c r="V2252">
        <v>0</v>
      </c>
      <c r="W2252">
        <v>0</v>
      </c>
      <c r="X2252">
        <v>2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1</v>
      </c>
      <c r="AI2252" t="s">
        <v>872</v>
      </c>
      <c r="AJ2252">
        <v>43.482728000000002</v>
      </c>
      <c r="AK2252" t="s">
        <v>873</v>
      </c>
      <c r="AL2252">
        <v>-88.815106999999998</v>
      </c>
      <c r="AM2252">
        <v>25</v>
      </c>
      <c r="AN2252">
        <v>1800</v>
      </c>
      <c r="AO2252" t="s">
        <v>118</v>
      </c>
      <c r="AP2252">
        <v>-51</v>
      </c>
      <c r="AQ2252">
        <v>78</v>
      </c>
      <c r="AR2252">
        <v>128</v>
      </c>
      <c r="AZ2252">
        <v>1200</v>
      </c>
      <c r="BA2252">
        <v>1</v>
      </c>
      <c r="BB2252" t="str">
        <f t="shared" si="1317"/>
        <v xml:space="preserve">N4400K  </v>
      </c>
      <c r="BC2252">
        <v>1</v>
      </c>
      <c r="BE2252">
        <v>0</v>
      </c>
      <c r="BF2252">
        <v>0</v>
      </c>
      <c r="BG2252">
        <v>0</v>
      </c>
      <c r="BH2252">
        <v>1725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>"21:44:13.173"</f>
        <v>21:44:13.173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7</v>
      </c>
      <c r="CP2252" t="s">
        <v>119</v>
      </c>
      <c r="CQ2252">
        <v>168</v>
      </c>
      <c r="CR2252">
        <v>0</v>
      </c>
      <c r="CW2252">
        <v>4288427</v>
      </c>
      <c r="CY2252">
        <v>1</v>
      </c>
      <c r="CZ2252">
        <v>0</v>
      </c>
      <c r="DA2252">
        <v>0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 t="shared" ref="A2253:A2258" si="1334">"07/22/2022 21:44:14.414"</f>
        <v>07/22/2022 21:44:14.414</v>
      </c>
      <c r="C2253" t="str">
        <f t="shared" si="1316"/>
        <v>FFDFD3C0</v>
      </c>
      <c r="D2253" t="s">
        <v>124</v>
      </c>
      <c r="E2253">
        <v>2</v>
      </c>
      <c r="H2253">
        <v>156</v>
      </c>
      <c r="I2253" t="s">
        <v>125</v>
      </c>
      <c r="J2253" t="s">
        <v>126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ref="S2253:S2258" si="1335">"21:44:14.117"</f>
        <v>21:44:14.117</v>
      </c>
      <c r="T2253" t="str">
        <f t="shared" ref="T2253:T2258" si="1336">"21:44:13.717"</f>
        <v>21:44:13.717</v>
      </c>
      <c r="U2253" t="str">
        <f t="shared" si="1330"/>
        <v>A54CFF</v>
      </c>
      <c r="V2253">
        <v>0</v>
      </c>
      <c r="W2253">
        <v>0</v>
      </c>
      <c r="X2253">
        <v>2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1</v>
      </c>
      <c r="AI2253" t="s">
        <v>874</v>
      </c>
      <c r="AJ2253">
        <v>43.483007000000001</v>
      </c>
      <c r="AK2253" t="s">
        <v>875</v>
      </c>
      <c r="AL2253">
        <v>-88.815386000000004</v>
      </c>
      <c r="AM2253">
        <v>25</v>
      </c>
      <c r="AN2253">
        <v>1775</v>
      </c>
      <c r="AO2253" t="s">
        <v>118</v>
      </c>
      <c r="AP2253">
        <v>-50</v>
      </c>
      <c r="AQ2253">
        <v>78</v>
      </c>
      <c r="AR2253">
        <v>-192</v>
      </c>
      <c r="AZ2253">
        <v>1200</v>
      </c>
      <c r="BA2253">
        <v>1</v>
      </c>
      <c r="BB2253" t="str">
        <f t="shared" si="1317"/>
        <v xml:space="preserve">N4400K  </v>
      </c>
      <c r="BC2253">
        <v>1</v>
      </c>
      <c r="BE2253">
        <v>0</v>
      </c>
      <c r="BF2253">
        <v>0</v>
      </c>
      <c r="BG2253">
        <v>0</v>
      </c>
      <c r="BH2253">
        <v>1700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 t="shared" ref="BW2253:BW2258" si="1337">"21:44:14.122"</f>
        <v>21:44:14.122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7</v>
      </c>
      <c r="CP2253" t="s">
        <v>119</v>
      </c>
      <c r="CQ2253">
        <v>168</v>
      </c>
      <c r="CR2253">
        <v>1</v>
      </c>
      <c r="CW2253">
        <v>13446017</v>
      </c>
      <c r="CY2253">
        <v>1</v>
      </c>
      <c r="CZ2253">
        <v>0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 t="shared" si="1334"/>
        <v>07/22/2022 21:44:14.414</v>
      </c>
      <c r="C2254" t="str">
        <f t="shared" si="1316"/>
        <v>FFDFD3C0</v>
      </c>
      <c r="D2254" t="s">
        <v>113</v>
      </c>
      <c r="E2254">
        <v>44</v>
      </c>
      <c r="H2254">
        <v>151</v>
      </c>
      <c r="I2254" t="s">
        <v>114</v>
      </c>
      <c r="J2254" t="s">
        <v>115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335"/>
        <v>21:44:14.117</v>
      </c>
      <c r="T2254" t="str">
        <f t="shared" si="1336"/>
        <v>21:44:13.717</v>
      </c>
      <c r="U2254" t="str">
        <f t="shared" si="1330"/>
        <v>A54CFF</v>
      </c>
      <c r="V2254">
        <v>0</v>
      </c>
      <c r="W2254">
        <v>0</v>
      </c>
      <c r="X2254">
        <v>2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1</v>
      </c>
      <c r="AI2254" t="s">
        <v>874</v>
      </c>
      <c r="AJ2254">
        <v>43.483007000000001</v>
      </c>
      <c r="AK2254" t="s">
        <v>875</v>
      </c>
      <c r="AL2254">
        <v>-88.815386000000004</v>
      </c>
      <c r="AM2254">
        <v>25</v>
      </c>
      <c r="AN2254">
        <v>1775</v>
      </c>
      <c r="AO2254" t="s">
        <v>118</v>
      </c>
      <c r="AP2254">
        <v>-50</v>
      </c>
      <c r="AQ2254">
        <v>78</v>
      </c>
      <c r="AR2254">
        <v>-192</v>
      </c>
      <c r="AZ2254">
        <v>1200</v>
      </c>
      <c r="BA2254">
        <v>1</v>
      </c>
      <c r="BB2254" t="str">
        <f t="shared" si="1317"/>
        <v xml:space="preserve">N4400K  </v>
      </c>
      <c r="BC2254">
        <v>1</v>
      </c>
      <c r="BE2254">
        <v>0</v>
      </c>
      <c r="BF2254">
        <v>0</v>
      </c>
      <c r="BG2254">
        <v>0</v>
      </c>
      <c r="BH2254">
        <v>1700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 t="shared" si="1337"/>
        <v>21:44:14.122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7</v>
      </c>
      <c r="CP2254" t="s">
        <v>119</v>
      </c>
      <c r="CQ2254">
        <v>168</v>
      </c>
      <c r="CR2254">
        <v>1</v>
      </c>
      <c r="CW2254">
        <v>13446017</v>
      </c>
      <c r="CY2254">
        <v>1</v>
      </c>
      <c r="CZ2254">
        <v>0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 t="shared" si="1334"/>
        <v>07/22/2022 21:44:14.414</v>
      </c>
      <c r="C2255" t="str">
        <f t="shared" si="1316"/>
        <v>FFDFD3C0</v>
      </c>
      <c r="D2255" t="s">
        <v>127</v>
      </c>
      <c r="E2255">
        <v>8</v>
      </c>
      <c r="F2255">
        <v>2008</v>
      </c>
      <c r="G2255" t="s">
        <v>128</v>
      </c>
      <c r="J2255" t="s">
        <v>129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1335"/>
        <v>21:44:14.117</v>
      </c>
      <c r="T2255" t="str">
        <f t="shared" si="1336"/>
        <v>21:44:13.717</v>
      </c>
      <c r="U2255" t="str">
        <f t="shared" si="1330"/>
        <v>A54CFF</v>
      </c>
      <c r="V2255">
        <v>0</v>
      </c>
      <c r="W2255">
        <v>0</v>
      </c>
      <c r="X2255">
        <v>2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1</v>
      </c>
      <c r="AI2255" t="s">
        <v>874</v>
      </c>
      <c r="AJ2255">
        <v>43.483007000000001</v>
      </c>
      <c r="AK2255" t="s">
        <v>875</v>
      </c>
      <c r="AL2255">
        <v>-88.815386000000004</v>
      </c>
      <c r="AM2255">
        <v>25</v>
      </c>
      <c r="AN2255">
        <v>1775</v>
      </c>
      <c r="AO2255" t="s">
        <v>118</v>
      </c>
      <c r="AP2255">
        <v>-50</v>
      </c>
      <c r="AQ2255">
        <v>78</v>
      </c>
      <c r="AR2255">
        <v>-192</v>
      </c>
      <c r="AZ2255">
        <v>1200</v>
      </c>
      <c r="BA2255">
        <v>1</v>
      </c>
      <c r="BB2255" t="str">
        <f t="shared" si="1317"/>
        <v xml:space="preserve">N4400K  </v>
      </c>
      <c r="BC2255">
        <v>1</v>
      </c>
      <c r="BE2255">
        <v>0</v>
      </c>
      <c r="BF2255">
        <v>0</v>
      </c>
      <c r="BG2255">
        <v>0</v>
      </c>
      <c r="BH2255">
        <v>1700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 t="shared" si="1337"/>
        <v>21:44:14.122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7</v>
      </c>
      <c r="CP2255" t="s">
        <v>119</v>
      </c>
      <c r="CQ2255">
        <v>168</v>
      </c>
      <c r="CR2255">
        <v>1</v>
      </c>
      <c r="CW2255">
        <v>13446017</v>
      </c>
      <c r="CY2255">
        <v>1</v>
      </c>
      <c r="CZ2255">
        <v>0</v>
      </c>
      <c r="DA2255">
        <v>1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 t="shared" si="1334"/>
        <v>07/22/2022 21:44:14.414</v>
      </c>
      <c r="C2256" t="str">
        <f t="shared" si="1316"/>
        <v>FFDFD3C0</v>
      </c>
      <c r="D2256" t="s">
        <v>113</v>
      </c>
      <c r="E2256">
        <v>45</v>
      </c>
      <c r="H2256">
        <v>152</v>
      </c>
      <c r="I2256" t="s">
        <v>120</v>
      </c>
      <c r="J2256" t="s">
        <v>115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1335"/>
        <v>21:44:14.117</v>
      </c>
      <c r="T2256" t="str">
        <f t="shared" si="1336"/>
        <v>21:44:13.717</v>
      </c>
      <c r="U2256" t="str">
        <f t="shared" si="1330"/>
        <v>A54CFF</v>
      </c>
      <c r="V2256">
        <v>0</v>
      </c>
      <c r="W2256">
        <v>0</v>
      </c>
      <c r="X2256">
        <v>2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1</v>
      </c>
      <c r="AI2256" t="s">
        <v>874</v>
      </c>
      <c r="AJ2256">
        <v>43.483007000000001</v>
      </c>
      <c r="AK2256" t="s">
        <v>875</v>
      </c>
      <c r="AL2256">
        <v>-88.815386000000004</v>
      </c>
      <c r="AM2256">
        <v>25</v>
      </c>
      <c r="AN2256">
        <v>1775</v>
      </c>
      <c r="AO2256" t="s">
        <v>118</v>
      </c>
      <c r="AP2256">
        <v>-50</v>
      </c>
      <c r="AQ2256">
        <v>78</v>
      </c>
      <c r="AR2256">
        <v>-192</v>
      </c>
      <c r="AZ2256">
        <v>1200</v>
      </c>
      <c r="BA2256">
        <v>1</v>
      </c>
      <c r="BB2256" t="str">
        <f t="shared" si="1317"/>
        <v xml:space="preserve">N4400K  </v>
      </c>
      <c r="BC2256">
        <v>1</v>
      </c>
      <c r="BE2256">
        <v>0</v>
      </c>
      <c r="BF2256">
        <v>0</v>
      </c>
      <c r="BG2256">
        <v>0</v>
      </c>
      <c r="BH2256">
        <v>1700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 t="shared" si="1337"/>
        <v>21:44:14.122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119</v>
      </c>
      <c r="CQ2256">
        <v>168</v>
      </c>
      <c r="CR2256">
        <v>1</v>
      </c>
      <c r="CW2256">
        <v>13446017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 t="shared" si="1334"/>
        <v>07/22/2022 21:44:14.414</v>
      </c>
      <c r="C2257" t="str">
        <f t="shared" si="1316"/>
        <v>FFDFD3C0</v>
      </c>
      <c r="D2257" t="s">
        <v>121</v>
      </c>
      <c r="E2257">
        <v>11</v>
      </c>
      <c r="F2257">
        <v>1011</v>
      </c>
      <c r="G2257" t="s">
        <v>125</v>
      </c>
      <c r="J2257" t="s">
        <v>123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335"/>
        <v>21:44:14.117</v>
      </c>
      <c r="T2257" t="str">
        <f t="shared" si="1336"/>
        <v>21:44:13.717</v>
      </c>
      <c r="U2257" t="str">
        <f t="shared" si="1330"/>
        <v>A54CFF</v>
      </c>
      <c r="V2257">
        <v>0</v>
      </c>
      <c r="W2257">
        <v>0</v>
      </c>
      <c r="X2257">
        <v>2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1</v>
      </c>
      <c r="AI2257" t="s">
        <v>874</v>
      </c>
      <c r="AJ2257">
        <v>43.483007000000001</v>
      </c>
      <c r="AK2257" t="s">
        <v>875</v>
      </c>
      <c r="AL2257">
        <v>-88.815386000000004</v>
      </c>
      <c r="AM2257">
        <v>25</v>
      </c>
      <c r="AN2257">
        <v>1775</v>
      </c>
      <c r="AO2257" t="s">
        <v>118</v>
      </c>
      <c r="AP2257">
        <v>-50</v>
      </c>
      <c r="AQ2257">
        <v>78</v>
      </c>
      <c r="AR2257">
        <v>-192</v>
      </c>
      <c r="AZ2257">
        <v>1200</v>
      </c>
      <c r="BA2257">
        <v>1</v>
      </c>
      <c r="BB2257" t="str">
        <f t="shared" si="1317"/>
        <v xml:space="preserve">N4400K  </v>
      </c>
      <c r="BC2257">
        <v>1</v>
      </c>
      <c r="BE2257">
        <v>0</v>
      </c>
      <c r="BF2257">
        <v>0</v>
      </c>
      <c r="BG2257">
        <v>0</v>
      </c>
      <c r="BH2257">
        <v>1700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 t="shared" si="1337"/>
        <v>21:44:14.122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7</v>
      </c>
      <c r="CP2257" t="s">
        <v>119</v>
      </c>
      <c r="CQ2257">
        <v>168</v>
      </c>
      <c r="CR2257">
        <v>1</v>
      </c>
      <c r="CW2257">
        <v>13446017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 t="shared" si="1334"/>
        <v>07/22/2022 21:44:14.414</v>
      </c>
      <c r="C2258" t="str">
        <f t="shared" si="1316"/>
        <v>FFDFD3C0</v>
      </c>
      <c r="D2258" t="s">
        <v>121</v>
      </c>
      <c r="E2258">
        <v>12</v>
      </c>
      <c r="F2258">
        <v>1012</v>
      </c>
      <c r="G2258" t="s">
        <v>122</v>
      </c>
      <c r="J2258" t="s">
        <v>123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335"/>
        <v>21:44:14.117</v>
      </c>
      <c r="T2258" t="str">
        <f t="shared" si="1336"/>
        <v>21:44:13.717</v>
      </c>
      <c r="U2258" t="str">
        <f t="shared" si="1330"/>
        <v>A54CFF</v>
      </c>
      <c r="V2258">
        <v>0</v>
      </c>
      <c r="W2258">
        <v>0</v>
      </c>
      <c r="X2258">
        <v>2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1</v>
      </c>
      <c r="AI2258" t="s">
        <v>874</v>
      </c>
      <c r="AJ2258">
        <v>43.483007000000001</v>
      </c>
      <c r="AK2258" t="s">
        <v>875</v>
      </c>
      <c r="AL2258">
        <v>-88.815386000000004</v>
      </c>
      <c r="AM2258">
        <v>25</v>
      </c>
      <c r="AN2258">
        <v>1775</v>
      </c>
      <c r="AO2258" t="s">
        <v>118</v>
      </c>
      <c r="AP2258">
        <v>-50</v>
      </c>
      <c r="AQ2258">
        <v>78</v>
      </c>
      <c r="AR2258">
        <v>-192</v>
      </c>
      <c r="AZ2258">
        <v>1200</v>
      </c>
      <c r="BA2258">
        <v>1</v>
      </c>
      <c r="BB2258" t="str">
        <f t="shared" si="1317"/>
        <v xml:space="preserve">N4400K  </v>
      </c>
      <c r="BC2258">
        <v>1</v>
      </c>
      <c r="BE2258">
        <v>0</v>
      </c>
      <c r="BF2258">
        <v>0</v>
      </c>
      <c r="BG2258">
        <v>0</v>
      </c>
      <c r="BH2258">
        <v>1700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 t="shared" si="1337"/>
        <v>21:44:14.122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119</v>
      </c>
      <c r="CQ2258">
        <v>168</v>
      </c>
      <c r="CR2258">
        <v>1</v>
      </c>
      <c r="CW2258">
        <v>13446017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 t="shared" ref="A2259:A2264" si="1338">"07/22/2022 21:44:15.321"</f>
        <v>07/22/2022 21:44:15.321</v>
      </c>
      <c r="C2259" t="str">
        <f t="shared" si="1316"/>
        <v>FFDFD3C0</v>
      </c>
      <c r="D2259" t="s">
        <v>124</v>
      </c>
      <c r="E2259">
        <v>2</v>
      </c>
      <c r="H2259">
        <v>156</v>
      </c>
      <c r="I2259" t="s">
        <v>125</v>
      </c>
      <c r="J2259" t="s">
        <v>126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ref="S2259:S2264" si="1339">"21:44:15.078"</f>
        <v>21:44:15.078</v>
      </c>
      <c r="T2259" t="str">
        <f t="shared" ref="T2259:T2264" si="1340">"21:44:14.678"</f>
        <v>21:44:14.678</v>
      </c>
      <c r="U2259" t="str">
        <f t="shared" si="1330"/>
        <v>A54CFF</v>
      </c>
      <c r="V2259">
        <v>0</v>
      </c>
      <c r="W2259">
        <v>0</v>
      </c>
      <c r="X2259">
        <v>2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1</v>
      </c>
      <c r="AI2259" t="s">
        <v>876</v>
      </c>
      <c r="AJ2259">
        <v>43.483393</v>
      </c>
      <c r="AK2259" t="s">
        <v>877</v>
      </c>
      <c r="AL2259">
        <v>-88.815708000000001</v>
      </c>
      <c r="AM2259">
        <v>25</v>
      </c>
      <c r="AN2259">
        <v>1775</v>
      </c>
      <c r="AO2259" t="s">
        <v>118</v>
      </c>
      <c r="AP2259">
        <v>-49</v>
      </c>
      <c r="AQ2259">
        <v>78</v>
      </c>
      <c r="AR2259">
        <v>-192</v>
      </c>
      <c r="AZ2259">
        <v>1200</v>
      </c>
      <c r="BA2259">
        <v>1</v>
      </c>
      <c r="BB2259" t="str">
        <f t="shared" si="1317"/>
        <v xml:space="preserve">N4400K  </v>
      </c>
      <c r="BC2259">
        <v>1</v>
      </c>
      <c r="BE2259">
        <v>0</v>
      </c>
      <c r="BF2259">
        <v>0</v>
      </c>
      <c r="BG2259">
        <v>0</v>
      </c>
      <c r="BH2259">
        <v>1700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 t="shared" ref="BW2259:BW2264" si="1341">"21:44:15.080"</f>
        <v>21:44:15.080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168</v>
      </c>
      <c r="CR2259">
        <v>3</v>
      </c>
      <c r="CW2259">
        <v>9727741</v>
      </c>
      <c r="CY2259">
        <v>1</v>
      </c>
      <c r="CZ2259">
        <v>0</v>
      </c>
      <c r="DA2259">
        <v>0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 t="shared" si="1338"/>
        <v>07/22/2022 21:44:15.321</v>
      </c>
      <c r="C2260" t="str">
        <f t="shared" si="1316"/>
        <v>FFDFD3C0</v>
      </c>
      <c r="D2260" t="s">
        <v>113</v>
      </c>
      <c r="E2260">
        <v>44</v>
      </c>
      <c r="H2260">
        <v>151</v>
      </c>
      <c r="I2260" t="s">
        <v>114</v>
      </c>
      <c r="J2260" t="s">
        <v>115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339"/>
        <v>21:44:15.078</v>
      </c>
      <c r="T2260" t="str">
        <f t="shared" si="1340"/>
        <v>21:44:14.678</v>
      </c>
      <c r="U2260" t="str">
        <f t="shared" si="1330"/>
        <v>A54CFF</v>
      </c>
      <c r="V2260">
        <v>0</v>
      </c>
      <c r="W2260">
        <v>0</v>
      </c>
      <c r="X2260">
        <v>2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1</v>
      </c>
      <c r="AI2260" t="s">
        <v>876</v>
      </c>
      <c r="AJ2260">
        <v>43.483393</v>
      </c>
      <c r="AK2260" t="s">
        <v>877</v>
      </c>
      <c r="AL2260">
        <v>-88.815708000000001</v>
      </c>
      <c r="AM2260">
        <v>25</v>
      </c>
      <c r="AN2260">
        <v>1775</v>
      </c>
      <c r="AO2260" t="s">
        <v>118</v>
      </c>
      <c r="AP2260">
        <v>-49</v>
      </c>
      <c r="AQ2260">
        <v>78</v>
      </c>
      <c r="AR2260">
        <v>-192</v>
      </c>
      <c r="AZ2260">
        <v>1200</v>
      </c>
      <c r="BA2260">
        <v>1</v>
      </c>
      <c r="BB2260" t="str">
        <f t="shared" si="1317"/>
        <v xml:space="preserve">N4400K  </v>
      </c>
      <c r="BC2260">
        <v>1</v>
      </c>
      <c r="BE2260">
        <v>0</v>
      </c>
      <c r="BF2260">
        <v>0</v>
      </c>
      <c r="BG2260">
        <v>0</v>
      </c>
      <c r="BH2260">
        <v>1700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 t="shared" si="1341"/>
        <v>21:44:15.080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168</v>
      </c>
      <c r="CR2260">
        <v>3</v>
      </c>
      <c r="CW2260">
        <v>9727741</v>
      </c>
      <c r="CY2260">
        <v>1</v>
      </c>
      <c r="CZ2260">
        <v>0</v>
      </c>
      <c r="DA2260">
        <v>0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 t="shared" si="1338"/>
        <v>07/22/2022 21:44:15.321</v>
      </c>
      <c r="C2261" t="str">
        <f t="shared" si="1316"/>
        <v>FFDFD3C0</v>
      </c>
      <c r="D2261" t="s">
        <v>113</v>
      </c>
      <c r="E2261">
        <v>45</v>
      </c>
      <c r="H2261">
        <v>152</v>
      </c>
      <c r="I2261" t="s">
        <v>120</v>
      </c>
      <c r="J2261" t="s">
        <v>115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339"/>
        <v>21:44:15.078</v>
      </c>
      <c r="T2261" t="str">
        <f t="shared" si="1340"/>
        <v>21:44:14.678</v>
      </c>
      <c r="U2261" t="str">
        <f t="shared" si="1330"/>
        <v>A54CFF</v>
      </c>
      <c r="V2261">
        <v>0</v>
      </c>
      <c r="W2261">
        <v>0</v>
      </c>
      <c r="X2261">
        <v>2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1</v>
      </c>
      <c r="AI2261" t="s">
        <v>876</v>
      </c>
      <c r="AJ2261">
        <v>43.483393</v>
      </c>
      <c r="AK2261" t="s">
        <v>877</v>
      </c>
      <c r="AL2261">
        <v>-88.815708000000001</v>
      </c>
      <c r="AM2261">
        <v>25</v>
      </c>
      <c r="AN2261">
        <v>1775</v>
      </c>
      <c r="AO2261" t="s">
        <v>118</v>
      </c>
      <c r="AP2261">
        <v>-49</v>
      </c>
      <c r="AQ2261">
        <v>78</v>
      </c>
      <c r="AR2261">
        <v>-192</v>
      </c>
      <c r="AZ2261">
        <v>1200</v>
      </c>
      <c r="BA2261">
        <v>1</v>
      </c>
      <c r="BB2261" t="str">
        <f t="shared" si="1317"/>
        <v xml:space="preserve">N4400K  </v>
      </c>
      <c r="BC2261">
        <v>1</v>
      </c>
      <c r="BE2261">
        <v>0</v>
      </c>
      <c r="BF2261">
        <v>0</v>
      </c>
      <c r="BG2261">
        <v>0</v>
      </c>
      <c r="BH2261">
        <v>1700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 t="shared" si="1341"/>
        <v>21:44:15.080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168</v>
      </c>
      <c r="CR2261">
        <v>3</v>
      </c>
      <c r="CW2261">
        <v>9727741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 t="shared" si="1338"/>
        <v>07/22/2022 21:44:15.321</v>
      </c>
      <c r="C2262" t="str">
        <f t="shared" si="1316"/>
        <v>FFDFD3C0</v>
      </c>
      <c r="D2262" t="s">
        <v>121</v>
      </c>
      <c r="E2262">
        <v>11</v>
      </c>
      <c r="F2262">
        <v>1011</v>
      </c>
      <c r="G2262" t="s">
        <v>125</v>
      </c>
      <c r="J2262" t="s">
        <v>123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339"/>
        <v>21:44:15.078</v>
      </c>
      <c r="T2262" t="str">
        <f t="shared" si="1340"/>
        <v>21:44:14.678</v>
      </c>
      <c r="U2262" t="str">
        <f t="shared" si="1330"/>
        <v>A54CFF</v>
      </c>
      <c r="V2262">
        <v>0</v>
      </c>
      <c r="W2262">
        <v>0</v>
      </c>
      <c r="X2262">
        <v>2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1</v>
      </c>
      <c r="AI2262" t="s">
        <v>876</v>
      </c>
      <c r="AJ2262">
        <v>43.483393</v>
      </c>
      <c r="AK2262" t="s">
        <v>877</v>
      </c>
      <c r="AL2262">
        <v>-88.815708000000001</v>
      </c>
      <c r="AM2262">
        <v>25</v>
      </c>
      <c r="AN2262">
        <v>1775</v>
      </c>
      <c r="AO2262" t="s">
        <v>118</v>
      </c>
      <c r="AP2262">
        <v>-49</v>
      </c>
      <c r="AQ2262">
        <v>78</v>
      </c>
      <c r="AR2262">
        <v>-192</v>
      </c>
      <c r="AZ2262">
        <v>1200</v>
      </c>
      <c r="BA2262">
        <v>1</v>
      </c>
      <c r="BB2262" t="str">
        <f t="shared" si="1317"/>
        <v xml:space="preserve">N4400K  </v>
      </c>
      <c r="BC2262">
        <v>1</v>
      </c>
      <c r="BE2262">
        <v>0</v>
      </c>
      <c r="BF2262">
        <v>0</v>
      </c>
      <c r="BG2262">
        <v>0</v>
      </c>
      <c r="BH2262">
        <v>1700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 t="shared" si="1341"/>
        <v>21:44:15.080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168</v>
      </c>
      <c r="CR2262">
        <v>3</v>
      </c>
      <c r="CW2262">
        <v>9727741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 t="shared" si="1338"/>
        <v>07/22/2022 21:44:15.321</v>
      </c>
      <c r="C2263" t="str">
        <f t="shared" si="1316"/>
        <v>FFDFD3C0</v>
      </c>
      <c r="D2263" t="s">
        <v>127</v>
      </c>
      <c r="E2263">
        <v>8</v>
      </c>
      <c r="F2263">
        <v>2008</v>
      </c>
      <c r="G2263" t="s">
        <v>128</v>
      </c>
      <c r="J2263" t="s">
        <v>129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1339"/>
        <v>21:44:15.078</v>
      </c>
      <c r="T2263" t="str">
        <f t="shared" si="1340"/>
        <v>21:44:14.678</v>
      </c>
      <c r="U2263" t="str">
        <f t="shared" si="1330"/>
        <v>A54CFF</v>
      </c>
      <c r="V2263">
        <v>0</v>
      </c>
      <c r="W2263">
        <v>0</v>
      </c>
      <c r="X2263">
        <v>2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1</v>
      </c>
      <c r="AI2263" t="s">
        <v>876</v>
      </c>
      <c r="AJ2263">
        <v>43.483393</v>
      </c>
      <c r="AK2263" t="s">
        <v>877</v>
      </c>
      <c r="AL2263">
        <v>-88.815708000000001</v>
      </c>
      <c r="AM2263">
        <v>25</v>
      </c>
      <c r="AN2263">
        <v>1775</v>
      </c>
      <c r="AO2263" t="s">
        <v>118</v>
      </c>
      <c r="AP2263">
        <v>-49</v>
      </c>
      <c r="AQ2263">
        <v>78</v>
      </c>
      <c r="AR2263">
        <v>-192</v>
      </c>
      <c r="AZ2263">
        <v>1200</v>
      </c>
      <c r="BA2263">
        <v>1</v>
      </c>
      <c r="BB2263" t="str">
        <f t="shared" si="1317"/>
        <v xml:space="preserve">N4400K  </v>
      </c>
      <c r="BC2263">
        <v>1</v>
      </c>
      <c r="BE2263">
        <v>0</v>
      </c>
      <c r="BF2263">
        <v>0</v>
      </c>
      <c r="BG2263">
        <v>0</v>
      </c>
      <c r="BH2263">
        <v>1700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 t="shared" si="1341"/>
        <v>21:44:15.080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119</v>
      </c>
      <c r="CQ2263">
        <v>168</v>
      </c>
      <c r="CR2263">
        <v>3</v>
      </c>
      <c r="CW2263">
        <v>9727741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 t="shared" si="1338"/>
        <v>07/22/2022 21:44:15.321</v>
      </c>
      <c r="C2264" t="str">
        <f t="shared" si="1316"/>
        <v>FFDFD3C0</v>
      </c>
      <c r="D2264" t="s">
        <v>121</v>
      </c>
      <c r="E2264">
        <v>12</v>
      </c>
      <c r="F2264">
        <v>1012</v>
      </c>
      <c r="G2264" t="s">
        <v>122</v>
      </c>
      <c r="J2264" t="s">
        <v>123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339"/>
        <v>21:44:15.078</v>
      </c>
      <c r="T2264" t="str">
        <f t="shared" si="1340"/>
        <v>21:44:14.678</v>
      </c>
      <c r="U2264" t="str">
        <f t="shared" si="1330"/>
        <v>A54CFF</v>
      </c>
      <c r="V2264">
        <v>0</v>
      </c>
      <c r="W2264">
        <v>0</v>
      </c>
      <c r="X2264">
        <v>2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1</v>
      </c>
      <c r="AI2264" t="s">
        <v>876</v>
      </c>
      <c r="AJ2264">
        <v>43.483393</v>
      </c>
      <c r="AK2264" t="s">
        <v>877</v>
      </c>
      <c r="AL2264">
        <v>-88.815708000000001</v>
      </c>
      <c r="AM2264">
        <v>25</v>
      </c>
      <c r="AN2264">
        <v>1775</v>
      </c>
      <c r="AO2264" t="s">
        <v>118</v>
      </c>
      <c r="AP2264">
        <v>-49</v>
      </c>
      <c r="AQ2264">
        <v>78</v>
      </c>
      <c r="AR2264">
        <v>-192</v>
      </c>
      <c r="AZ2264">
        <v>1200</v>
      </c>
      <c r="BA2264">
        <v>1</v>
      </c>
      <c r="BB2264" t="str">
        <f t="shared" si="1317"/>
        <v xml:space="preserve">N4400K  </v>
      </c>
      <c r="BC2264">
        <v>1</v>
      </c>
      <c r="BE2264">
        <v>0</v>
      </c>
      <c r="BF2264">
        <v>0</v>
      </c>
      <c r="BG2264">
        <v>0</v>
      </c>
      <c r="BH2264">
        <v>1700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 t="shared" si="1341"/>
        <v>21:44:15.080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119</v>
      </c>
      <c r="CQ2264">
        <v>168</v>
      </c>
      <c r="CR2264">
        <v>3</v>
      </c>
      <c r="CW2264">
        <v>9727741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 t="shared" ref="A2265:A2270" si="1342">"07/22/2022 21:44:16.383"</f>
        <v>07/22/2022 21:44:16.383</v>
      </c>
      <c r="C2265" t="str">
        <f t="shared" si="1316"/>
        <v>FFDFD3C0</v>
      </c>
      <c r="D2265" t="s">
        <v>113</v>
      </c>
      <c r="E2265">
        <v>45</v>
      </c>
      <c r="H2265">
        <v>152</v>
      </c>
      <c r="I2265" t="s">
        <v>120</v>
      </c>
      <c r="J2265" t="s">
        <v>115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ref="S2265:S2270" si="1343">"21:44:16.156"</f>
        <v>21:44:16.156</v>
      </c>
      <c r="T2265" t="str">
        <f t="shared" ref="T2265:T2270" si="1344">"21:44:15.656"</f>
        <v>21:44:15.656</v>
      </c>
      <c r="U2265" t="str">
        <f t="shared" si="1330"/>
        <v>A54CFF</v>
      </c>
      <c r="V2265">
        <v>0</v>
      </c>
      <c r="W2265">
        <v>0</v>
      </c>
      <c r="X2265">
        <v>2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1</v>
      </c>
      <c r="AI2265" t="s">
        <v>878</v>
      </c>
      <c r="AJ2265">
        <v>43.483801</v>
      </c>
      <c r="AK2265" t="s">
        <v>879</v>
      </c>
      <c r="AL2265">
        <v>-88.816029999999998</v>
      </c>
      <c r="AM2265">
        <v>25</v>
      </c>
      <c r="AN2265">
        <v>1775</v>
      </c>
      <c r="AO2265" t="s">
        <v>118</v>
      </c>
      <c r="AP2265">
        <v>-48</v>
      </c>
      <c r="AQ2265">
        <v>77</v>
      </c>
      <c r="AR2265">
        <v>-320</v>
      </c>
      <c r="AZ2265">
        <v>1200</v>
      </c>
      <c r="BA2265">
        <v>1</v>
      </c>
      <c r="BB2265" t="str">
        <f t="shared" si="1317"/>
        <v xml:space="preserve">N4400K  </v>
      </c>
      <c r="BC2265">
        <v>1</v>
      </c>
      <c r="BE2265">
        <v>0</v>
      </c>
      <c r="BF2265">
        <v>0</v>
      </c>
      <c r="BG2265">
        <v>0</v>
      </c>
      <c r="BH2265">
        <v>1700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 t="shared" ref="BW2265:BW2270" si="1345">"21:44:16.162"</f>
        <v>21:44:16.162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119</v>
      </c>
      <c r="CQ2265">
        <v>168</v>
      </c>
      <c r="CR2265">
        <v>1</v>
      </c>
      <c r="CW2265">
        <v>13449789</v>
      </c>
      <c r="CY2265">
        <v>1</v>
      </c>
      <c r="CZ2265">
        <v>0</v>
      </c>
      <c r="DA2265">
        <v>0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 t="shared" si="1342"/>
        <v>07/22/2022 21:44:16.383</v>
      </c>
      <c r="C2266" t="str">
        <f t="shared" si="1316"/>
        <v>FFDFD3C0</v>
      </c>
      <c r="D2266" t="s">
        <v>121</v>
      </c>
      <c r="E2266">
        <v>11</v>
      </c>
      <c r="F2266">
        <v>1011</v>
      </c>
      <c r="G2266" t="s">
        <v>125</v>
      </c>
      <c r="J2266" t="s">
        <v>123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343"/>
        <v>21:44:16.156</v>
      </c>
      <c r="T2266" t="str">
        <f t="shared" si="1344"/>
        <v>21:44:15.656</v>
      </c>
      <c r="U2266" t="str">
        <f t="shared" si="1330"/>
        <v>A54CFF</v>
      </c>
      <c r="V2266">
        <v>0</v>
      </c>
      <c r="W2266">
        <v>0</v>
      </c>
      <c r="X2266">
        <v>2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1</v>
      </c>
      <c r="AI2266" t="s">
        <v>878</v>
      </c>
      <c r="AJ2266">
        <v>43.483801</v>
      </c>
      <c r="AK2266" t="s">
        <v>879</v>
      </c>
      <c r="AL2266">
        <v>-88.816029999999998</v>
      </c>
      <c r="AM2266">
        <v>25</v>
      </c>
      <c r="AN2266">
        <v>1775</v>
      </c>
      <c r="AO2266" t="s">
        <v>118</v>
      </c>
      <c r="AP2266">
        <v>-48</v>
      </c>
      <c r="AQ2266">
        <v>77</v>
      </c>
      <c r="AR2266">
        <v>-320</v>
      </c>
      <c r="AZ2266">
        <v>1200</v>
      </c>
      <c r="BA2266">
        <v>1</v>
      </c>
      <c r="BB2266" t="str">
        <f t="shared" si="1317"/>
        <v xml:space="preserve">N4400K  </v>
      </c>
      <c r="BC2266">
        <v>1</v>
      </c>
      <c r="BE2266">
        <v>0</v>
      </c>
      <c r="BF2266">
        <v>0</v>
      </c>
      <c r="BG2266">
        <v>0</v>
      </c>
      <c r="BH2266">
        <v>1700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 t="shared" si="1345"/>
        <v>21:44:16.162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7</v>
      </c>
      <c r="CP2266" t="s">
        <v>119</v>
      </c>
      <c r="CQ2266">
        <v>168</v>
      </c>
      <c r="CR2266">
        <v>1</v>
      </c>
      <c r="CW2266">
        <v>13449789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 t="shared" si="1342"/>
        <v>07/22/2022 21:44:16.383</v>
      </c>
      <c r="C2267" t="str">
        <f t="shared" si="1316"/>
        <v>FFDFD3C0</v>
      </c>
      <c r="D2267" t="s">
        <v>113</v>
      </c>
      <c r="E2267">
        <v>44</v>
      </c>
      <c r="H2267">
        <v>151</v>
      </c>
      <c r="I2267" t="s">
        <v>114</v>
      </c>
      <c r="J2267" t="s">
        <v>115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1343"/>
        <v>21:44:16.156</v>
      </c>
      <c r="T2267" t="str">
        <f t="shared" si="1344"/>
        <v>21:44:15.656</v>
      </c>
      <c r="U2267" t="str">
        <f t="shared" si="1330"/>
        <v>A54CFF</v>
      </c>
      <c r="V2267">
        <v>0</v>
      </c>
      <c r="W2267">
        <v>0</v>
      </c>
      <c r="X2267">
        <v>2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1</v>
      </c>
      <c r="AI2267" t="s">
        <v>878</v>
      </c>
      <c r="AJ2267">
        <v>43.483801</v>
      </c>
      <c r="AK2267" t="s">
        <v>879</v>
      </c>
      <c r="AL2267">
        <v>-88.816029999999998</v>
      </c>
      <c r="AM2267">
        <v>25</v>
      </c>
      <c r="AN2267">
        <v>1775</v>
      </c>
      <c r="AO2267" t="s">
        <v>118</v>
      </c>
      <c r="AP2267">
        <v>-48</v>
      </c>
      <c r="AQ2267">
        <v>77</v>
      </c>
      <c r="AR2267">
        <v>-320</v>
      </c>
      <c r="AZ2267">
        <v>1200</v>
      </c>
      <c r="BA2267">
        <v>1</v>
      </c>
      <c r="BB2267" t="str">
        <f t="shared" si="1317"/>
        <v xml:space="preserve">N4400K  </v>
      </c>
      <c r="BC2267">
        <v>1</v>
      </c>
      <c r="BE2267">
        <v>0</v>
      </c>
      <c r="BF2267">
        <v>0</v>
      </c>
      <c r="BG2267">
        <v>0</v>
      </c>
      <c r="BH2267">
        <v>1700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 t="shared" si="1345"/>
        <v>21:44:16.162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119</v>
      </c>
      <c r="CQ2267">
        <v>168</v>
      </c>
      <c r="CR2267">
        <v>1</v>
      </c>
      <c r="CW2267">
        <v>13449789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 t="shared" si="1342"/>
        <v>07/22/2022 21:44:16.383</v>
      </c>
      <c r="C2268" t="str">
        <f t="shared" si="1316"/>
        <v>FFDFD3C0</v>
      </c>
      <c r="D2268" t="s">
        <v>127</v>
      </c>
      <c r="E2268">
        <v>8</v>
      </c>
      <c r="F2268">
        <v>2008</v>
      </c>
      <c r="G2268" t="s">
        <v>128</v>
      </c>
      <c r="J2268" t="s">
        <v>129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1343"/>
        <v>21:44:16.156</v>
      </c>
      <c r="T2268" t="str">
        <f t="shared" si="1344"/>
        <v>21:44:15.656</v>
      </c>
      <c r="U2268" t="str">
        <f t="shared" si="1330"/>
        <v>A54CFF</v>
      </c>
      <c r="V2268">
        <v>0</v>
      </c>
      <c r="W2268">
        <v>0</v>
      </c>
      <c r="X2268">
        <v>2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1</v>
      </c>
      <c r="AI2268" t="s">
        <v>878</v>
      </c>
      <c r="AJ2268">
        <v>43.483801</v>
      </c>
      <c r="AK2268" t="s">
        <v>879</v>
      </c>
      <c r="AL2268">
        <v>-88.816029999999998</v>
      </c>
      <c r="AM2268">
        <v>25</v>
      </c>
      <c r="AN2268">
        <v>1775</v>
      </c>
      <c r="AO2268" t="s">
        <v>118</v>
      </c>
      <c r="AP2268">
        <v>-48</v>
      </c>
      <c r="AQ2268">
        <v>77</v>
      </c>
      <c r="AR2268">
        <v>-320</v>
      </c>
      <c r="AZ2268">
        <v>1200</v>
      </c>
      <c r="BA2268">
        <v>1</v>
      </c>
      <c r="BB2268" t="str">
        <f t="shared" si="1317"/>
        <v xml:space="preserve">N4400K  </v>
      </c>
      <c r="BC2268">
        <v>1</v>
      </c>
      <c r="BE2268">
        <v>0</v>
      </c>
      <c r="BF2268">
        <v>0</v>
      </c>
      <c r="BG2268">
        <v>0</v>
      </c>
      <c r="BH2268">
        <v>1700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 t="shared" si="1345"/>
        <v>21:44:16.162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119</v>
      </c>
      <c r="CQ2268">
        <v>168</v>
      </c>
      <c r="CR2268">
        <v>1</v>
      </c>
      <c r="CW2268">
        <v>13449789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 t="shared" si="1342"/>
        <v>07/22/2022 21:44:16.383</v>
      </c>
      <c r="C2269" t="str">
        <f t="shared" si="1316"/>
        <v>FFDFD3C0</v>
      </c>
      <c r="D2269" t="s">
        <v>121</v>
      </c>
      <c r="E2269">
        <v>12</v>
      </c>
      <c r="F2269">
        <v>1012</v>
      </c>
      <c r="G2269" t="s">
        <v>122</v>
      </c>
      <c r="J2269" t="s">
        <v>123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343"/>
        <v>21:44:16.156</v>
      </c>
      <c r="T2269" t="str">
        <f t="shared" si="1344"/>
        <v>21:44:15.656</v>
      </c>
      <c r="U2269" t="str">
        <f t="shared" si="1330"/>
        <v>A54CFF</v>
      </c>
      <c r="V2269">
        <v>0</v>
      </c>
      <c r="W2269">
        <v>0</v>
      </c>
      <c r="X2269">
        <v>2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1</v>
      </c>
      <c r="AI2269" t="s">
        <v>878</v>
      </c>
      <c r="AJ2269">
        <v>43.483801</v>
      </c>
      <c r="AK2269" t="s">
        <v>879</v>
      </c>
      <c r="AL2269">
        <v>-88.816029999999998</v>
      </c>
      <c r="AM2269">
        <v>25</v>
      </c>
      <c r="AN2269">
        <v>1775</v>
      </c>
      <c r="AO2269" t="s">
        <v>118</v>
      </c>
      <c r="AP2269">
        <v>-48</v>
      </c>
      <c r="AQ2269">
        <v>77</v>
      </c>
      <c r="AR2269">
        <v>-320</v>
      </c>
      <c r="AZ2269">
        <v>1200</v>
      </c>
      <c r="BA2269">
        <v>1</v>
      </c>
      <c r="BB2269" t="str">
        <f t="shared" si="1317"/>
        <v xml:space="preserve">N4400K  </v>
      </c>
      <c r="BC2269">
        <v>1</v>
      </c>
      <c r="BE2269">
        <v>0</v>
      </c>
      <c r="BF2269">
        <v>0</v>
      </c>
      <c r="BG2269">
        <v>0</v>
      </c>
      <c r="BH2269">
        <v>1700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 t="shared" si="1345"/>
        <v>21:44:16.162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7</v>
      </c>
      <c r="CP2269" t="s">
        <v>119</v>
      </c>
      <c r="CQ2269">
        <v>168</v>
      </c>
      <c r="CR2269">
        <v>1</v>
      </c>
      <c r="CW2269">
        <v>13449789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 t="shared" si="1342"/>
        <v>07/22/2022 21:44:16.383</v>
      </c>
      <c r="C2270" t="str">
        <f t="shared" si="1316"/>
        <v>FFDFD3C0</v>
      </c>
      <c r="D2270" t="s">
        <v>124</v>
      </c>
      <c r="E2270">
        <v>2</v>
      </c>
      <c r="H2270">
        <v>156</v>
      </c>
      <c r="I2270" t="s">
        <v>125</v>
      </c>
      <c r="J2270" t="s">
        <v>126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343"/>
        <v>21:44:16.156</v>
      </c>
      <c r="T2270" t="str">
        <f t="shared" si="1344"/>
        <v>21:44:15.656</v>
      </c>
      <c r="U2270" t="str">
        <f t="shared" si="1330"/>
        <v>A54CFF</v>
      </c>
      <c r="V2270">
        <v>0</v>
      </c>
      <c r="W2270">
        <v>0</v>
      </c>
      <c r="X2270">
        <v>2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1</v>
      </c>
      <c r="AI2270" t="s">
        <v>878</v>
      </c>
      <c r="AJ2270">
        <v>43.483801</v>
      </c>
      <c r="AK2270" t="s">
        <v>879</v>
      </c>
      <c r="AL2270">
        <v>-88.816029999999998</v>
      </c>
      <c r="AM2270">
        <v>25</v>
      </c>
      <c r="AN2270">
        <v>1775</v>
      </c>
      <c r="AO2270" t="s">
        <v>118</v>
      </c>
      <c r="AP2270">
        <v>-48</v>
      </c>
      <c r="AQ2270">
        <v>77</v>
      </c>
      <c r="AR2270">
        <v>-320</v>
      </c>
      <c r="AZ2270">
        <v>1200</v>
      </c>
      <c r="BA2270">
        <v>1</v>
      </c>
      <c r="BB2270" t="str">
        <f t="shared" si="1317"/>
        <v xml:space="preserve">N4400K  </v>
      </c>
      <c r="BC2270">
        <v>1</v>
      </c>
      <c r="BE2270">
        <v>0</v>
      </c>
      <c r="BF2270">
        <v>0</v>
      </c>
      <c r="BG2270">
        <v>0</v>
      </c>
      <c r="BH2270">
        <v>1700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 t="shared" si="1345"/>
        <v>21:44:16.162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119</v>
      </c>
      <c r="CQ2270">
        <v>168</v>
      </c>
      <c r="CR2270">
        <v>1</v>
      </c>
      <c r="CW2270">
        <v>13449789</v>
      </c>
      <c r="CY2270">
        <v>1</v>
      </c>
      <c r="CZ2270">
        <v>0</v>
      </c>
      <c r="DA2270">
        <v>1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 t="shared" ref="A2271:A2276" si="1346">"07/22/2022 21:44:17.336"</f>
        <v>07/22/2022 21:44:17.336</v>
      </c>
      <c r="C2271" t="str">
        <f t="shared" si="1316"/>
        <v>FFDFD3C0</v>
      </c>
      <c r="D2271" t="s">
        <v>124</v>
      </c>
      <c r="E2271">
        <v>2</v>
      </c>
      <c r="H2271">
        <v>156</v>
      </c>
      <c r="I2271" t="s">
        <v>125</v>
      </c>
      <c r="J2271" t="s">
        <v>126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ref="S2271:S2276" si="1347">"21:44:17.086"</f>
        <v>21:44:17.086</v>
      </c>
      <c r="T2271" t="str">
        <f t="shared" ref="T2271:T2276" si="1348">"21:44:16.686"</f>
        <v>21:44:16.686</v>
      </c>
      <c r="U2271" t="str">
        <f t="shared" si="1330"/>
        <v>A54CFF</v>
      </c>
      <c r="V2271">
        <v>0</v>
      </c>
      <c r="W2271">
        <v>0</v>
      </c>
      <c r="X2271">
        <v>2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1</v>
      </c>
      <c r="AI2271" t="s">
        <v>880</v>
      </c>
      <c r="AJ2271">
        <v>43.484122999999997</v>
      </c>
      <c r="AK2271" t="s">
        <v>881</v>
      </c>
      <c r="AL2271">
        <v>-88.816351999999995</v>
      </c>
      <c r="AM2271">
        <v>25</v>
      </c>
      <c r="AN2271">
        <v>1775</v>
      </c>
      <c r="AO2271" t="s">
        <v>118</v>
      </c>
      <c r="AP2271">
        <v>-48</v>
      </c>
      <c r="AQ2271">
        <v>77</v>
      </c>
      <c r="AR2271">
        <v>-448</v>
      </c>
      <c r="AZ2271">
        <v>1200</v>
      </c>
      <c r="BA2271">
        <v>1</v>
      </c>
      <c r="BB2271" t="str">
        <f t="shared" si="1317"/>
        <v xml:space="preserve">N4400K  </v>
      </c>
      <c r="BC2271">
        <v>1</v>
      </c>
      <c r="BE2271">
        <v>0</v>
      </c>
      <c r="BF2271">
        <v>0</v>
      </c>
      <c r="BG2271">
        <v>0</v>
      </c>
      <c r="BH2271">
        <v>1700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 t="shared" ref="BW2271:BW2276" si="1349">"21:44:17.092"</f>
        <v>21:44:17.092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119</v>
      </c>
      <c r="CQ2271">
        <v>168</v>
      </c>
      <c r="CR2271">
        <v>0</v>
      </c>
      <c r="CW2271">
        <v>4293252</v>
      </c>
      <c r="CY2271">
        <v>1</v>
      </c>
      <c r="CZ2271">
        <v>0</v>
      </c>
      <c r="DA2271">
        <v>0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 t="shared" si="1346"/>
        <v>07/22/2022 21:44:17.336</v>
      </c>
      <c r="C2272" t="str">
        <f t="shared" si="1316"/>
        <v>FFDFD3C0</v>
      </c>
      <c r="D2272" t="s">
        <v>121</v>
      </c>
      <c r="E2272">
        <v>11</v>
      </c>
      <c r="F2272">
        <v>1011</v>
      </c>
      <c r="G2272" t="s">
        <v>125</v>
      </c>
      <c r="J2272" t="s">
        <v>123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347"/>
        <v>21:44:17.086</v>
      </c>
      <c r="T2272" t="str">
        <f t="shared" si="1348"/>
        <v>21:44:16.686</v>
      </c>
      <c r="U2272" t="str">
        <f t="shared" si="1330"/>
        <v>A54CFF</v>
      </c>
      <c r="V2272">
        <v>0</v>
      </c>
      <c r="W2272">
        <v>0</v>
      </c>
      <c r="X2272">
        <v>2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1</v>
      </c>
      <c r="AI2272" t="s">
        <v>880</v>
      </c>
      <c r="AJ2272">
        <v>43.484122999999997</v>
      </c>
      <c r="AK2272" t="s">
        <v>881</v>
      </c>
      <c r="AL2272">
        <v>-88.816351999999995</v>
      </c>
      <c r="AM2272">
        <v>25</v>
      </c>
      <c r="AN2272">
        <v>1775</v>
      </c>
      <c r="AO2272" t="s">
        <v>118</v>
      </c>
      <c r="AP2272">
        <v>-48</v>
      </c>
      <c r="AQ2272">
        <v>77</v>
      </c>
      <c r="AR2272">
        <v>-448</v>
      </c>
      <c r="AZ2272">
        <v>1200</v>
      </c>
      <c r="BA2272">
        <v>1</v>
      </c>
      <c r="BB2272" t="str">
        <f t="shared" si="1317"/>
        <v xml:space="preserve">N4400K  </v>
      </c>
      <c r="BC2272">
        <v>1</v>
      </c>
      <c r="BE2272">
        <v>0</v>
      </c>
      <c r="BF2272">
        <v>0</v>
      </c>
      <c r="BG2272">
        <v>0</v>
      </c>
      <c r="BH2272">
        <v>1700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 t="shared" si="1349"/>
        <v>21:44:17.092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7</v>
      </c>
      <c r="CP2272" t="s">
        <v>119</v>
      </c>
      <c r="CQ2272">
        <v>168</v>
      </c>
      <c r="CR2272">
        <v>0</v>
      </c>
      <c r="CW2272">
        <v>4293252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 t="shared" si="1346"/>
        <v>07/22/2022 21:44:17.336</v>
      </c>
      <c r="C2273" t="str">
        <f t="shared" si="1316"/>
        <v>FFDFD3C0</v>
      </c>
      <c r="D2273" t="s">
        <v>113</v>
      </c>
      <c r="E2273">
        <v>44</v>
      </c>
      <c r="H2273">
        <v>151</v>
      </c>
      <c r="I2273" t="s">
        <v>114</v>
      </c>
      <c r="J2273" t="s">
        <v>115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347"/>
        <v>21:44:17.086</v>
      </c>
      <c r="T2273" t="str">
        <f t="shared" si="1348"/>
        <v>21:44:16.686</v>
      </c>
      <c r="U2273" t="str">
        <f t="shared" si="1330"/>
        <v>A54CFF</v>
      </c>
      <c r="V2273">
        <v>0</v>
      </c>
      <c r="W2273">
        <v>0</v>
      </c>
      <c r="X2273">
        <v>2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1</v>
      </c>
      <c r="AI2273" t="s">
        <v>880</v>
      </c>
      <c r="AJ2273">
        <v>43.484122999999997</v>
      </c>
      <c r="AK2273" t="s">
        <v>881</v>
      </c>
      <c r="AL2273">
        <v>-88.816351999999995</v>
      </c>
      <c r="AM2273">
        <v>25</v>
      </c>
      <c r="AN2273">
        <v>1775</v>
      </c>
      <c r="AO2273" t="s">
        <v>118</v>
      </c>
      <c r="AP2273">
        <v>-48</v>
      </c>
      <c r="AQ2273">
        <v>77</v>
      </c>
      <c r="AR2273">
        <v>-448</v>
      </c>
      <c r="AZ2273">
        <v>1200</v>
      </c>
      <c r="BA2273">
        <v>1</v>
      </c>
      <c r="BB2273" t="str">
        <f t="shared" si="1317"/>
        <v xml:space="preserve">N4400K  </v>
      </c>
      <c r="BC2273">
        <v>1</v>
      </c>
      <c r="BE2273">
        <v>0</v>
      </c>
      <c r="BF2273">
        <v>0</v>
      </c>
      <c r="BG2273">
        <v>0</v>
      </c>
      <c r="BH2273">
        <v>1700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 t="shared" si="1349"/>
        <v>21:44:17.092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119</v>
      </c>
      <c r="CQ2273">
        <v>168</v>
      </c>
      <c r="CR2273">
        <v>0</v>
      </c>
      <c r="CW2273">
        <v>4293252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 t="shared" si="1346"/>
        <v>07/22/2022 21:44:17.336</v>
      </c>
      <c r="C2274" t="str">
        <f t="shared" si="1316"/>
        <v>FFDFD3C0</v>
      </c>
      <c r="D2274" t="s">
        <v>113</v>
      </c>
      <c r="E2274">
        <v>45</v>
      </c>
      <c r="H2274">
        <v>152</v>
      </c>
      <c r="I2274" t="s">
        <v>120</v>
      </c>
      <c r="J2274" t="s">
        <v>115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347"/>
        <v>21:44:17.086</v>
      </c>
      <c r="T2274" t="str">
        <f t="shared" si="1348"/>
        <v>21:44:16.686</v>
      </c>
      <c r="U2274" t="str">
        <f t="shared" si="1330"/>
        <v>A54CFF</v>
      </c>
      <c r="V2274">
        <v>0</v>
      </c>
      <c r="W2274">
        <v>0</v>
      </c>
      <c r="X2274">
        <v>2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1</v>
      </c>
      <c r="AI2274" t="s">
        <v>880</v>
      </c>
      <c r="AJ2274">
        <v>43.484122999999997</v>
      </c>
      <c r="AK2274" t="s">
        <v>881</v>
      </c>
      <c r="AL2274">
        <v>-88.816351999999995</v>
      </c>
      <c r="AM2274">
        <v>25</v>
      </c>
      <c r="AN2274">
        <v>1775</v>
      </c>
      <c r="AO2274" t="s">
        <v>118</v>
      </c>
      <c r="AP2274">
        <v>-48</v>
      </c>
      <c r="AQ2274">
        <v>77</v>
      </c>
      <c r="AR2274">
        <v>-448</v>
      </c>
      <c r="AZ2274">
        <v>1200</v>
      </c>
      <c r="BA2274">
        <v>1</v>
      </c>
      <c r="BB2274" t="str">
        <f t="shared" si="1317"/>
        <v xml:space="preserve">N4400K  </v>
      </c>
      <c r="BC2274">
        <v>1</v>
      </c>
      <c r="BE2274">
        <v>0</v>
      </c>
      <c r="BF2274">
        <v>0</v>
      </c>
      <c r="BG2274">
        <v>0</v>
      </c>
      <c r="BH2274">
        <v>1700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 t="shared" si="1349"/>
        <v>21:44:17.092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119</v>
      </c>
      <c r="CQ2274">
        <v>168</v>
      </c>
      <c r="CR2274">
        <v>0</v>
      </c>
      <c r="CW2274">
        <v>4293252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 t="shared" si="1346"/>
        <v>07/22/2022 21:44:17.336</v>
      </c>
      <c r="C2275" t="str">
        <f t="shared" si="1316"/>
        <v>FFDFD3C0</v>
      </c>
      <c r="D2275" t="s">
        <v>127</v>
      </c>
      <c r="E2275">
        <v>8</v>
      </c>
      <c r="F2275">
        <v>2008</v>
      </c>
      <c r="G2275" t="s">
        <v>128</v>
      </c>
      <c r="J2275" t="s">
        <v>129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347"/>
        <v>21:44:17.086</v>
      </c>
      <c r="T2275" t="str">
        <f t="shared" si="1348"/>
        <v>21:44:16.686</v>
      </c>
      <c r="U2275" t="str">
        <f t="shared" si="1330"/>
        <v>A54CFF</v>
      </c>
      <c r="V2275">
        <v>0</v>
      </c>
      <c r="W2275">
        <v>0</v>
      </c>
      <c r="X2275">
        <v>2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1</v>
      </c>
      <c r="AI2275" t="s">
        <v>880</v>
      </c>
      <c r="AJ2275">
        <v>43.484122999999997</v>
      </c>
      <c r="AK2275" t="s">
        <v>881</v>
      </c>
      <c r="AL2275">
        <v>-88.816351999999995</v>
      </c>
      <c r="AM2275">
        <v>25</v>
      </c>
      <c r="AN2275">
        <v>1775</v>
      </c>
      <c r="AO2275" t="s">
        <v>118</v>
      </c>
      <c r="AP2275">
        <v>-48</v>
      </c>
      <c r="AQ2275">
        <v>77</v>
      </c>
      <c r="AR2275">
        <v>-448</v>
      </c>
      <c r="AZ2275">
        <v>1200</v>
      </c>
      <c r="BA2275">
        <v>1</v>
      </c>
      <c r="BB2275" t="str">
        <f t="shared" si="1317"/>
        <v xml:space="preserve">N4400K  </v>
      </c>
      <c r="BC2275">
        <v>1</v>
      </c>
      <c r="BE2275">
        <v>0</v>
      </c>
      <c r="BF2275">
        <v>0</v>
      </c>
      <c r="BG2275">
        <v>0</v>
      </c>
      <c r="BH2275">
        <v>1700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 t="shared" si="1349"/>
        <v>21:44:17.092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119</v>
      </c>
      <c r="CQ2275">
        <v>168</v>
      </c>
      <c r="CR2275">
        <v>0</v>
      </c>
      <c r="CW2275">
        <v>4293252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 t="shared" si="1346"/>
        <v>07/22/2022 21:44:17.336</v>
      </c>
      <c r="C2276" t="str">
        <f t="shared" si="1316"/>
        <v>FFDFD3C0</v>
      </c>
      <c r="D2276" t="s">
        <v>121</v>
      </c>
      <c r="E2276">
        <v>12</v>
      </c>
      <c r="F2276">
        <v>1012</v>
      </c>
      <c r="G2276" t="s">
        <v>122</v>
      </c>
      <c r="J2276" t="s">
        <v>123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347"/>
        <v>21:44:17.086</v>
      </c>
      <c r="T2276" t="str">
        <f t="shared" si="1348"/>
        <v>21:44:16.686</v>
      </c>
      <c r="U2276" t="str">
        <f t="shared" si="1330"/>
        <v>A54CFF</v>
      </c>
      <c r="V2276">
        <v>0</v>
      </c>
      <c r="W2276">
        <v>0</v>
      </c>
      <c r="X2276">
        <v>2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1</v>
      </c>
      <c r="AI2276" t="s">
        <v>880</v>
      </c>
      <c r="AJ2276">
        <v>43.484122999999997</v>
      </c>
      <c r="AK2276" t="s">
        <v>881</v>
      </c>
      <c r="AL2276">
        <v>-88.816351999999995</v>
      </c>
      <c r="AM2276">
        <v>25</v>
      </c>
      <c r="AN2276">
        <v>1775</v>
      </c>
      <c r="AO2276" t="s">
        <v>118</v>
      </c>
      <c r="AP2276">
        <v>-48</v>
      </c>
      <c r="AQ2276">
        <v>77</v>
      </c>
      <c r="AR2276">
        <v>-448</v>
      </c>
      <c r="AZ2276">
        <v>1200</v>
      </c>
      <c r="BA2276">
        <v>1</v>
      </c>
      <c r="BB2276" t="str">
        <f t="shared" si="1317"/>
        <v xml:space="preserve">N4400K  </v>
      </c>
      <c r="BC2276">
        <v>1</v>
      </c>
      <c r="BE2276">
        <v>0</v>
      </c>
      <c r="BF2276">
        <v>0</v>
      </c>
      <c r="BG2276">
        <v>0</v>
      </c>
      <c r="BH2276">
        <v>1700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 t="shared" si="1349"/>
        <v>21:44:17.092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7</v>
      </c>
      <c r="CP2276" t="s">
        <v>119</v>
      </c>
      <c r="CQ2276">
        <v>168</v>
      </c>
      <c r="CR2276">
        <v>0</v>
      </c>
      <c r="CW2276">
        <v>4293252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 t="shared" ref="A2277:A2282" si="1350">"07/22/2022 21:44:18.461"</f>
        <v>07/22/2022 21:44:18.461</v>
      </c>
      <c r="C2277" t="str">
        <f t="shared" si="1316"/>
        <v>FFDFD3C0</v>
      </c>
      <c r="D2277" t="s">
        <v>113</v>
      </c>
      <c r="E2277">
        <v>44</v>
      </c>
      <c r="H2277">
        <v>151</v>
      </c>
      <c r="I2277" t="s">
        <v>114</v>
      </c>
      <c r="J2277" t="s">
        <v>115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ref="S2277:S2282" si="1351">"21:44:18.195"</f>
        <v>21:44:18.195</v>
      </c>
      <c r="T2277" t="str">
        <f t="shared" ref="T2277:T2282" si="1352">"21:44:17.695"</f>
        <v>21:44:17.695</v>
      </c>
      <c r="U2277" t="str">
        <f t="shared" si="1330"/>
        <v>A54CFF</v>
      </c>
      <c r="V2277">
        <v>0</v>
      </c>
      <c r="W2277">
        <v>0</v>
      </c>
      <c r="X2277">
        <v>2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1</v>
      </c>
      <c r="AI2277" t="s">
        <v>882</v>
      </c>
      <c r="AJ2277">
        <v>43.484487999999999</v>
      </c>
      <c r="AK2277" t="s">
        <v>883</v>
      </c>
      <c r="AL2277">
        <v>-88.816609</v>
      </c>
      <c r="AM2277">
        <v>25</v>
      </c>
      <c r="AN2277">
        <v>1750</v>
      </c>
      <c r="AO2277" t="s">
        <v>118</v>
      </c>
      <c r="AP2277">
        <v>-47</v>
      </c>
      <c r="AQ2277">
        <v>76</v>
      </c>
      <c r="AR2277">
        <v>-576</v>
      </c>
      <c r="AZ2277">
        <v>1200</v>
      </c>
      <c r="BA2277">
        <v>1</v>
      </c>
      <c r="BB2277" t="str">
        <f t="shared" si="1317"/>
        <v xml:space="preserve">N4400K  </v>
      </c>
      <c r="BC2277">
        <v>1</v>
      </c>
      <c r="BE2277">
        <v>0</v>
      </c>
      <c r="BF2277">
        <v>0</v>
      </c>
      <c r="BG2277">
        <v>0</v>
      </c>
      <c r="BH2277">
        <v>1650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 t="shared" ref="BW2277:BW2282" si="1353">"21:44:18.201"</f>
        <v>21:44:18.201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7</v>
      </c>
      <c r="CP2277" t="s">
        <v>119</v>
      </c>
      <c r="CQ2277">
        <v>168</v>
      </c>
      <c r="CR2277">
        <v>3</v>
      </c>
      <c r="CW2277">
        <v>9731261</v>
      </c>
      <c r="CY2277">
        <v>1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 t="shared" si="1350"/>
        <v>07/22/2022 21:44:18.461</v>
      </c>
      <c r="C2278" t="str">
        <f t="shared" si="1316"/>
        <v>FFDFD3C0</v>
      </c>
      <c r="D2278" t="s">
        <v>113</v>
      </c>
      <c r="E2278">
        <v>45</v>
      </c>
      <c r="H2278">
        <v>152</v>
      </c>
      <c r="I2278" t="s">
        <v>120</v>
      </c>
      <c r="J2278" t="s">
        <v>115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351"/>
        <v>21:44:18.195</v>
      </c>
      <c r="T2278" t="str">
        <f t="shared" si="1352"/>
        <v>21:44:17.695</v>
      </c>
      <c r="U2278" t="str">
        <f t="shared" si="1330"/>
        <v>A54CFF</v>
      </c>
      <c r="V2278">
        <v>0</v>
      </c>
      <c r="W2278">
        <v>0</v>
      </c>
      <c r="X2278">
        <v>2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1</v>
      </c>
      <c r="AI2278" t="s">
        <v>882</v>
      </c>
      <c r="AJ2278">
        <v>43.484487999999999</v>
      </c>
      <c r="AK2278" t="s">
        <v>883</v>
      </c>
      <c r="AL2278">
        <v>-88.816609</v>
      </c>
      <c r="AM2278">
        <v>25</v>
      </c>
      <c r="AN2278">
        <v>1750</v>
      </c>
      <c r="AO2278" t="s">
        <v>118</v>
      </c>
      <c r="AP2278">
        <v>-47</v>
      </c>
      <c r="AQ2278">
        <v>76</v>
      </c>
      <c r="AR2278">
        <v>-576</v>
      </c>
      <c r="AZ2278">
        <v>1200</v>
      </c>
      <c r="BA2278">
        <v>1</v>
      </c>
      <c r="BB2278" t="str">
        <f t="shared" si="1317"/>
        <v xml:space="preserve">N4400K  </v>
      </c>
      <c r="BC2278">
        <v>1</v>
      </c>
      <c r="BE2278">
        <v>0</v>
      </c>
      <c r="BF2278">
        <v>0</v>
      </c>
      <c r="BG2278">
        <v>0</v>
      </c>
      <c r="BH2278">
        <v>1650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 t="shared" si="1353"/>
        <v>21:44:18.201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7</v>
      </c>
      <c r="CP2278" t="s">
        <v>119</v>
      </c>
      <c r="CQ2278">
        <v>168</v>
      </c>
      <c r="CR2278">
        <v>3</v>
      </c>
      <c r="CW2278">
        <v>9731261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 t="shared" si="1350"/>
        <v>07/22/2022 21:44:18.461</v>
      </c>
      <c r="C2279" t="str">
        <f t="shared" si="1316"/>
        <v>FFDFD3C0</v>
      </c>
      <c r="D2279" t="s">
        <v>127</v>
      </c>
      <c r="E2279">
        <v>8</v>
      </c>
      <c r="F2279">
        <v>2008</v>
      </c>
      <c r="G2279" t="s">
        <v>128</v>
      </c>
      <c r="J2279" t="s">
        <v>129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351"/>
        <v>21:44:18.195</v>
      </c>
      <c r="T2279" t="str">
        <f t="shared" si="1352"/>
        <v>21:44:17.695</v>
      </c>
      <c r="U2279" t="str">
        <f t="shared" si="1330"/>
        <v>A54CFF</v>
      </c>
      <c r="V2279">
        <v>0</v>
      </c>
      <c r="W2279">
        <v>0</v>
      </c>
      <c r="X2279">
        <v>2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1</v>
      </c>
      <c r="AI2279" t="s">
        <v>882</v>
      </c>
      <c r="AJ2279">
        <v>43.484487999999999</v>
      </c>
      <c r="AK2279" t="s">
        <v>883</v>
      </c>
      <c r="AL2279">
        <v>-88.816609</v>
      </c>
      <c r="AM2279">
        <v>25</v>
      </c>
      <c r="AN2279">
        <v>1750</v>
      </c>
      <c r="AO2279" t="s">
        <v>118</v>
      </c>
      <c r="AP2279">
        <v>-47</v>
      </c>
      <c r="AQ2279">
        <v>76</v>
      </c>
      <c r="AR2279">
        <v>-576</v>
      </c>
      <c r="AZ2279">
        <v>1200</v>
      </c>
      <c r="BA2279">
        <v>1</v>
      </c>
      <c r="BB2279" t="str">
        <f t="shared" si="1317"/>
        <v xml:space="preserve">N4400K  </v>
      </c>
      <c r="BC2279">
        <v>1</v>
      </c>
      <c r="BE2279">
        <v>0</v>
      </c>
      <c r="BF2279">
        <v>0</v>
      </c>
      <c r="BG2279">
        <v>0</v>
      </c>
      <c r="BH2279">
        <v>1650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 t="shared" si="1353"/>
        <v>21:44:18.201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7</v>
      </c>
      <c r="CP2279" t="s">
        <v>119</v>
      </c>
      <c r="CQ2279">
        <v>168</v>
      </c>
      <c r="CR2279">
        <v>3</v>
      </c>
      <c r="CW2279">
        <v>9731261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 t="shared" si="1350"/>
        <v>07/22/2022 21:44:18.461</v>
      </c>
      <c r="C2280" t="str">
        <f t="shared" si="1316"/>
        <v>FFDFD3C0</v>
      </c>
      <c r="D2280" t="s">
        <v>121</v>
      </c>
      <c r="E2280">
        <v>12</v>
      </c>
      <c r="F2280">
        <v>1012</v>
      </c>
      <c r="G2280" t="s">
        <v>122</v>
      </c>
      <c r="J2280" t="s">
        <v>123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351"/>
        <v>21:44:18.195</v>
      </c>
      <c r="T2280" t="str">
        <f t="shared" si="1352"/>
        <v>21:44:17.695</v>
      </c>
      <c r="U2280" t="str">
        <f t="shared" si="1330"/>
        <v>A54CFF</v>
      </c>
      <c r="V2280">
        <v>0</v>
      </c>
      <c r="W2280">
        <v>0</v>
      </c>
      <c r="X2280">
        <v>2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1</v>
      </c>
      <c r="AI2280" t="s">
        <v>882</v>
      </c>
      <c r="AJ2280">
        <v>43.484487999999999</v>
      </c>
      <c r="AK2280" t="s">
        <v>883</v>
      </c>
      <c r="AL2280">
        <v>-88.816609</v>
      </c>
      <c r="AM2280">
        <v>25</v>
      </c>
      <c r="AN2280">
        <v>1750</v>
      </c>
      <c r="AO2280" t="s">
        <v>118</v>
      </c>
      <c r="AP2280">
        <v>-47</v>
      </c>
      <c r="AQ2280">
        <v>76</v>
      </c>
      <c r="AR2280">
        <v>-576</v>
      </c>
      <c r="AZ2280">
        <v>1200</v>
      </c>
      <c r="BA2280">
        <v>1</v>
      </c>
      <c r="BB2280" t="str">
        <f t="shared" si="1317"/>
        <v xml:space="preserve">N4400K  </v>
      </c>
      <c r="BC2280">
        <v>1</v>
      </c>
      <c r="BE2280">
        <v>0</v>
      </c>
      <c r="BF2280">
        <v>0</v>
      </c>
      <c r="BG2280">
        <v>0</v>
      </c>
      <c r="BH2280">
        <v>1650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 t="shared" si="1353"/>
        <v>21:44:18.201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7</v>
      </c>
      <c r="CP2280" t="s">
        <v>119</v>
      </c>
      <c r="CQ2280">
        <v>168</v>
      </c>
      <c r="CR2280">
        <v>3</v>
      </c>
      <c r="CW2280">
        <v>9731261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 t="shared" si="1350"/>
        <v>07/22/2022 21:44:18.461</v>
      </c>
      <c r="C2281" t="str">
        <f t="shared" si="1316"/>
        <v>FFDFD3C0</v>
      </c>
      <c r="D2281" t="s">
        <v>124</v>
      </c>
      <c r="E2281">
        <v>2</v>
      </c>
      <c r="H2281">
        <v>156</v>
      </c>
      <c r="I2281" t="s">
        <v>125</v>
      </c>
      <c r="J2281" t="s">
        <v>126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1351"/>
        <v>21:44:18.195</v>
      </c>
      <c r="T2281" t="str">
        <f t="shared" si="1352"/>
        <v>21:44:17.695</v>
      </c>
      <c r="U2281" t="str">
        <f t="shared" si="1330"/>
        <v>A54CFF</v>
      </c>
      <c r="V2281">
        <v>0</v>
      </c>
      <c r="W2281">
        <v>0</v>
      </c>
      <c r="X2281">
        <v>2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1</v>
      </c>
      <c r="AI2281" t="s">
        <v>882</v>
      </c>
      <c r="AJ2281">
        <v>43.484487999999999</v>
      </c>
      <c r="AK2281" t="s">
        <v>883</v>
      </c>
      <c r="AL2281">
        <v>-88.816609</v>
      </c>
      <c r="AM2281">
        <v>25</v>
      </c>
      <c r="AN2281">
        <v>1750</v>
      </c>
      <c r="AO2281" t="s">
        <v>118</v>
      </c>
      <c r="AP2281">
        <v>-47</v>
      </c>
      <c r="AQ2281">
        <v>76</v>
      </c>
      <c r="AR2281">
        <v>-576</v>
      </c>
      <c r="AZ2281">
        <v>1200</v>
      </c>
      <c r="BA2281">
        <v>1</v>
      </c>
      <c r="BB2281" t="str">
        <f t="shared" si="1317"/>
        <v xml:space="preserve">N4400K  </v>
      </c>
      <c r="BC2281">
        <v>1</v>
      </c>
      <c r="BE2281">
        <v>0</v>
      </c>
      <c r="BF2281">
        <v>0</v>
      </c>
      <c r="BG2281">
        <v>0</v>
      </c>
      <c r="BH2281">
        <v>1650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 t="shared" si="1353"/>
        <v>21:44:18.201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7</v>
      </c>
      <c r="CP2281" t="s">
        <v>119</v>
      </c>
      <c r="CQ2281">
        <v>168</v>
      </c>
      <c r="CR2281">
        <v>3</v>
      </c>
      <c r="CW2281">
        <v>9731261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 t="shared" si="1350"/>
        <v>07/22/2022 21:44:18.461</v>
      </c>
      <c r="C2282" t="str">
        <f t="shared" si="1316"/>
        <v>FFDFD3C0</v>
      </c>
      <c r="D2282" t="s">
        <v>121</v>
      </c>
      <c r="E2282">
        <v>11</v>
      </c>
      <c r="F2282">
        <v>1011</v>
      </c>
      <c r="G2282" t="s">
        <v>125</v>
      </c>
      <c r="J2282" t="s">
        <v>123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1351"/>
        <v>21:44:18.195</v>
      </c>
      <c r="T2282" t="str">
        <f t="shared" si="1352"/>
        <v>21:44:17.695</v>
      </c>
      <c r="U2282" t="str">
        <f t="shared" si="1330"/>
        <v>A54CFF</v>
      </c>
      <c r="V2282">
        <v>0</v>
      </c>
      <c r="W2282">
        <v>0</v>
      </c>
      <c r="X2282">
        <v>2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1</v>
      </c>
      <c r="AI2282" t="s">
        <v>882</v>
      </c>
      <c r="AJ2282">
        <v>43.484487999999999</v>
      </c>
      <c r="AK2282" t="s">
        <v>883</v>
      </c>
      <c r="AL2282">
        <v>-88.816609</v>
      </c>
      <c r="AM2282">
        <v>25</v>
      </c>
      <c r="AN2282">
        <v>1750</v>
      </c>
      <c r="AO2282" t="s">
        <v>118</v>
      </c>
      <c r="AP2282">
        <v>-47</v>
      </c>
      <c r="AQ2282">
        <v>76</v>
      </c>
      <c r="AR2282">
        <v>-576</v>
      </c>
      <c r="AZ2282">
        <v>1200</v>
      </c>
      <c r="BA2282">
        <v>1</v>
      </c>
      <c r="BB2282" t="str">
        <f t="shared" si="1317"/>
        <v xml:space="preserve">N4400K  </v>
      </c>
      <c r="BC2282">
        <v>1</v>
      </c>
      <c r="BE2282">
        <v>0</v>
      </c>
      <c r="BF2282">
        <v>0</v>
      </c>
      <c r="BG2282">
        <v>0</v>
      </c>
      <c r="BH2282">
        <v>1650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 t="shared" si="1353"/>
        <v>21:44:18.201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7</v>
      </c>
      <c r="CP2282" t="s">
        <v>119</v>
      </c>
      <c r="CQ2282">
        <v>168</v>
      </c>
      <c r="CR2282">
        <v>3</v>
      </c>
      <c r="CW2282">
        <v>9731261</v>
      </c>
      <c r="CY2282">
        <v>1</v>
      </c>
      <c r="CZ2282">
        <v>0</v>
      </c>
      <c r="DA2282">
        <v>0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 t="shared" ref="A2283:A2288" si="1354">"07/22/2022 21:44:19.618"</f>
        <v>07/22/2022 21:44:19.618</v>
      </c>
      <c r="C2283" t="str">
        <f t="shared" ref="C2283:C2346" si="1355">"FFDFD3C0"</f>
        <v>FFDFD3C0</v>
      </c>
      <c r="D2283" t="s">
        <v>113</v>
      </c>
      <c r="E2283">
        <v>44</v>
      </c>
      <c r="H2283">
        <v>151</v>
      </c>
      <c r="I2283" t="s">
        <v>114</v>
      </c>
      <c r="J2283" t="s">
        <v>115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ref="S2283:S2288" si="1356">"21:44:19.219"</f>
        <v>21:44:19.219</v>
      </c>
      <c r="T2283" t="str">
        <f t="shared" ref="T2283:T2288" si="1357">"21:44:18.719"</f>
        <v>21:44:18.719</v>
      </c>
      <c r="U2283" t="str">
        <f t="shared" si="1330"/>
        <v>A54CFF</v>
      </c>
      <c r="V2283">
        <v>0</v>
      </c>
      <c r="W2283">
        <v>0</v>
      </c>
      <c r="X2283">
        <v>2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1</v>
      </c>
      <c r="AI2283" t="s">
        <v>884</v>
      </c>
      <c r="AJ2283">
        <v>43.484808999999998</v>
      </c>
      <c r="AK2283" t="s">
        <v>885</v>
      </c>
      <c r="AL2283">
        <v>-88.816952999999998</v>
      </c>
      <c r="AM2283">
        <v>25</v>
      </c>
      <c r="AN2283">
        <v>1725</v>
      </c>
      <c r="AO2283" t="s">
        <v>118</v>
      </c>
      <c r="AP2283">
        <v>-49</v>
      </c>
      <c r="AQ2283">
        <v>75</v>
      </c>
      <c r="AR2283">
        <v>-832</v>
      </c>
      <c r="AZ2283">
        <v>1200</v>
      </c>
      <c r="BA2283">
        <v>1</v>
      </c>
      <c r="BB2283" t="str">
        <f t="shared" ref="BB2283:BB2346" si="1358">"N4400K  "</f>
        <v xml:space="preserve">N4400K  </v>
      </c>
      <c r="BC2283">
        <v>1</v>
      </c>
      <c r="BE2283">
        <v>0</v>
      </c>
      <c r="BF2283">
        <v>0</v>
      </c>
      <c r="BG2283">
        <v>0</v>
      </c>
      <c r="BH2283">
        <v>1650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 t="shared" ref="BW2283:BW2288" si="1359">"21:44:19.221"</f>
        <v>21:44:19.221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7</v>
      </c>
      <c r="CP2283" t="s">
        <v>119</v>
      </c>
      <c r="CQ2283">
        <v>168</v>
      </c>
      <c r="CR2283">
        <v>1</v>
      </c>
      <c r="CW2283">
        <v>13455299</v>
      </c>
      <c r="CY2283">
        <v>1</v>
      </c>
      <c r="CZ2283">
        <v>0</v>
      </c>
      <c r="DA2283">
        <v>0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 t="shared" si="1354"/>
        <v>07/22/2022 21:44:19.618</v>
      </c>
      <c r="C2284" t="str">
        <f t="shared" si="1355"/>
        <v>FFDFD3C0</v>
      </c>
      <c r="D2284" t="s">
        <v>113</v>
      </c>
      <c r="E2284">
        <v>45</v>
      </c>
      <c r="H2284">
        <v>152</v>
      </c>
      <c r="I2284" t="s">
        <v>120</v>
      </c>
      <c r="J2284" t="s">
        <v>115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1356"/>
        <v>21:44:19.219</v>
      </c>
      <c r="T2284" t="str">
        <f t="shared" si="1357"/>
        <v>21:44:18.719</v>
      </c>
      <c r="U2284" t="str">
        <f t="shared" si="1330"/>
        <v>A54CFF</v>
      </c>
      <c r="V2284">
        <v>0</v>
      </c>
      <c r="W2284">
        <v>0</v>
      </c>
      <c r="X2284">
        <v>2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1</v>
      </c>
      <c r="AI2284" t="s">
        <v>884</v>
      </c>
      <c r="AJ2284">
        <v>43.484808999999998</v>
      </c>
      <c r="AK2284" t="s">
        <v>885</v>
      </c>
      <c r="AL2284">
        <v>-88.816952999999998</v>
      </c>
      <c r="AM2284">
        <v>25</v>
      </c>
      <c r="AN2284">
        <v>1725</v>
      </c>
      <c r="AO2284" t="s">
        <v>118</v>
      </c>
      <c r="AP2284">
        <v>-49</v>
      </c>
      <c r="AQ2284">
        <v>75</v>
      </c>
      <c r="AR2284">
        <v>-832</v>
      </c>
      <c r="AZ2284">
        <v>1200</v>
      </c>
      <c r="BA2284">
        <v>1</v>
      </c>
      <c r="BB2284" t="str">
        <f t="shared" si="1358"/>
        <v xml:space="preserve">N4400K  </v>
      </c>
      <c r="BC2284">
        <v>1</v>
      </c>
      <c r="BE2284">
        <v>0</v>
      </c>
      <c r="BF2284">
        <v>0</v>
      </c>
      <c r="BG2284">
        <v>0</v>
      </c>
      <c r="BH2284">
        <v>1650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 t="shared" si="1359"/>
        <v>21:44:19.221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7</v>
      </c>
      <c r="CP2284" t="s">
        <v>119</v>
      </c>
      <c r="CQ2284">
        <v>168</v>
      </c>
      <c r="CR2284">
        <v>1</v>
      </c>
      <c r="CW2284">
        <v>13455299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 t="shared" si="1354"/>
        <v>07/22/2022 21:44:19.618</v>
      </c>
      <c r="C2285" t="str">
        <f t="shared" si="1355"/>
        <v>FFDFD3C0</v>
      </c>
      <c r="D2285" t="s">
        <v>127</v>
      </c>
      <c r="E2285">
        <v>8</v>
      </c>
      <c r="F2285">
        <v>2008</v>
      </c>
      <c r="G2285" t="s">
        <v>128</v>
      </c>
      <c r="J2285" t="s">
        <v>129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356"/>
        <v>21:44:19.219</v>
      </c>
      <c r="T2285" t="str">
        <f t="shared" si="1357"/>
        <v>21:44:18.719</v>
      </c>
      <c r="U2285" t="str">
        <f t="shared" si="1330"/>
        <v>A54CFF</v>
      </c>
      <c r="V2285">
        <v>0</v>
      </c>
      <c r="W2285">
        <v>0</v>
      </c>
      <c r="X2285">
        <v>2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1</v>
      </c>
      <c r="AI2285" t="s">
        <v>884</v>
      </c>
      <c r="AJ2285">
        <v>43.484808999999998</v>
      </c>
      <c r="AK2285" t="s">
        <v>885</v>
      </c>
      <c r="AL2285">
        <v>-88.816952999999998</v>
      </c>
      <c r="AM2285">
        <v>25</v>
      </c>
      <c r="AN2285">
        <v>1725</v>
      </c>
      <c r="AO2285" t="s">
        <v>118</v>
      </c>
      <c r="AP2285">
        <v>-49</v>
      </c>
      <c r="AQ2285">
        <v>75</v>
      </c>
      <c r="AR2285">
        <v>-832</v>
      </c>
      <c r="AZ2285">
        <v>1200</v>
      </c>
      <c r="BA2285">
        <v>1</v>
      </c>
      <c r="BB2285" t="str">
        <f t="shared" si="1358"/>
        <v xml:space="preserve">N4400K  </v>
      </c>
      <c r="BC2285">
        <v>1</v>
      </c>
      <c r="BE2285">
        <v>0</v>
      </c>
      <c r="BF2285">
        <v>0</v>
      </c>
      <c r="BG2285">
        <v>0</v>
      </c>
      <c r="BH2285">
        <v>1650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 t="shared" si="1359"/>
        <v>21:44:19.221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7</v>
      </c>
      <c r="CP2285" t="s">
        <v>119</v>
      </c>
      <c r="CQ2285">
        <v>168</v>
      </c>
      <c r="CR2285">
        <v>1</v>
      </c>
      <c r="CW2285">
        <v>13455299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 t="shared" si="1354"/>
        <v>07/22/2022 21:44:19.618</v>
      </c>
      <c r="C2286" t="str">
        <f t="shared" si="1355"/>
        <v>FFDFD3C0</v>
      </c>
      <c r="D2286" t="s">
        <v>121</v>
      </c>
      <c r="E2286">
        <v>12</v>
      </c>
      <c r="F2286">
        <v>1012</v>
      </c>
      <c r="G2286" t="s">
        <v>122</v>
      </c>
      <c r="J2286" t="s">
        <v>123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356"/>
        <v>21:44:19.219</v>
      </c>
      <c r="T2286" t="str">
        <f t="shared" si="1357"/>
        <v>21:44:18.719</v>
      </c>
      <c r="U2286" t="str">
        <f t="shared" si="1330"/>
        <v>A54CFF</v>
      </c>
      <c r="V2286">
        <v>0</v>
      </c>
      <c r="W2286">
        <v>0</v>
      </c>
      <c r="X2286">
        <v>2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1</v>
      </c>
      <c r="AI2286" t="s">
        <v>884</v>
      </c>
      <c r="AJ2286">
        <v>43.484808999999998</v>
      </c>
      <c r="AK2286" t="s">
        <v>885</v>
      </c>
      <c r="AL2286">
        <v>-88.816952999999998</v>
      </c>
      <c r="AM2286">
        <v>25</v>
      </c>
      <c r="AN2286">
        <v>1725</v>
      </c>
      <c r="AO2286" t="s">
        <v>118</v>
      </c>
      <c r="AP2286">
        <v>-49</v>
      </c>
      <c r="AQ2286">
        <v>75</v>
      </c>
      <c r="AR2286">
        <v>-832</v>
      </c>
      <c r="AZ2286">
        <v>1200</v>
      </c>
      <c r="BA2286">
        <v>1</v>
      </c>
      <c r="BB2286" t="str">
        <f t="shared" si="1358"/>
        <v xml:space="preserve">N4400K  </v>
      </c>
      <c r="BC2286">
        <v>1</v>
      </c>
      <c r="BE2286">
        <v>0</v>
      </c>
      <c r="BF2286">
        <v>0</v>
      </c>
      <c r="BG2286">
        <v>0</v>
      </c>
      <c r="BH2286">
        <v>1650</v>
      </c>
      <c r="BI2286">
        <v>1</v>
      </c>
      <c r="BJ2286">
        <v>1</v>
      </c>
      <c r="BK2286">
        <v>1</v>
      </c>
      <c r="BL2286">
        <v>0</v>
      </c>
      <c r="BO2286">
        <v>0</v>
      </c>
      <c r="BP2286">
        <v>0</v>
      </c>
      <c r="BW2286" t="str">
        <f t="shared" si="1359"/>
        <v>21:44:19.221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7</v>
      </c>
      <c r="CP2286" t="s">
        <v>119</v>
      </c>
      <c r="CQ2286">
        <v>168</v>
      </c>
      <c r="CR2286">
        <v>1</v>
      </c>
      <c r="CW2286">
        <v>13455299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 t="shared" si="1354"/>
        <v>07/22/2022 21:44:19.618</v>
      </c>
      <c r="C2287" t="str">
        <f t="shared" si="1355"/>
        <v>FFDFD3C0</v>
      </c>
      <c r="D2287" t="s">
        <v>124</v>
      </c>
      <c r="E2287">
        <v>2</v>
      </c>
      <c r="H2287">
        <v>156</v>
      </c>
      <c r="I2287" t="s">
        <v>125</v>
      </c>
      <c r="J2287" t="s">
        <v>126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356"/>
        <v>21:44:19.219</v>
      </c>
      <c r="T2287" t="str">
        <f t="shared" si="1357"/>
        <v>21:44:18.719</v>
      </c>
      <c r="U2287" t="str">
        <f t="shared" si="1330"/>
        <v>A54CFF</v>
      </c>
      <c r="V2287">
        <v>0</v>
      </c>
      <c r="W2287">
        <v>0</v>
      </c>
      <c r="X2287">
        <v>2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1</v>
      </c>
      <c r="AI2287" t="s">
        <v>884</v>
      </c>
      <c r="AJ2287">
        <v>43.484808999999998</v>
      </c>
      <c r="AK2287" t="s">
        <v>885</v>
      </c>
      <c r="AL2287">
        <v>-88.816952999999998</v>
      </c>
      <c r="AM2287">
        <v>25</v>
      </c>
      <c r="AN2287">
        <v>1725</v>
      </c>
      <c r="AO2287" t="s">
        <v>118</v>
      </c>
      <c r="AP2287">
        <v>-49</v>
      </c>
      <c r="AQ2287">
        <v>75</v>
      </c>
      <c r="AR2287">
        <v>-832</v>
      </c>
      <c r="AZ2287">
        <v>1200</v>
      </c>
      <c r="BA2287">
        <v>1</v>
      </c>
      <c r="BB2287" t="str">
        <f t="shared" si="1358"/>
        <v xml:space="preserve">N4400K  </v>
      </c>
      <c r="BC2287">
        <v>1</v>
      </c>
      <c r="BE2287">
        <v>0</v>
      </c>
      <c r="BF2287">
        <v>0</v>
      </c>
      <c r="BG2287">
        <v>0</v>
      </c>
      <c r="BH2287">
        <v>1650</v>
      </c>
      <c r="BI2287">
        <v>1</v>
      </c>
      <c r="BJ2287">
        <v>1</v>
      </c>
      <c r="BK2287">
        <v>1</v>
      </c>
      <c r="BL2287">
        <v>0</v>
      </c>
      <c r="BO2287">
        <v>0</v>
      </c>
      <c r="BP2287">
        <v>0</v>
      </c>
      <c r="BW2287" t="str">
        <f t="shared" si="1359"/>
        <v>21:44:19.221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119</v>
      </c>
      <c r="CQ2287">
        <v>168</v>
      </c>
      <c r="CR2287">
        <v>1</v>
      </c>
      <c r="CW2287">
        <v>13455299</v>
      </c>
      <c r="CY2287">
        <v>1</v>
      </c>
      <c r="CZ2287">
        <v>0</v>
      </c>
      <c r="DA2287">
        <v>1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 t="shared" si="1354"/>
        <v>07/22/2022 21:44:19.618</v>
      </c>
      <c r="C2288" t="str">
        <f t="shared" si="1355"/>
        <v>FFDFD3C0</v>
      </c>
      <c r="D2288" t="s">
        <v>121</v>
      </c>
      <c r="E2288">
        <v>11</v>
      </c>
      <c r="F2288">
        <v>1011</v>
      </c>
      <c r="G2288" t="s">
        <v>125</v>
      </c>
      <c r="J2288" t="s">
        <v>123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1356"/>
        <v>21:44:19.219</v>
      </c>
      <c r="T2288" t="str">
        <f t="shared" si="1357"/>
        <v>21:44:18.719</v>
      </c>
      <c r="U2288" t="str">
        <f t="shared" si="1330"/>
        <v>A54CFF</v>
      </c>
      <c r="V2288">
        <v>0</v>
      </c>
      <c r="W2288">
        <v>0</v>
      </c>
      <c r="X2288">
        <v>2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1</v>
      </c>
      <c r="AI2288" t="s">
        <v>884</v>
      </c>
      <c r="AJ2288">
        <v>43.484808999999998</v>
      </c>
      <c r="AK2288" t="s">
        <v>885</v>
      </c>
      <c r="AL2288">
        <v>-88.816952999999998</v>
      </c>
      <c r="AM2288">
        <v>25</v>
      </c>
      <c r="AN2288">
        <v>1725</v>
      </c>
      <c r="AO2288" t="s">
        <v>118</v>
      </c>
      <c r="AP2288">
        <v>-49</v>
      </c>
      <c r="AQ2288">
        <v>75</v>
      </c>
      <c r="AR2288">
        <v>-832</v>
      </c>
      <c r="AZ2288">
        <v>1200</v>
      </c>
      <c r="BA2288">
        <v>1</v>
      </c>
      <c r="BB2288" t="str">
        <f t="shared" si="1358"/>
        <v xml:space="preserve">N4400K  </v>
      </c>
      <c r="BC2288">
        <v>1</v>
      </c>
      <c r="BE2288">
        <v>0</v>
      </c>
      <c r="BF2288">
        <v>0</v>
      </c>
      <c r="BG2288">
        <v>0</v>
      </c>
      <c r="BH2288">
        <v>1650</v>
      </c>
      <c r="BI2288">
        <v>1</v>
      </c>
      <c r="BJ2288">
        <v>1</v>
      </c>
      <c r="BK2288">
        <v>1</v>
      </c>
      <c r="BL2288">
        <v>0</v>
      </c>
      <c r="BO2288">
        <v>0</v>
      </c>
      <c r="BP2288">
        <v>0</v>
      </c>
      <c r="BW2288" t="str">
        <f t="shared" si="1359"/>
        <v>21:44:19.221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119</v>
      </c>
      <c r="CQ2288">
        <v>168</v>
      </c>
      <c r="CR2288">
        <v>1</v>
      </c>
      <c r="CW2288">
        <v>13455299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 t="shared" ref="A2289:A2294" si="1360">"07/22/2022 21:44:20.477"</f>
        <v>07/22/2022 21:44:20.477</v>
      </c>
      <c r="C2289" t="str">
        <f t="shared" si="1355"/>
        <v>FFDFD3C0</v>
      </c>
      <c r="D2289" t="s">
        <v>113</v>
      </c>
      <c r="E2289">
        <v>44</v>
      </c>
      <c r="H2289">
        <v>151</v>
      </c>
      <c r="I2289" t="s">
        <v>114</v>
      </c>
      <c r="J2289" t="s">
        <v>115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ref="S2289:S2294" si="1361">"21:44:20.219"</f>
        <v>21:44:20.219</v>
      </c>
      <c r="T2289" t="str">
        <f t="shared" ref="T2289:T2294" si="1362">"21:44:19.819"</f>
        <v>21:44:19.819</v>
      </c>
      <c r="U2289" t="str">
        <f t="shared" si="1330"/>
        <v>A54CFF</v>
      </c>
      <c r="V2289">
        <v>0</v>
      </c>
      <c r="W2289">
        <v>0</v>
      </c>
      <c r="X2289">
        <v>2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1</v>
      </c>
      <c r="AI2289" t="s">
        <v>886</v>
      </c>
      <c r="AJ2289">
        <v>43.485152999999997</v>
      </c>
      <c r="AK2289" t="s">
        <v>887</v>
      </c>
      <c r="AL2289">
        <v>-88.817274999999995</v>
      </c>
      <c r="AM2289">
        <v>25</v>
      </c>
      <c r="AN2289">
        <v>1700</v>
      </c>
      <c r="AO2289" t="s">
        <v>118</v>
      </c>
      <c r="AP2289">
        <v>-51</v>
      </c>
      <c r="AQ2289">
        <v>72</v>
      </c>
      <c r="AR2289">
        <v>-832</v>
      </c>
      <c r="AZ2289">
        <v>1200</v>
      </c>
      <c r="BA2289">
        <v>1</v>
      </c>
      <c r="BB2289" t="str">
        <f t="shared" si="1358"/>
        <v xml:space="preserve">N4400K  </v>
      </c>
      <c r="BC2289">
        <v>1</v>
      </c>
      <c r="BE2289">
        <v>0</v>
      </c>
      <c r="BF2289">
        <v>0</v>
      </c>
      <c r="BG2289">
        <v>0</v>
      </c>
      <c r="BH2289">
        <v>1650</v>
      </c>
      <c r="BI2289">
        <v>1</v>
      </c>
      <c r="BJ2289">
        <v>1</v>
      </c>
      <c r="BK2289">
        <v>1</v>
      </c>
      <c r="BL2289">
        <v>0</v>
      </c>
      <c r="BO2289">
        <v>0</v>
      </c>
      <c r="BP2289">
        <v>0</v>
      </c>
      <c r="BW2289" t="str">
        <f t="shared" ref="BW2289:BW2294" si="1363">"21:44:20.220"</f>
        <v>21:44:20.220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168</v>
      </c>
      <c r="CR2289">
        <v>3</v>
      </c>
      <c r="CW2289">
        <v>9733665</v>
      </c>
      <c r="CY2289">
        <v>1</v>
      </c>
      <c r="CZ2289">
        <v>0</v>
      </c>
      <c r="DA2289">
        <v>0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 t="shared" si="1360"/>
        <v>07/22/2022 21:44:20.477</v>
      </c>
      <c r="C2290" t="str">
        <f t="shared" si="1355"/>
        <v>FFDFD3C0</v>
      </c>
      <c r="D2290" t="s">
        <v>113</v>
      </c>
      <c r="E2290">
        <v>45</v>
      </c>
      <c r="H2290">
        <v>152</v>
      </c>
      <c r="I2290" t="s">
        <v>120</v>
      </c>
      <c r="J2290" t="s">
        <v>115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361"/>
        <v>21:44:20.219</v>
      </c>
      <c r="T2290" t="str">
        <f t="shared" si="1362"/>
        <v>21:44:19.819</v>
      </c>
      <c r="U2290" t="str">
        <f t="shared" si="1330"/>
        <v>A54CFF</v>
      </c>
      <c r="V2290">
        <v>0</v>
      </c>
      <c r="W2290">
        <v>0</v>
      </c>
      <c r="X2290">
        <v>2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1</v>
      </c>
      <c r="AI2290" t="s">
        <v>886</v>
      </c>
      <c r="AJ2290">
        <v>43.485152999999997</v>
      </c>
      <c r="AK2290" t="s">
        <v>887</v>
      </c>
      <c r="AL2290">
        <v>-88.817274999999995</v>
      </c>
      <c r="AM2290">
        <v>25</v>
      </c>
      <c r="AN2290">
        <v>1700</v>
      </c>
      <c r="AO2290" t="s">
        <v>118</v>
      </c>
      <c r="AP2290">
        <v>-51</v>
      </c>
      <c r="AQ2290">
        <v>72</v>
      </c>
      <c r="AR2290">
        <v>-832</v>
      </c>
      <c r="AZ2290">
        <v>1200</v>
      </c>
      <c r="BA2290">
        <v>1</v>
      </c>
      <c r="BB2290" t="str">
        <f t="shared" si="1358"/>
        <v xml:space="preserve">N4400K  </v>
      </c>
      <c r="BC2290">
        <v>1</v>
      </c>
      <c r="BE2290">
        <v>0</v>
      </c>
      <c r="BF2290">
        <v>0</v>
      </c>
      <c r="BG2290">
        <v>0</v>
      </c>
      <c r="BH2290">
        <v>1650</v>
      </c>
      <c r="BI2290">
        <v>1</v>
      </c>
      <c r="BJ2290">
        <v>1</v>
      </c>
      <c r="BK2290">
        <v>1</v>
      </c>
      <c r="BL2290">
        <v>0</v>
      </c>
      <c r="BO2290">
        <v>0</v>
      </c>
      <c r="BP2290">
        <v>0</v>
      </c>
      <c r="BW2290" t="str">
        <f t="shared" si="1363"/>
        <v>21:44:20.220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168</v>
      </c>
      <c r="CR2290">
        <v>3</v>
      </c>
      <c r="CW2290">
        <v>9733665</v>
      </c>
      <c r="CY2290">
        <v>1</v>
      </c>
      <c r="CZ2290">
        <v>0</v>
      </c>
      <c r="DA2290">
        <v>1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 t="shared" si="1360"/>
        <v>07/22/2022 21:44:20.477</v>
      </c>
      <c r="C2291" t="str">
        <f t="shared" si="1355"/>
        <v>FFDFD3C0</v>
      </c>
      <c r="D2291" t="s">
        <v>127</v>
      </c>
      <c r="E2291">
        <v>8</v>
      </c>
      <c r="F2291">
        <v>2008</v>
      </c>
      <c r="G2291" t="s">
        <v>128</v>
      </c>
      <c r="J2291" t="s">
        <v>129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1361"/>
        <v>21:44:20.219</v>
      </c>
      <c r="T2291" t="str">
        <f t="shared" si="1362"/>
        <v>21:44:19.819</v>
      </c>
      <c r="U2291" t="str">
        <f t="shared" si="1330"/>
        <v>A54CFF</v>
      </c>
      <c r="V2291">
        <v>0</v>
      </c>
      <c r="W2291">
        <v>0</v>
      </c>
      <c r="X2291">
        <v>2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1</v>
      </c>
      <c r="AI2291" t="s">
        <v>886</v>
      </c>
      <c r="AJ2291">
        <v>43.485152999999997</v>
      </c>
      <c r="AK2291" t="s">
        <v>887</v>
      </c>
      <c r="AL2291">
        <v>-88.817274999999995</v>
      </c>
      <c r="AM2291">
        <v>25</v>
      </c>
      <c r="AN2291">
        <v>1700</v>
      </c>
      <c r="AO2291" t="s">
        <v>118</v>
      </c>
      <c r="AP2291">
        <v>-51</v>
      </c>
      <c r="AQ2291">
        <v>72</v>
      </c>
      <c r="AR2291">
        <v>-832</v>
      </c>
      <c r="AZ2291">
        <v>1200</v>
      </c>
      <c r="BA2291">
        <v>1</v>
      </c>
      <c r="BB2291" t="str">
        <f t="shared" si="1358"/>
        <v xml:space="preserve">N4400K  </v>
      </c>
      <c r="BC2291">
        <v>1</v>
      </c>
      <c r="BE2291">
        <v>0</v>
      </c>
      <c r="BF2291">
        <v>0</v>
      </c>
      <c r="BG2291">
        <v>0</v>
      </c>
      <c r="BH2291">
        <v>1650</v>
      </c>
      <c r="BI2291">
        <v>1</v>
      </c>
      <c r="BJ2291">
        <v>1</v>
      </c>
      <c r="BK2291">
        <v>1</v>
      </c>
      <c r="BL2291">
        <v>0</v>
      </c>
      <c r="BO2291">
        <v>0</v>
      </c>
      <c r="BP2291">
        <v>0</v>
      </c>
      <c r="BW2291" t="str">
        <f t="shared" si="1363"/>
        <v>21:44:20.220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7</v>
      </c>
      <c r="CP2291" t="s">
        <v>119</v>
      </c>
      <c r="CQ2291">
        <v>168</v>
      </c>
      <c r="CR2291">
        <v>3</v>
      </c>
      <c r="CW2291">
        <v>9733665</v>
      </c>
      <c r="CY2291">
        <v>1</v>
      </c>
      <c r="CZ2291">
        <v>0</v>
      </c>
      <c r="DA2291">
        <v>1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 t="shared" si="1360"/>
        <v>07/22/2022 21:44:20.477</v>
      </c>
      <c r="C2292" t="str">
        <f t="shared" si="1355"/>
        <v>FFDFD3C0</v>
      </c>
      <c r="D2292" t="s">
        <v>121</v>
      </c>
      <c r="E2292">
        <v>12</v>
      </c>
      <c r="F2292">
        <v>1012</v>
      </c>
      <c r="G2292" t="s">
        <v>122</v>
      </c>
      <c r="J2292" t="s">
        <v>123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361"/>
        <v>21:44:20.219</v>
      </c>
      <c r="T2292" t="str">
        <f t="shared" si="1362"/>
        <v>21:44:19.819</v>
      </c>
      <c r="U2292" t="str">
        <f t="shared" si="1330"/>
        <v>A54CFF</v>
      </c>
      <c r="V2292">
        <v>0</v>
      </c>
      <c r="W2292">
        <v>0</v>
      </c>
      <c r="X2292">
        <v>2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1</v>
      </c>
      <c r="AI2292" t="s">
        <v>886</v>
      </c>
      <c r="AJ2292">
        <v>43.485152999999997</v>
      </c>
      <c r="AK2292" t="s">
        <v>887</v>
      </c>
      <c r="AL2292">
        <v>-88.817274999999995</v>
      </c>
      <c r="AM2292">
        <v>25</v>
      </c>
      <c r="AN2292">
        <v>1700</v>
      </c>
      <c r="AO2292" t="s">
        <v>118</v>
      </c>
      <c r="AP2292">
        <v>-51</v>
      </c>
      <c r="AQ2292">
        <v>72</v>
      </c>
      <c r="AR2292">
        <v>-832</v>
      </c>
      <c r="AZ2292">
        <v>1200</v>
      </c>
      <c r="BA2292">
        <v>1</v>
      </c>
      <c r="BB2292" t="str">
        <f t="shared" si="1358"/>
        <v xml:space="preserve">N4400K  </v>
      </c>
      <c r="BC2292">
        <v>1</v>
      </c>
      <c r="BE2292">
        <v>0</v>
      </c>
      <c r="BF2292">
        <v>0</v>
      </c>
      <c r="BG2292">
        <v>0</v>
      </c>
      <c r="BH2292">
        <v>1650</v>
      </c>
      <c r="BI2292">
        <v>1</v>
      </c>
      <c r="BJ2292">
        <v>1</v>
      </c>
      <c r="BK2292">
        <v>1</v>
      </c>
      <c r="BL2292">
        <v>0</v>
      </c>
      <c r="BO2292">
        <v>0</v>
      </c>
      <c r="BP2292">
        <v>0</v>
      </c>
      <c r="BW2292" t="str">
        <f t="shared" si="1363"/>
        <v>21:44:20.220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7</v>
      </c>
      <c r="CP2292" t="s">
        <v>119</v>
      </c>
      <c r="CQ2292">
        <v>168</v>
      </c>
      <c r="CR2292">
        <v>3</v>
      </c>
      <c r="CW2292">
        <v>9733665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 t="shared" si="1360"/>
        <v>07/22/2022 21:44:20.477</v>
      </c>
      <c r="C2293" t="str">
        <f t="shared" si="1355"/>
        <v>FFDFD3C0</v>
      </c>
      <c r="D2293" t="s">
        <v>124</v>
      </c>
      <c r="E2293">
        <v>2</v>
      </c>
      <c r="H2293">
        <v>156</v>
      </c>
      <c r="I2293" t="s">
        <v>125</v>
      </c>
      <c r="J2293" t="s">
        <v>126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361"/>
        <v>21:44:20.219</v>
      </c>
      <c r="T2293" t="str">
        <f t="shared" si="1362"/>
        <v>21:44:19.819</v>
      </c>
      <c r="U2293" t="str">
        <f t="shared" si="1330"/>
        <v>A54CFF</v>
      </c>
      <c r="V2293">
        <v>0</v>
      </c>
      <c r="W2293">
        <v>0</v>
      </c>
      <c r="X2293">
        <v>2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1</v>
      </c>
      <c r="AI2293" t="s">
        <v>886</v>
      </c>
      <c r="AJ2293">
        <v>43.485152999999997</v>
      </c>
      <c r="AK2293" t="s">
        <v>887</v>
      </c>
      <c r="AL2293">
        <v>-88.817274999999995</v>
      </c>
      <c r="AM2293">
        <v>25</v>
      </c>
      <c r="AN2293">
        <v>1700</v>
      </c>
      <c r="AO2293" t="s">
        <v>118</v>
      </c>
      <c r="AP2293">
        <v>-51</v>
      </c>
      <c r="AQ2293">
        <v>72</v>
      </c>
      <c r="AR2293">
        <v>-832</v>
      </c>
      <c r="AZ2293">
        <v>1200</v>
      </c>
      <c r="BA2293">
        <v>1</v>
      </c>
      <c r="BB2293" t="str">
        <f t="shared" si="1358"/>
        <v xml:space="preserve">N4400K  </v>
      </c>
      <c r="BC2293">
        <v>1</v>
      </c>
      <c r="BE2293">
        <v>0</v>
      </c>
      <c r="BF2293">
        <v>0</v>
      </c>
      <c r="BG2293">
        <v>0</v>
      </c>
      <c r="BH2293">
        <v>1650</v>
      </c>
      <c r="BI2293">
        <v>1</v>
      </c>
      <c r="BJ2293">
        <v>1</v>
      </c>
      <c r="BK2293">
        <v>1</v>
      </c>
      <c r="BL2293">
        <v>0</v>
      </c>
      <c r="BO2293">
        <v>0</v>
      </c>
      <c r="BP2293">
        <v>0</v>
      </c>
      <c r="BW2293" t="str">
        <f t="shared" si="1363"/>
        <v>21:44:20.220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119</v>
      </c>
      <c r="CQ2293">
        <v>168</v>
      </c>
      <c r="CR2293">
        <v>3</v>
      </c>
      <c r="CW2293">
        <v>9733665</v>
      </c>
      <c r="CY2293">
        <v>1</v>
      </c>
      <c r="CZ2293">
        <v>0</v>
      </c>
      <c r="DA2293">
        <v>0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 t="shared" si="1360"/>
        <v>07/22/2022 21:44:20.477</v>
      </c>
      <c r="C2294" t="str">
        <f t="shared" si="1355"/>
        <v>FFDFD3C0</v>
      </c>
      <c r="D2294" t="s">
        <v>121</v>
      </c>
      <c r="E2294">
        <v>11</v>
      </c>
      <c r="F2294">
        <v>1011</v>
      </c>
      <c r="G2294" t="s">
        <v>125</v>
      </c>
      <c r="J2294" t="s">
        <v>123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361"/>
        <v>21:44:20.219</v>
      </c>
      <c r="T2294" t="str">
        <f t="shared" si="1362"/>
        <v>21:44:19.819</v>
      </c>
      <c r="U2294" t="str">
        <f t="shared" si="1330"/>
        <v>A54CFF</v>
      </c>
      <c r="V2294">
        <v>0</v>
      </c>
      <c r="W2294">
        <v>0</v>
      </c>
      <c r="X2294">
        <v>2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1</v>
      </c>
      <c r="AI2294" t="s">
        <v>886</v>
      </c>
      <c r="AJ2294">
        <v>43.485152999999997</v>
      </c>
      <c r="AK2294" t="s">
        <v>887</v>
      </c>
      <c r="AL2294">
        <v>-88.817274999999995</v>
      </c>
      <c r="AM2294">
        <v>25</v>
      </c>
      <c r="AN2294">
        <v>1700</v>
      </c>
      <c r="AO2294" t="s">
        <v>118</v>
      </c>
      <c r="AP2294">
        <v>-51</v>
      </c>
      <c r="AQ2294">
        <v>72</v>
      </c>
      <c r="AR2294">
        <v>-832</v>
      </c>
      <c r="AZ2294">
        <v>1200</v>
      </c>
      <c r="BA2294">
        <v>1</v>
      </c>
      <c r="BB2294" t="str">
        <f t="shared" si="1358"/>
        <v xml:space="preserve">N4400K  </v>
      </c>
      <c r="BC2294">
        <v>1</v>
      </c>
      <c r="BE2294">
        <v>0</v>
      </c>
      <c r="BF2294">
        <v>0</v>
      </c>
      <c r="BG2294">
        <v>0</v>
      </c>
      <c r="BH2294">
        <v>1650</v>
      </c>
      <c r="BI2294">
        <v>1</v>
      </c>
      <c r="BJ2294">
        <v>1</v>
      </c>
      <c r="BK2294">
        <v>1</v>
      </c>
      <c r="BL2294">
        <v>0</v>
      </c>
      <c r="BO2294">
        <v>0</v>
      </c>
      <c r="BP2294">
        <v>0</v>
      </c>
      <c r="BW2294" t="str">
        <f t="shared" si="1363"/>
        <v>21:44:20.220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119</v>
      </c>
      <c r="CQ2294">
        <v>168</v>
      </c>
      <c r="CR2294">
        <v>3</v>
      </c>
      <c r="CW2294">
        <v>9733665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>"07/22/2022 21:44:21.399"</f>
        <v>07/22/2022 21:44:21.399</v>
      </c>
      <c r="C2295" t="str">
        <f t="shared" si="1355"/>
        <v>FFDFD3C0</v>
      </c>
      <c r="D2295" t="s">
        <v>127</v>
      </c>
      <c r="E2295">
        <v>8</v>
      </c>
      <c r="F2295">
        <v>2008</v>
      </c>
      <c r="G2295" t="s">
        <v>128</v>
      </c>
      <c r="J2295" t="s">
        <v>129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ref="S2295:S2300" si="1364">"21:44:21.156"</f>
        <v>21:44:21.156</v>
      </c>
      <c r="T2295" t="str">
        <f t="shared" ref="T2295:T2300" si="1365">"21:44:20.656"</f>
        <v>21:44:20.656</v>
      </c>
      <c r="U2295" t="str">
        <f t="shared" si="1330"/>
        <v>A54CFF</v>
      </c>
      <c r="V2295">
        <v>0</v>
      </c>
      <c r="W2295">
        <v>0</v>
      </c>
      <c r="X2295">
        <v>2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1</v>
      </c>
      <c r="AI2295" t="s">
        <v>888</v>
      </c>
      <c r="AJ2295">
        <v>43.485475000000001</v>
      </c>
      <c r="AK2295" t="s">
        <v>889</v>
      </c>
      <c r="AL2295">
        <v>-88.817595999999995</v>
      </c>
      <c r="AM2295">
        <v>25</v>
      </c>
      <c r="AN2295">
        <v>1700</v>
      </c>
      <c r="AO2295" t="s">
        <v>118</v>
      </c>
      <c r="AP2295">
        <v>-52</v>
      </c>
      <c r="AQ2295">
        <v>70</v>
      </c>
      <c r="AR2295">
        <v>-832</v>
      </c>
      <c r="AZ2295">
        <v>1200</v>
      </c>
      <c r="BA2295">
        <v>1</v>
      </c>
      <c r="BB2295" t="str">
        <f t="shared" si="1358"/>
        <v xml:space="preserve">N4400K  </v>
      </c>
      <c r="BC2295">
        <v>1</v>
      </c>
      <c r="BE2295">
        <v>0</v>
      </c>
      <c r="BF2295">
        <v>0</v>
      </c>
      <c r="BG2295">
        <v>0</v>
      </c>
      <c r="BH2295">
        <v>1625</v>
      </c>
      <c r="BI2295">
        <v>1</v>
      </c>
      <c r="BJ2295">
        <v>1</v>
      </c>
      <c r="BK2295">
        <v>1</v>
      </c>
      <c r="BL2295">
        <v>0</v>
      </c>
      <c r="BO2295">
        <v>0</v>
      </c>
      <c r="BP2295">
        <v>0</v>
      </c>
      <c r="BW2295" t="str">
        <f t="shared" ref="BW2295:BW2300" si="1366">"21:44:21.159"</f>
        <v>21:44:21.159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7</v>
      </c>
      <c r="CP2295" t="s">
        <v>119</v>
      </c>
      <c r="CQ2295">
        <v>168</v>
      </c>
      <c r="CR2295">
        <v>1</v>
      </c>
      <c r="CW2295">
        <v>13458753</v>
      </c>
      <c r="CY2295">
        <v>1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>"07/22/2022 21:44:21.399"</f>
        <v>07/22/2022 21:44:21.399</v>
      </c>
      <c r="C2296" t="str">
        <f t="shared" si="1355"/>
        <v>FFDFD3C0</v>
      </c>
      <c r="D2296" t="s">
        <v>124</v>
      </c>
      <c r="E2296">
        <v>2</v>
      </c>
      <c r="H2296">
        <v>156</v>
      </c>
      <c r="I2296" t="s">
        <v>125</v>
      </c>
      <c r="J2296" t="s">
        <v>126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364"/>
        <v>21:44:21.156</v>
      </c>
      <c r="T2296" t="str">
        <f t="shared" si="1365"/>
        <v>21:44:20.656</v>
      </c>
      <c r="U2296" t="str">
        <f t="shared" si="1330"/>
        <v>A54CFF</v>
      </c>
      <c r="V2296">
        <v>0</v>
      </c>
      <c r="W2296">
        <v>0</v>
      </c>
      <c r="X2296">
        <v>2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1</v>
      </c>
      <c r="AI2296" t="s">
        <v>888</v>
      </c>
      <c r="AJ2296">
        <v>43.485475000000001</v>
      </c>
      <c r="AK2296" t="s">
        <v>889</v>
      </c>
      <c r="AL2296">
        <v>-88.817595999999995</v>
      </c>
      <c r="AM2296">
        <v>25</v>
      </c>
      <c r="AN2296">
        <v>1700</v>
      </c>
      <c r="AO2296" t="s">
        <v>118</v>
      </c>
      <c r="AP2296">
        <v>-52</v>
      </c>
      <c r="AQ2296">
        <v>70</v>
      </c>
      <c r="AR2296">
        <v>-832</v>
      </c>
      <c r="AZ2296">
        <v>1200</v>
      </c>
      <c r="BA2296">
        <v>1</v>
      </c>
      <c r="BB2296" t="str">
        <f t="shared" si="1358"/>
        <v xml:space="preserve">N4400K  </v>
      </c>
      <c r="BC2296">
        <v>1</v>
      </c>
      <c r="BE2296">
        <v>0</v>
      </c>
      <c r="BF2296">
        <v>0</v>
      </c>
      <c r="BG2296">
        <v>0</v>
      </c>
      <c r="BH2296">
        <v>1625</v>
      </c>
      <c r="BI2296">
        <v>1</v>
      </c>
      <c r="BJ2296">
        <v>1</v>
      </c>
      <c r="BK2296">
        <v>1</v>
      </c>
      <c r="BL2296">
        <v>0</v>
      </c>
      <c r="BO2296">
        <v>0</v>
      </c>
      <c r="BP2296">
        <v>0</v>
      </c>
      <c r="BW2296" t="str">
        <f t="shared" si="1366"/>
        <v>21:44:21.159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7</v>
      </c>
      <c r="CP2296" t="s">
        <v>119</v>
      </c>
      <c r="CQ2296">
        <v>168</v>
      </c>
      <c r="CR2296">
        <v>1</v>
      </c>
      <c r="CW2296">
        <v>13458753</v>
      </c>
      <c r="CY2296">
        <v>1</v>
      </c>
      <c r="CZ2296">
        <v>0</v>
      </c>
      <c r="DA2296">
        <v>1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>"07/22/2022 21:44:21.399"</f>
        <v>07/22/2022 21:44:21.399</v>
      </c>
      <c r="C2297" t="str">
        <f t="shared" si="1355"/>
        <v>FFDFD3C0</v>
      </c>
      <c r="D2297" t="s">
        <v>121</v>
      </c>
      <c r="E2297">
        <v>12</v>
      </c>
      <c r="F2297">
        <v>1012</v>
      </c>
      <c r="G2297" t="s">
        <v>122</v>
      </c>
      <c r="J2297" t="s">
        <v>123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364"/>
        <v>21:44:21.156</v>
      </c>
      <c r="T2297" t="str">
        <f t="shared" si="1365"/>
        <v>21:44:20.656</v>
      </c>
      <c r="U2297" t="str">
        <f t="shared" si="1330"/>
        <v>A54CFF</v>
      </c>
      <c r="V2297">
        <v>0</v>
      </c>
      <c r="W2297">
        <v>0</v>
      </c>
      <c r="X2297">
        <v>2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1</v>
      </c>
      <c r="AI2297" t="s">
        <v>888</v>
      </c>
      <c r="AJ2297">
        <v>43.485475000000001</v>
      </c>
      <c r="AK2297" t="s">
        <v>889</v>
      </c>
      <c r="AL2297">
        <v>-88.817595999999995</v>
      </c>
      <c r="AM2297">
        <v>25</v>
      </c>
      <c r="AN2297">
        <v>1700</v>
      </c>
      <c r="AO2297" t="s">
        <v>118</v>
      </c>
      <c r="AP2297">
        <v>-52</v>
      </c>
      <c r="AQ2297">
        <v>70</v>
      </c>
      <c r="AR2297">
        <v>-832</v>
      </c>
      <c r="AZ2297">
        <v>1200</v>
      </c>
      <c r="BA2297">
        <v>1</v>
      </c>
      <c r="BB2297" t="str">
        <f t="shared" si="1358"/>
        <v xml:space="preserve">N4400K  </v>
      </c>
      <c r="BC2297">
        <v>1</v>
      </c>
      <c r="BE2297">
        <v>0</v>
      </c>
      <c r="BF2297">
        <v>0</v>
      </c>
      <c r="BG2297">
        <v>0</v>
      </c>
      <c r="BH2297">
        <v>1625</v>
      </c>
      <c r="BI2297">
        <v>1</v>
      </c>
      <c r="BJ2297">
        <v>1</v>
      </c>
      <c r="BK2297">
        <v>1</v>
      </c>
      <c r="BL2297">
        <v>0</v>
      </c>
      <c r="BO2297">
        <v>0</v>
      </c>
      <c r="BP2297">
        <v>0</v>
      </c>
      <c r="BW2297" t="str">
        <f t="shared" si="1366"/>
        <v>21:44:21.159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119</v>
      </c>
      <c r="CQ2297">
        <v>168</v>
      </c>
      <c r="CR2297">
        <v>1</v>
      </c>
      <c r="CW2297">
        <v>13458753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>"07/22/2022 21:44:21.399"</f>
        <v>07/22/2022 21:44:21.399</v>
      </c>
      <c r="C2298" t="str">
        <f t="shared" si="1355"/>
        <v>FFDFD3C0</v>
      </c>
      <c r="D2298" t="s">
        <v>121</v>
      </c>
      <c r="E2298">
        <v>11</v>
      </c>
      <c r="F2298">
        <v>1011</v>
      </c>
      <c r="G2298" t="s">
        <v>125</v>
      </c>
      <c r="J2298" t="s">
        <v>123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364"/>
        <v>21:44:21.156</v>
      </c>
      <c r="T2298" t="str">
        <f t="shared" si="1365"/>
        <v>21:44:20.656</v>
      </c>
      <c r="U2298" t="str">
        <f t="shared" si="1330"/>
        <v>A54CFF</v>
      </c>
      <c r="V2298">
        <v>0</v>
      </c>
      <c r="W2298">
        <v>0</v>
      </c>
      <c r="X2298">
        <v>2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1</v>
      </c>
      <c r="AI2298" t="s">
        <v>888</v>
      </c>
      <c r="AJ2298">
        <v>43.485475000000001</v>
      </c>
      <c r="AK2298" t="s">
        <v>889</v>
      </c>
      <c r="AL2298">
        <v>-88.817595999999995</v>
      </c>
      <c r="AM2298">
        <v>25</v>
      </c>
      <c r="AN2298">
        <v>1700</v>
      </c>
      <c r="AO2298" t="s">
        <v>118</v>
      </c>
      <c r="AP2298">
        <v>-52</v>
      </c>
      <c r="AQ2298">
        <v>70</v>
      </c>
      <c r="AR2298">
        <v>-832</v>
      </c>
      <c r="AZ2298">
        <v>1200</v>
      </c>
      <c r="BA2298">
        <v>1</v>
      </c>
      <c r="BB2298" t="str">
        <f t="shared" si="1358"/>
        <v xml:space="preserve">N4400K  </v>
      </c>
      <c r="BC2298">
        <v>1</v>
      </c>
      <c r="BE2298">
        <v>0</v>
      </c>
      <c r="BF2298">
        <v>0</v>
      </c>
      <c r="BG2298">
        <v>0</v>
      </c>
      <c r="BH2298">
        <v>1625</v>
      </c>
      <c r="BI2298">
        <v>1</v>
      </c>
      <c r="BJ2298">
        <v>1</v>
      </c>
      <c r="BK2298">
        <v>1</v>
      </c>
      <c r="BL2298">
        <v>0</v>
      </c>
      <c r="BO2298">
        <v>0</v>
      </c>
      <c r="BP2298">
        <v>0</v>
      </c>
      <c r="BW2298" t="str">
        <f t="shared" si="1366"/>
        <v>21:44:21.159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119</v>
      </c>
      <c r="CQ2298">
        <v>168</v>
      </c>
      <c r="CR2298">
        <v>1</v>
      </c>
      <c r="CW2298">
        <v>13458753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>"07/22/2022 21:44:21.461"</f>
        <v>07/22/2022 21:44:21.461</v>
      </c>
      <c r="C2299" t="str">
        <f t="shared" si="1355"/>
        <v>FFDFD3C0</v>
      </c>
      <c r="D2299" t="s">
        <v>113</v>
      </c>
      <c r="E2299">
        <v>44</v>
      </c>
      <c r="H2299">
        <v>151</v>
      </c>
      <c r="I2299" t="s">
        <v>114</v>
      </c>
      <c r="J2299" t="s">
        <v>115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364"/>
        <v>21:44:21.156</v>
      </c>
      <c r="T2299" t="str">
        <f t="shared" si="1365"/>
        <v>21:44:20.656</v>
      </c>
      <c r="U2299" t="str">
        <f t="shared" si="1330"/>
        <v>A54CFF</v>
      </c>
      <c r="V2299">
        <v>0</v>
      </c>
      <c r="W2299">
        <v>0</v>
      </c>
      <c r="X2299">
        <v>2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1</v>
      </c>
      <c r="AI2299" t="s">
        <v>888</v>
      </c>
      <c r="AJ2299">
        <v>43.485475000000001</v>
      </c>
      <c r="AK2299" t="s">
        <v>889</v>
      </c>
      <c r="AL2299">
        <v>-88.817595999999995</v>
      </c>
      <c r="AM2299">
        <v>25</v>
      </c>
      <c r="AN2299">
        <v>1700</v>
      </c>
      <c r="AO2299" t="s">
        <v>118</v>
      </c>
      <c r="AP2299">
        <v>-52</v>
      </c>
      <c r="AQ2299">
        <v>70</v>
      </c>
      <c r="AR2299">
        <v>-832</v>
      </c>
      <c r="AZ2299">
        <v>1200</v>
      </c>
      <c r="BA2299">
        <v>1</v>
      </c>
      <c r="BB2299" t="str">
        <f t="shared" si="1358"/>
        <v xml:space="preserve">N4400K  </v>
      </c>
      <c r="BC2299">
        <v>1</v>
      </c>
      <c r="BE2299">
        <v>0</v>
      </c>
      <c r="BF2299">
        <v>0</v>
      </c>
      <c r="BG2299">
        <v>0</v>
      </c>
      <c r="BH2299">
        <v>1625</v>
      </c>
      <c r="BI2299">
        <v>1</v>
      </c>
      <c r="BJ2299">
        <v>1</v>
      </c>
      <c r="BK2299">
        <v>1</v>
      </c>
      <c r="BL2299">
        <v>0</v>
      </c>
      <c r="BO2299">
        <v>0</v>
      </c>
      <c r="BP2299">
        <v>0</v>
      </c>
      <c r="BW2299" t="str">
        <f t="shared" si="1366"/>
        <v>21:44:21.159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168</v>
      </c>
      <c r="CR2299">
        <v>1</v>
      </c>
      <c r="CW2299">
        <v>13458753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>"07/22/2022 21:44:21.461"</f>
        <v>07/22/2022 21:44:21.461</v>
      </c>
      <c r="C2300" t="str">
        <f t="shared" si="1355"/>
        <v>FFDFD3C0</v>
      </c>
      <c r="D2300" t="s">
        <v>113</v>
      </c>
      <c r="E2300">
        <v>45</v>
      </c>
      <c r="H2300">
        <v>152</v>
      </c>
      <c r="I2300" t="s">
        <v>120</v>
      </c>
      <c r="J2300" t="s">
        <v>115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364"/>
        <v>21:44:21.156</v>
      </c>
      <c r="T2300" t="str">
        <f t="shared" si="1365"/>
        <v>21:44:20.656</v>
      </c>
      <c r="U2300" t="str">
        <f t="shared" si="1330"/>
        <v>A54CFF</v>
      </c>
      <c r="V2300">
        <v>0</v>
      </c>
      <c r="W2300">
        <v>0</v>
      </c>
      <c r="X2300">
        <v>2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1</v>
      </c>
      <c r="AI2300" t="s">
        <v>888</v>
      </c>
      <c r="AJ2300">
        <v>43.485475000000001</v>
      </c>
      <c r="AK2300" t="s">
        <v>889</v>
      </c>
      <c r="AL2300">
        <v>-88.817595999999995</v>
      </c>
      <c r="AM2300">
        <v>25</v>
      </c>
      <c r="AN2300">
        <v>1700</v>
      </c>
      <c r="AO2300" t="s">
        <v>118</v>
      </c>
      <c r="AP2300">
        <v>-52</v>
      </c>
      <c r="AQ2300">
        <v>70</v>
      </c>
      <c r="AR2300">
        <v>-832</v>
      </c>
      <c r="AZ2300">
        <v>1200</v>
      </c>
      <c r="BA2300">
        <v>1</v>
      </c>
      <c r="BB2300" t="str">
        <f t="shared" si="1358"/>
        <v xml:space="preserve">N4400K  </v>
      </c>
      <c r="BC2300">
        <v>1</v>
      </c>
      <c r="BE2300">
        <v>0</v>
      </c>
      <c r="BF2300">
        <v>0</v>
      </c>
      <c r="BG2300">
        <v>0</v>
      </c>
      <c r="BH2300">
        <v>1625</v>
      </c>
      <c r="BI2300">
        <v>1</v>
      </c>
      <c r="BJ2300">
        <v>1</v>
      </c>
      <c r="BK2300">
        <v>1</v>
      </c>
      <c r="BL2300">
        <v>0</v>
      </c>
      <c r="BO2300">
        <v>0</v>
      </c>
      <c r="BP2300">
        <v>0</v>
      </c>
      <c r="BW2300" t="str">
        <f t="shared" si="1366"/>
        <v>21:44:21.159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168</v>
      </c>
      <c r="CR2300">
        <v>1</v>
      </c>
      <c r="CW2300">
        <v>13458753</v>
      </c>
      <c r="CY2300">
        <v>1</v>
      </c>
      <c r="CZ2300">
        <v>0</v>
      </c>
      <c r="DA2300">
        <v>1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>"07/22/2022 21:44:22.399"</f>
        <v>07/22/2022 21:44:22.399</v>
      </c>
      <c r="C2301" t="str">
        <f t="shared" si="1355"/>
        <v>FFDFD3C0</v>
      </c>
      <c r="D2301" t="s">
        <v>121</v>
      </c>
      <c r="E2301">
        <v>12</v>
      </c>
      <c r="F2301">
        <v>1012</v>
      </c>
      <c r="G2301" t="s">
        <v>122</v>
      </c>
      <c r="J2301" t="s">
        <v>123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ref="S2301:S2306" si="1367">"21:44:22.211"</f>
        <v>21:44:22.211</v>
      </c>
      <c r="T2301" t="str">
        <f t="shared" ref="T2301:T2306" si="1368">"21:44:21.711"</f>
        <v>21:44:21.711</v>
      </c>
      <c r="U2301" t="str">
        <f t="shared" si="1330"/>
        <v>A54CFF</v>
      </c>
      <c r="V2301">
        <v>0</v>
      </c>
      <c r="W2301">
        <v>0</v>
      </c>
      <c r="X2301">
        <v>2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1</v>
      </c>
      <c r="AI2301" t="s">
        <v>890</v>
      </c>
      <c r="AJ2301">
        <v>43.485796000000001</v>
      </c>
      <c r="AK2301" t="s">
        <v>891</v>
      </c>
      <c r="AL2301">
        <v>-88.817982999999998</v>
      </c>
      <c r="AM2301">
        <v>25</v>
      </c>
      <c r="AN2301">
        <v>1675</v>
      </c>
      <c r="AO2301" t="s">
        <v>118</v>
      </c>
      <c r="AP2301">
        <v>-54</v>
      </c>
      <c r="AQ2301">
        <v>68</v>
      </c>
      <c r="AR2301">
        <v>-832</v>
      </c>
      <c r="AZ2301">
        <v>1200</v>
      </c>
      <c r="BA2301">
        <v>1</v>
      </c>
      <c r="BB2301" t="str">
        <f t="shared" si="1358"/>
        <v xml:space="preserve">N4400K  </v>
      </c>
      <c r="BC2301">
        <v>1</v>
      </c>
      <c r="BE2301">
        <v>0</v>
      </c>
      <c r="BF2301">
        <v>0</v>
      </c>
      <c r="BG2301">
        <v>0</v>
      </c>
      <c r="BH2301">
        <v>1600</v>
      </c>
      <c r="BI2301">
        <v>1</v>
      </c>
      <c r="BJ2301">
        <v>1</v>
      </c>
      <c r="BK2301">
        <v>1</v>
      </c>
      <c r="BL2301">
        <v>0</v>
      </c>
      <c r="BO2301">
        <v>0</v>
      </c>
      <c r="BP2301">
        <v>0</v>
      </c>
      <c r="BW2301" t="str">
        <f t="shared" ref="BW2301:BW2306" si="1369">"21:44:22.212"</f>
        <v>21:44:22.212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168</v>
      </c>
      <c r="CR2301">
        <v>0</v>
      </c>
      <c r="CW2301">
        <v>4299563</v>
      </c>
      <c r="CY2301">
        <v>1</v>
      </c>
      <c r="CZ2301">
        <v>0</v>
      </c>
      <c r="DA2301">
        <v>0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>"07/22/2022 21:44:22.399"</f>
        <v>07/22/2022 21:44:22.399</v>
      </c>
      <c r="C2302" t="str">
        <f t="shared" si="1355"/>
        <v>FFDFD3C0</v>
      </c>
      <c r="D2302" t="s">
        <v>121</v>
      </c>
      <c r="E2302">
        <v>11</v>
      </c>
      <c r="F2302">
        <v>1011</v>
      </c>
      <c r="G2302" t="s">
        <v>125</v>
      </c>
      <c r="J2302" t="s">
        <v>123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1367"/>
        <v>21:44:22.211</v>
      </c>
      <c r="T2302" t="str">
        <f t="shared" si="1368"/>
        <v>21:44:21.711</v>
      </c>
      <c r="U2302" t="str">
        <f t="shared" si="1330"/>
        <v>A54CFF</v>
      </c>
      <c r="V2302">
        <v>0</v>
      </c>
      <c r="W2302">
        <v>0</v>
      </c>
      <c r="X2302">
        <v>2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1</v>
      </c>
      <c r="AI2302" t="s">
        <v>890</v>
      </c>
      <c r="AJ2302">
        <v>43.485796000000001</v>
      </c>
      <c r="AK2302" t="s">
        <v>891</v>
      </c>
      <c r="AL2302">
        <v>-88.817982999999998</v>
      </c>
      <c r="AM2302">
        <v>25</v>
      </c>
      <c r="AN2302">
        <v>1675</v>
      </c>
      <c r="AO2302" t="s">
        <v>118</v>
      </c>
      <c r="AP2302">
        <v>-54</v>
      </c>
      <c r="AQ2302">
        <v>68</v>
      </c>
      <c r="AR2302">
        <v>-832</v>
      </c>
      <c r="AZ2302">
        <v>1200</v>
      </c>
      <c r="BA2302">
        <v>1</v>
      </c>
      <c r="BB2302" t="str">
        <f t="shared" si="1358"/>
        <v xml:space="preserve">N4400K  </v>
      </c>
      <c r="BC2302">
        <v>1</v>
      </c>
      <c r="BE2302">
        <v>0</v>
      </c>
      <c r="BF2302">
        <v>0</v>
      </c>
      <c r="BG2302">
        <v>0</v>
      </c>
      <c r="BH2302">
        <v>1600</v>
      </c>
      <c r="BI2302">
        <v>1</v>
      </c>
      <c r="BJ2302">
        <v>1</v>
      </c>
      <c r="BK2302">
        <v>1</v>
      </c>
      <c r="BL2302">
        <v>0</v>
      </c>
      <c r="BO2302">
        <v>0</v>
      </c>
      <c r="BP2302">
        <v>0</v>
      </c>
      <c r="BW2302" t="str">
        <f t="shared" si="1369"/>
        <v>21:44:22.212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168</v>
      </c>
      <c r="CR2302">
        <v>0</v>
      </c>
      <c r="CW2302">
        <v>4299563</v>
      </c>
      <c r="CY2302">
        <v>1</v>
      </c>
      <c r="CZ2302">
        <v>0</v>
      </c>
      <c r="DA2302">
        <v>1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>"07/22/2022 21:44:22.462"</f>
        <v>07/22/2022 21:44:22.462</v>
      </c>
      <c r="C2303" t="str">
        <f t="shared" si="1355"/>
        <v>FFDFD3C0</v>
      </c>
      <c r="D2303" t="s">
        <v>113</v>
      </c>
      <c r="E2303">
        <v>45</v>
      </c>
      <c r="H2303">
        <v>152</v>
      </c>
      <c r="I2303" t="s">
        <v>120</v>
      </c>
      <c r="J2303" t="s">
        <v>115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1367"/>
        <v>21:44:22.211</v>
      </c>
      <c r="T2303" t="str">
        <f t="shared" si="1368"/>
        <v>21:44:21.711</v>
      </c>
      <c r="U2303" t="str">
        <f t="shared" si="1330"/>
        <v>A54CFF</v>
      </c>
      <c r="V2303">
        <v>0</v>
      </c>
      <c r="W2303">
        <v>0</v>
      </c>
      <c r="X2303">
        <v>2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1</v>
      </c>
      <c r="AI2303" t="s">
        <v>890</v>
      </c>
      <c r="AJ2303">
        <v>43.485796000000001</v>
      </c>
      <c r="AK2303" t="s">
        <v>891</v>
      </c>
      <c r="AL2303">
        <v>-88.817982999999998</v>
      </c>
      <c r="AM2303">
        <v>25</v>
      </c>
      <c r="AN2303">
        <v>1675</v>
      </c>
      <c r="AO2303" t="s">
        <v>118</v>
      </c>
      <c r="AP2303">
        <v>-54</v>
      </c>
      <c r="AQ2303">
        <v>68</v>
      </c>
      <c r="AR2303">
        <v>-832</v>
      </c>
      <c r="AZ2303">
        <v>1200</v>
      </c>
      <c r="BA2303">
        <v>1</v>
      </c>
      <c r="BB2303" t="str">
        <f t="shared" si="1358"/>
        <v xml:space="preserve">N4400K  </v>
      </c>
      <c r="BC2303">
        <v>1</v>
      </c>
      <c r="BE2303">
        <v>0</v>
      </c>
      <c r="BF2303">
        <v>0</v>
      </c>
      <c r="BG2303">
        <v>0</v>
      </c>
      <c r="BH2303">
        <v>1600</v>
      </c>
      <c r="BI2303">
        <v>1</v>
      </c>
      <c r="BJ2303">
        <v>1</v>
      </c>
      <c r="BK2303">
        <v>1</v>
      </c>
      <c r="BL2303">
        <v>0</v>
      </c>
      <c r="BO2303">
        <v>0</v>
      </c>
      <c r="BP2303">
        <v>0</v>
      </c>
      <c r="BW2303" t="str">
        <f t="shared" si="1369"/>
        <v>21:44:22.212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119</v>
      </c>
      <c r="CQ2303">
        <v>168</v>
      </c>
      <c r="CR2303">
        <v>0</v>
      </c>
      <c r="CW2303">
        <v>4299563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>"07/22/2022 21:44:22.462"</f>
        <v>07/22/2022 21:44:22.462</v>
      </c>
      <c r="C2304" t="str">
        <f t="shared" si="1355"/>
        <v>FFDFD3C0</v>
      </c>
      <c r="D2304" t="s">
        <v>113</v>
      </c>
      <c r="E2304">
        <v>44</v>
      </c>
      <c r="H2304">
        <v>151</v>
      </c>
      <c r="I2304" t="s">
        <v>114</v>
      </c>
      <c r="J2304" t="s">
        <v>115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367"/>
        <v>21:44:22.211</v>
      </c>
      <c r="T2304" t="str">
        <f t="shared" si="1368"/>
        <v>21:44:21.711</v>
      </c>
      <c r="U2304" t="str">
        <f t="shared" si="1330"/>
        <v>A54CFF</v>
      </c>
      <c r="V2304">
        <v>0</v>
      </c>
      <c r="W2304">
        <v>0</v>
      </c>
      <c r="X2304">
        <v>2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1</v>
      </c>
      <c r="AI2304" t="s">
        <v>890</v>
      </c>
      <c r="AJ2304">
        <v>43.485796000000001</v>
      </c>
      <c r="AK2304" t="s">
        <v>891</v>
      </c>
      <c r="AL2304">
        <v>-88.817982999999998</v>
      </c>
      <c r="AM2304">
        <v>25</v>
      </c>
      <c r="AN2304">
        <v>1675</v>
      </c>
      <c r="AO2304" t="s">
        <v>118</v>
      </c>
      <c r="AP2304">
        <v>-54</v>
      </c>
      <c r="AQ2304">
        <v>68</v>
      </c>
      <c r="AR2304">
        <v>-832</v>
      </c>
      <c r="AZ2304">
        <v>1200</v>
      </c>
      <c r="BA2304">
        <v>1</v>
      </c>
      <c r="BB2304" t="str">
        <f t="shared" si="1358"/>
        <v xml:space="preserve">N4400K  </v>
      </c>
      <c r="BC2304">
        <v>1</v>
      </c>
      <c r="BE2304">
        <v>0</v>
      </c>
      <c r="BF2304">
        <v>0</v>
      </c>
      <c r="BG2304">
        <v>0</v>
      </c>
      <c r="BH2304">
        <v>1600</v>
      </c>
      <c r="BI2304">
        <v>1</v>
      </c>
      <c r="BJ2304">
        <v>1</v>
      </c>
      <c r="BK2304">
        <v>1</v>
      </c>
      <c r="BL2304">
        <v>0</v>
      </c>
      <c r="BO2304">
        <v>0</v>
      </c>
      <c r="BP2304">
        <v>0</v>
      </c>
      <c r="BW2304" t="str">
        <f t="shared" si="1369"/>
        <v>21:44:22.212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7</v>
      </c>
      <c r="CP2304" t="s">
        <v>119</v>
      </c>
      <c r="CQ2304">
        <v>168</v>
      </c>
      <c r="CR2304">
        <v>0</v>
      </c>
      <c r="CW2304">
        <v>4299563</v>
      </c>
      <c r="CY2304">
        <v>1</v>
      </c>
      <c r="CZ2304">
        <v>0</v>
      </c>
      <c r="DA2304">
        <v>1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>"07/22/2022 21:44:22.462"</f>
        <v>07/22/2022 21:44:22.462</v>
      </c>
      <c r="C2305" t="str">
        <f t="shared" si="1355"/>
        <v>FFDFD3C0</v>
      </c>
      <c r="D2305" t="s">
        <v>127</v>
      </c>
      <c r="E2305">
        <v>8</v>
      </c>
      <c r="F2305">
        <v>2008</v>
      </c>
      <c r="G2305" t="s">
        <v>128</v>
      </c>
      <c r="J2305" t="s">
        <v>129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367"/>
        <v>21:44:22.211</v>
      </c>
      <c r="T2305" t="str">
        <f t="shared" si="1368"/>
        <v>21:44:21.711</v>
      </c>
      <c r="U2305" t="str">
        <f t="shared" si="1330"/>
        <v>A54CFF</v>
      </c>
      <c r="V2305">
        <v>0</v>
      </c>
      <c r="W2305">
        <v>0</v>
      </c>
      <c r="X2305">
        <v>2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1</v>
      </c>
      <c r="AI2305" t="s">
        <v>890</v>
      </c>
      <c r="AJ2305">
        <v>43.485796000000001</v>
      </c>
      <c r="AK2305" t="s">
        <v>891</v>
      </c>
      <c r="AL2305">
        <v>-88.817982999999998</v>
      </c>
      <c r="AM2305">
        <v>25</v>
      </c>
      <c r="AN2305">
        <v>1675</v>
      </c>
      <c r="AO2305" t="s">
        <v>118</v>
      </c>
      <c r="AP2305">
        <v>-54</v>
      </c>
      <c r="AQ2305">
        <v>68</v>
      </c>
      <c r="AR2305">
        <v>-832</v>
      </c>
      <c r="AZ2305">
        <v>1200</v>
      </c>
      <c r="BA2305">
        <v>1</v>
      </c>
      <c r="BB2305" t="str">
        <f t="shared" si="1358"/>
        <v xml:space="preserve">N4400K  </v>
      </c>
      <c r="BC2305">
        <v>1</v>
      </c>
      <c r="BE2305">
        <v>0</v>
      </c>
      <c r="BF2305">
        <v>0</v>
      </c>
      <c r="BG2305">
        <v>0</v>
      </c>
      <c r="BH2305">
        <v>1600</v>
      </c>
      <c r="BI2305">
        <v>1</v>
      </c>
      <c r="BJ2305">
        <v>1</v>
      </c>
      <c r="BK2305">
        <v>1</v>
      </c>
      <c r="BL2305">
        <v>0</v>
      </c>
      <c r="BO2305">
        <v>0</v>
      </c>
      <c r="BP2305">
        <v>0</v>
      </c>
      <c r="BW2305" t="str">
        <f t="shared" si="1369"/>
        <v>21:44:22.212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7</v>
      </c>
      <c r="CP2305" t="s">
        <v>119</v>
      </c>
      <c r="CQ2305">
        <v>168</v>
      </c>
      <c r="CR2305">
        <v>0</v>
      </c>
      <c r="CW2305">
        <v>4299563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>"07/22/2022 21:44:22.462"</f>
        <v>07/22/2022 21:44:22.462</v>
      </c>
      <c r="C2306" t="str">
        <f t="shared" si="1355"/>
        <v>FFDFD3C0</v>
      </c>
      <c r="D2306" t="s">
        <v>124</v>
      </c>
      <c r="E2306">
        <v>2</v>
      </c>
      <c r="H2306">
        <v>156</v>
      </c>
      <c r="I2306" t="s">
        <v>125</v>
      </c>
      <c r="J2306" t="s">
        <v>126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367"/>
        <v>21:44:22.211</v>
      </c>
      <c r="T2306" t="str">
        <f t="shared" si="1368"/>
        <v>21:44:21.711</v>
      </c>
      <c r="U2306" t="str">
        <f t="shared" ref="U2306:U2369" si="1370">"A54CFF"</f>
        <v>A54CFF</v>
      </c>
      <c r="V2306">
        <v>0</v>
      </c>
      <c r="W2306">
        <v>0</v>
      </c>
      <c r="X2306">
        <v>2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1</v>
      </c>
      <c r="AI2306" t="s">
        <v>890</v>
      </c>
      <c r="AJ2306">
        <v>43.485796000000001</v>
      </c>
      <c r="AK2306" t="s">
        <v>891</v>
      </c>
      <c r="AL2306">
        <v>-88.817982999999998</v>
      </c>
      <c r="AM2306">
        <v>25</v>
      </c>
      <c r="AN2306">
        <v>1675</v>
      </c>
      <c r="AO2306" t="s">
        <v>118</v>
      </c>
      <c r="AP2306">
        <v>-54</v>
      </c>
      <c r="AQ2306">
        <v>68</v>
      </c>
      <c r="AR2306">
        <v>-832</v>
      </c>
      <c r="AZ2306">
        <v>1200</v>
      </c>
      <c r="BA2306">
        <v>1</v>
      </c>
      <c r="BB2306" t="str">
        <f t="shared" si="1358"/>
        <v xml:space="preserve">N4400K  </v>
      </c>
      <c r="BC2306">
        <v>1</v>
      </c>
      <c r="BE2306">
        <v>0</v>
      </c>
      <c r="BF2306">
        <v>0</v>
      </c>
      <c r="BG2306">
        <v>0</v>
      </c>
      <c r="BH2306">
        <v>1600</v>
      </c>
      <c r="BI2306">
        <v>1</v>
      </c>
      <c r="BJ2306">
        <v>1</v>
      </c>
      <c r="BK2306">
        <v>1</v>
      </c>
      <c r="BL2306">
        <v>0</v>
      </c>
      <c r="BO2306">
        <v>0</v>
      </c>
      <c r="BP2306">
        <v>0</v>
      </c>
      <c r="BW2306" t="str">
        <f t="shared" si="1369"/>
        <v>21:44:22.212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7</v>
      </c>
      <c r="CP2306" t="s">
        <v>119</v>
      </c>
      <c r="CQ2306">
        <v>168</v>
      </c>
      <c r="CR2306">
        <v>0</v>
      </c>
      <c r="CW2306">
        <v>4299563</v>
      </c>
      <c r="CY2306">
        <v>1</v>
      </c>
      <c r="CZ2306">
        <v>0</v>
      </c>
      <c r="DA2306">
        <v>0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>"07/22/2022 21:44:23.430"</f>
        <v>07/22/2022 21:44:23.430</v>
      </c>
      <c r="C2307" t="str">
        <f t="shared" si="1355"/>
        <v>FFDFD3C0</v>
      </c>
      <c r="D2307" t="s">
        <v>113</v>
      </c>
      <c r="E2307">
        <v>44</v>
      </c>
      <c r="H2307">
        <v>151</v>
      </c>
      <c r="I2307" t="s">
        <v>114</v>
      </c>
      <c r="J2307" t="s">
        <v>115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ref="S2307:S2312" si="1371">"21:44:23.203"</f>
        <v>21:44:23.203</v>
      </c>
      <c r="T2307" t="str">
        <f t="shared" ref="T2307:T2312" si="1372">"21:44:22.803"</f>
        <v>21:44:22.803</v>
      </c>
      <c r="U2307" t="str">
        <f t="shared" si="1370"/>
        <v>A54CFF</v>
      </c>
      <c r="V2307">
        <v>0</v>
      </c>
      <c r="W2307">
        <v>0</v>
      </c>
      <c r="X2307">
        <v>2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1</v>
      </c>
      <c r="AI2307" t="s">
        <v>892</v>
      </c>
      <c r="AJ2307">
        <v>43.486075</v>
      </c>
      <c r="AK2307" t="s">
        <v>893</v>
      </c>
      <c r="AL2307">
        <v>-88.818325999999999</v>
      </c>
      <c r="AM2307">
        <v>25</v>
      </c>
      <c r="AN2307">
        <v>1675</v>
      </c>
      <c r="AO2307" t="s">
        <v>118</v>
      </c>
      <c r="AP2307">
        <v>-58</v>
      </c>
      <c r="AQ2307">
        <v>64</v>
      </c>
      <c r="AR2307">
        <v>-832</v>
      </c>
      <c r="AZ2307">
        <v>1200</v>
      </c>
      <c r="BA2307">
        <v>1</v>
      </c>
      <c r="BB2307" t="str">
        <f t="shared" si="1358"/>
        <v xml:space="preserve">N4400K  </v>
      </c>
      <c r="BC2307">
        <v>1</v>
      </c>
      <c r="BE2307">
        <v>0</v>
      </c>
      <c r="BF2307">
        <v>0</v>
      </c>
      <c r="BG2307">
        <v>0</v>
      </c>
      <c r="BH2307">
        <v>1575</v>
      </c>
      <c r="BI2307">
        <v>1</v>
      </c>
      <c r="BJ2307">
        <v>1</v>
      </c>
      <c r="BK2307">
        <v>1</v>
      </c>
      <c r="BL2307">
        <v>0</v>
      </c>
      <c r="BO2307">
        <v>0</v>
      </c>
      <c r="BP2307">
        <v>0</v>
      </c>
      <c r="BW2307" t="str">
        <f t="shared" ref="BW2307:BW2312" si="1373">"21:44:23.204"</f>
        <v>21:44:23.204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7</v>
      </c>
      <c r="CP2307" t="s">
        <v>119</v>
      </c>
      <c r="CQ2307">
        <v>168</v>
      </c>
      <c r="CR2307">
        <v>1</v>
      </c>
      <c r="CW2307">
        <v>13462439</v>
      </c>
      <c r="CY2307">
        <v>1</v>
      </c>
      <c r="CZ2307">
        <v>0</v>
      </c>
      <c r="DA2307">
        <v>0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>"07/22/2022 21:44:23.430"</f>
        <v>07/22/2022 21:44:23.430</v>
      </c>
      <c r="C2308" t="str">
        <f t="shared" si="1355"/>
        <v>FFDFD3C0</v>
      </c>
      <c r="D2308" t="s">
        <v>113</v>
      </c>
      <c r="E2308">
        <v>45</v>
      </c>
      <c r="H2308">
        <v>152</v>
      </c>
      <c r="I2308" t="s">
        <v>120</v>
      </c>
      <c r="J2308" t="s">
        <v>115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371"/>
        <v>21:44:23.203</v>
      </c>
      <c r="T2308" t="str">
        <f t="shared" si="1372"/>
        <v>21:44:22.803</v>
      </c>
      <c r="U2308" t="str">
        <f t="shared" si="1370"/>
        <v>A54CFF</v>
      </c>
      <c r="V2308">
        <v>0</v>
      </c>
      <c r="W2308">
        <v>0</v>
      </c>
      <c r="X2308">
        <v>2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1</v>
      </c>
      <c r="AI2308" t="s">
        <v>892</v>
      </c>
      <c r="AJ2308">
        <v>43.486075</v>
      </c>
      <c r="AK2308" t="s">
        <v>893</v>
      </c>
      <c r="AL2308">
        <v>-88.818325999999999</v>
      </c>
      <c r="AM2308">
        <v>25</v>
      </c>
      <c r="AN2308">
        <v>1675</v>
      </c>
      <c r="AO2308" t="s">
        <v>118</v>
      </c>
      <c r="AP2308">
        <v>-58</v>
      </c>
      <c r="AQ2308">
        <v>64</v>
      </c>
      <c r="AR2308">
        <v>-832</v>
      </c>
      <c r="AZ2308">
        <v>1200</v>
      </c>
      <c r="BA2308">
        <v>1</v>
      </c>
      <c r="BB2308" t="str">
        <f t="shared" si="1358"/>
        <v xml:space="preserve">N4400K  </v>
      </c>
      <c r="BC2308">
        <v>1</v>
      </c>
      <c r="BE2308">
        <v>0</v>
      </c>
      <c r="BF2308">
        <v>0</v>
      </c>
      <c r="BG2308">
        <v>0</v>
      </c>
      <c r="BH2308">
        <v>1575</v>
      </c>
      <c r="BI2308">
        <v>1</v>
      </c>
      <c r="BJ2308">
        <v>1</v>
      </c>
      <c r="BK2308">
        <v>1</v>
      </c>
      <c r="BL2308">
        <v>0</v>
      </c>
      <c r="BO2308">
        <v>0</v>
      </c>
      <c r="BP2308">
        <v>0</v>
      </c>
      <c r="BW2308" t="str">
        <f t="shared" si="1373"/>
        <v>21:44:23.204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168</v>
      </c>
      <c r="CR2308">
        <v>1</v>
      </c>
      <c r="CW2308">
        <v>13462439</v>
      </c>
      <c r="CY2308">
        <v>1</v>
      </c>
      <c r="CZ2308">
        <v>0</v>
      </c>
      <c r="DA2308">
        <v>1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>"07/22/2022 21:44:23.462"</f>
        <v>07/22/2022 21:44:23.462</v>
      </c>
      <c r="C2309" t="str">
        <f t="shared" si="1355"/>
        <v>FFDFD3C0</v>
      </c>
      <c r="D2309" t="s">
        <v>127</v>
      </c>
      <c r="E2309">
        <v>8</v>
      </c>
      <c r="F2309">
        <v>2008</v>
      </c>
      <c r="G2309" t="s">
        <v>128</v>
      </c>
      <c r="J2309" t="s">
        <v>129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si="1371"/>
        <v>21:44:23.203</v>
      </c>
      <c r="T2309" t="str">
        <f t="shared" si="1372"/>
        <v>21:44:22.803</v>
      </c>
      <c r="U2309" t="str">
        <f t="shared" si="1370"/>
        <v>A54CFF</v>
      </c>
      <c r="V2309">
        <v>0</v>
      </c>
      <c r="W2309">
        <v>0</v>
      </c>
      <c r="X2309">
        <v>2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1</v>
      </c>
      <c r="AI2309" t="s">
        <v>892</v>
      </c>
      <c r="AJ2309">
        <v>43.486075</v>
      </c>
      <c r="AK2309" t="s">
        <v>893</v>
      </c>
      <c r="AL2309">
        <v>-88.818325999999999</v>
      </c>
      <c r="AM2309">
        <v>25</v>
      </c>
      <c r="AN2309">
        <v>1675</v>
      </c>
      <c r="AO2309" t="s">
        <v>118</v>
      </c>
      <c r="AP2309">
        <v>-58</v>
      </c>
      <c r="AQ2309">
        <v>64</v>
      </c>
      <c r="AR2309">
        <v>-832</v>
      </c>
      <c r="AZ2309">
        <v>1200</v>
      </c>
      <c r="BA2309">
        <v>1</v>
      </c>
      <c r="BB2309" t="str">
        <f t="shared" si="1358"/>
        <v xml:space="preserve">N4400K  </v>
      </c>
      <c r="BC2309">
        <v>1</v>
      </c>
      <c r="BE2309">
        <v>0</v>
      </c>
      <c r="BF2309">
        <v>0</v>
      </c>
      <c r="BG2309">
        <v>0</v>
      </c>
      <c r="BH2309">
        <v>1575</v>
      </c>
      <c r="BI2309">
        <v>1</v>
      </c>
      <c r="BJ2309">
        <v>1</v>
      </c>
      <c r="BK2309">
        <v>1</v>
      </c>
      <c r="BL2309">
        <v>0</v>
      </c>
      <c r="BO2309">
        <v>0</v>
      </c>
      <c r="BP2309">
        <v>0</v>
      </c>
      <c r="BW2309" t="str">
        <f t="shared" si="1373"/>
        <v>21:44:23.204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168</v>
      </c>
      <c r="CR2309">
        <v>1</v>
      </c>
      <c r="CW2309">
        <v>13462439</v>
      </c>
      <c r="CY2309">
        <v>1</v>
      </c>
      <c r="CZ2309">
        <v>0</v>
      </c>
      <c r="DA2309">
        <v>1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>"07/22/2022 21:44:23.462"</f>
        <v>07/22/2022 21:44:23.462</v>
      </c>
      <c r="C2310" t="str">
        <f t="shared" si="1355"/>
        <v>FFDFD3C0</v>
      </c>
      <c r="D2310" t="s">
        <v>124</v>
      </c>
      <c r="E2310">
        <v>2</v>
      </c>
      <c r="H2310">
        <v>156</v>
      </c>
      <c r="I2310" t="s">
        <v>125</v>
      </c>
      <c r="J2310" t="s">
        <v>126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1371"/>
        <v>21:44:23.203</v>
      </c>
      <c r="T2310" t="str">
        <f t="shared" si="1372"/>
        <v>21:44:22.803</v>
      </c>
      <c r="U2310" t="str">
        <f t="shared" si="1370"/>
        <v>A54CFF</v>
      </c>
      <c r="V2310">
        <v>0</v>
      </c>
      <c r="W2310">
        <v>0</v>
      </c>
      <c r="X2310">
        <v>2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1</v>
      </c>
      <c r="AI2310" t="s">
        <v>892</v>
      </c>
      <c r="AJ2310">
        <v>43.486075</v>
      </c>
      <c r="AK2310" t="s">
        <v>893</v>
      </c>
      <c r="AL2310">
        <v>-88.818325999999999</v>
      </c>
      <c r="AM2310">
        <v>25</v>
      </c>
      <c r="AN2310">
        <v>1675</v>
      </c>
      <c r="AO2310" t="s">
        <v>118</v>
      </c>
      <c r="AP2310">
        <v>-58</v>
      </c>
      <c r="AQ2310">
        <v>64</v>
      </c>
      <c r="AR2310">
        <v>-832</v>
      </c>
      <c r="AZ2310">
        <v>1200</v>
      </c>
      <c r="BA2310">
        <v>1</v>
      </c>
      <c r="BB2310" t="str">
        <f t="shared" si="1358"/>
        <v xml:space="preserve">N4400K  </v>
      </c>
      <c r="BC2310">
        <v>1</v>
      </c>
      <c r="BE2310">
        <v>0</v>
      </c>
      <c r="BF2310">
        <v>0</v>
      </c>
      <c r="BG2310">
        <v>0</v>
      </c>
      <c r="BH2310">
        <v>1575</v>
      </c>
      <c r="BI2310">
        <v>1</v>
      </c>
      <c r="BJ2310">
        <v>1</v>
      </c>
      <c r="BK2310">
        <v>1</v>
      </c>
      <c r="BL2310">
        <v>0</v>
      </c>
      <c r="BO2310">
        <v>0</v>
      </c>
      <c r="BP2310">
        <v>0</v>
      </c>
      <c r="BW2310" t="str">
        <f t="shared" si="1373"/>
        <v>21:44:23.204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168</v>
      </c>
      <c r="CR2310">
        <v>1</v>
      </c>
      <c r="CW2310">
        <v>13462439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>"07/22/2022 21:44:23.462"</f>
        <v>07/22/2022 21:44:23.462</v>
      </c>
      <c r="C2311" t="str">
        <f t="shared" si="1355"/>
        <v>FFDFD3C0</v>
      </c>
      <c r="D2311" t="s">
        <v>121</v>
      </c>
      <c r="E2311">
        <v>12</v>
      </c>
      <c r="F2311">
        <v>1012</v>
      </c>
      <c r="G2311" t="s">
        <v>122</v>
      </c>
      <c r="J2311" t="s">
        <v>123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1371"/>
        <v>21:44:23.203</v>
      </c>
      <c r="T2311" t="str">
        <f t="shared" si="1372"/>
        <v>21:44:22.803</v>
      </c>
      <c r="U2311" t="str">
        <f t="shared" si="1370"/>
        <v>A54CFF</v>
      </c>
      <c r="V2311">
        <v>0</v>
      </c>
      <c r="W2311">
        <v>0</v>
      </c>
      <c r="X2311">
        <v>2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1</v>
      </c>
      <c r="AI2311" t="s">
        <v>892</v>
      </c>
      <c r="AJ2311">
        <v>43.486075</v>
      </c>
      <c r="AK2311" t="s">
        <v>893</v>
      </c>
      <c r="AL2311">
        <v>-88.818325999999999</v>
      </c>
      <c r="AM2311">
        <v>25</v>
      </c>
      <c r="AN2311">
        <v>1675</v>
      </c>
      <c r="AO2311" t="s">
        <v>118</v>
      </c>
      <c r="AP2311">
        <v>-58</v>
      </c>
      <c r="AQ2311">
        <v>64</v>
      </c>
      <c r="AR2311">
        <v>-832</v>
      </c>
      <c r="AZ2311">
        <v>1200</v>
      </c>
      <c r="BA2311">
        <v>1</v>
      </c>
      <c r="BB2311" t="str">
        <f t="shared" si="1358"/>
        <v xml:space="preserve">N4400K  </v>
      </c>
      <c r="BC2311">
        <v>1</v>
      </c>
      <c r="BE2311">
        <v>0</v>
      </c>
      <c r="BF2311">
        <v>0</v>
      </c>
      <c r="BG2311">
        <v>0</v>
      </c>
      <c r="BH2311">
        <v>1575</v>
      </c>
      <c r="BI2311">
        <v>1</v>
      </c>
      <c r="BJ2311">
        <v>1</v>
      </c>
      <c r="BK2311">
        <v>1</v>
      </c>
      <c r="BL2311">
        <v>0</v>
      </c>
      <c r="BO2311">
        <v>0</v>
      </c>
      <c r="BP2311">
        <v>0</v>
      </c>
      <c r="BW2311" t="str">
        <f t="shared" si="1373"/>
        <v>21:44:23.204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119</v>
      </c>
      <c r="CQ2311">
        <v>168</v>
      </c>
      <c r="CR2311">
        <v>1</v>
      </c>
      <c r="CW2311">
        <v>13462439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>"07/22/2022 21:44:23.462"</f>
        <v>07/22/2022 21:44:23.462</v>
      </c>
      <c r="C2312" t="str">
        <f t="shared" si="1355"/>
        <v>FFDFD3C0</v>
      </c>
      <c r="D2312" t="s">
        <v>121</v>
      </c>
      <c r="E2312">
        <v>11</v>
      </c>
      <c r="F2312">
        <v>1011</v>
      </c>
      <c r="G2312" t="s">
        <v>125</v>
      </c>
      <c r="J2312" t="s">
        <v>123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1371"/>
        <v>21:44:23.203</v>
      </c>
      <c r="T2312" t="str">
        <f t="shared" si="1372"/>
        <v>21:44:22.803</v>
      </c>
      <c r="U2312" t="str">
        <f t="shared" si="1370"/>
        <v>A54CFF</v>
      </c>
      <c r="V2312">
        <v>0</v>
      </c>
      <c r="W2312">
        <v>0</v>
      </c>
      <c r="X2312">
        <v>2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1</v>
      </c>
      <c r="AI2312" t="s">
        <v>892</v>
      </c>
      <c r="AJ2312">
        <v>43.486075</v>
      </c>
      <c r="AK2312" t="s">
        <v>893</v>
      </c>
      <c r="AL2312">
        <v>-88.818325999999999</v>
      </c>
      <c r="AM2312">
        <v>25</v>
      </c>
      <c r="AN2312">
        <v>1675</v>
      </c>
      <c r="AO2312" t="s">
        <v>118</v>
      </c>
      <c r="AP2312">
        <v>-58</v>
      </c>
      <c r="AQ2312">
        <v>64</v>
      </c>
      <c r="AR2312">
        <v>-832</v>
      </c>
      <c r="AZ2312">
        <v>1200</v>
      </c>
      <c r="BA2312">
        <v>1</v>
      </c>
      <c r="BB2312" t="str">
        <f t="shared" si="1358"/>
        <v xml:space="preserve">N4400K  </v>
      </c>
      <c r="BC2312">
        <v>1</v>
      </c>
      <c r="BE2312">
        <v>0</v>
      </c>
      <c r="BF2312">
        <v>0</v>
      </c>
      <c r="BG2312">
        <v>0</v>
      </c>
      <c r="BH2312">
        <v>1575</v>
      </c>
      <c r="BI2312">
        <v>1</v>
      </c>
      <c r="BJ2312">
        <v>1</v>
      </c>
      <c r="BK2312">
        <v>1</v>
      </c>
      <c r="BL2312">
        <v>0</v>
      </c>
      <c r="BO2312">
        <v>0</v>
      </c>
      <c r="BP2312">
        <v>0</v>
      </c>
      <c r="BW2312" t="str">
        <f t="shared" si="1373"/>
        <v>21:44:23.204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119</v>
      </c>
      <c r="CQ2312">
        <v>168</v>
      </c>
      <c r="CR2312">
        <v>1</v>
      </c>
      <c r="CW2312">
        <v>13462439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 t="shared" ref="A2313:A2318" si="1374">"07/22/2022 21:44:24.618"</f>
        <v>07/22/2022 21:44:24.618</v>
      </c>
      <c r="C2313" t="str">
        <f t="shared" si="1355"/>
        <v>FFDFD3C0</v>
      </c>
      <c r="D2313" t="s">
        <v>113</v>
      </c>
      <c r="E2313">
        <v>45</v>
      </c>
      <c r="H2313">
        <v>152</v>
      </c>
      <c r="I2313" t="s">
        <v>120</v>
      </c>
      <c r="J2313" t="s">
        <v>115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ref="S2313:S2318" si="1375">"21:44:24.313"</f>
        <v>21:44:24.313</v>
      </c>
      <c r="T2313" t="str">
        <f t="shared" ref="T2313:T2318" si="1376">"21:44:23.813"</f>
        <v>21:44:23.813</v>
      </c>
      <c r="U2313" t="str">
        <f t="shared" si="1370"/>
        <v>A54CFF</v>
      </c>
      <c r="V2313">
        <v>0</v>
      </c>
      <c r="W2313">
        <v>0</v>
      </c>
      <c r="X2313">
        <v>2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1</v>
      </c>
      <c r="AI2313" t="s">
        <v>894</v>
      </c>
      <c r="AJ2313">
        <v>43.486396999999997</v>
      </c>
      <c r="AK2313" t="s">
        <v>895</v>
      </c>
      <c r="AL2313">
        <v>-88.818776999999997</v>
      </c>
      <c r="AM2313">
        <v>25</v>
      </c>
      <c r="AN2313">
        <v>1650</v>
      </c>
      <c r="AO2313" t="s">
        <v>118</v>
      </c>
      <c r="AP2313">
        <v>-60</v>
      </c>
      <c r="AQ2313">
        <v>60</v>
      </c>
      <c r="AR2313">
        <v>-768</v>
      </c>
      <c r="AZ2313">
        <v>1200</v>
      </c>
      <c r="BA2313">
        <v>1</v>
      </c>
      <c r="BB2313" t="str">
        <f t="shared" si="1358"/>
        <v xml:space="preserve">N4400K  </v>
      </c>
      <c r="BC2313">
        <v>1</v>
      </c>
      <c r="BE2313">
        <v>0</v>
      </c>
      <c r="BF2313">
        <v>0</v>
      </c>
      <c r="BG2313">
        <v>0</v>
      </c>
      <c r="BH2313">
        <v>1575</v>
      </c>
      <c r="BI2313">
        <v>1</v>
      </c>
      <c r="BJ2313">
        <v>1</v>
      </c>
      <c r="BK2313">
        <v>1</v>
      </c>
      <c r="BL2313">
        <v>0</v>
      </c>
      <c r="BO2313">
        <v>0</v>
      </c>
      <c r="BP2313">
        <v>0</v>
      </c>
      <c r="BW2313" t="str">
        <f t="shared" ref="BW2313:BW2318" si="1377">"21:44:24.314"</f>
        <v>21:44:24.314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119</v>
      </c>
      <c r="CQ2313">
        <v>168</v>
      </c>
      <c r="CR2313">
        <v>0</v>
      </c>
      <c r="CW2313">
        <v>4302319</v>
      </c>
      <c r="CY2313">
        <v>1</v>
      </c>
      <c r="CZ2313">
        <v>0</v>
      </c>
      <c r="DA2313">
        <v>0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 t="shared" si="1374"/>
        <v>07/22/2022 21:44:24.618</v>
      </c>
      <c r="C2314" t="str">
        <f t="shared" si="1355"/>
        <v>FFDFD3C0</v>
      </c>
      <c r="D2314" t="s">
        <v>121</v>
      </c>
      <c r="E2314">
        <v>11</v>
      </c>
      <c r="F2314">
        <v>1011</v>
      </c>
      <c r="G2314" t="s">
        <v>125</v>
      </c>
      <c r="J2314" t="s">
        <v>123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375"/>
        <v>21:44:24.313</v>
      </c>
      <c r="T2314" t="str">
        <f t="shared" si="1376"/>
        <v>21:44:23.813</v>
      </c>
      <c r="U2314" t="str">
        <f t="shared" si="1370"/>
        <v>A54CFF</v>
      </c>
      <c r="V2314">
        <v>0</v>
      </c>
      <c r="W2314">
        <v>0</v>
      </c>
      <c r="X2314">
        <v>2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1</v>
      </c>
      <c r="AI2314" t="s">
        <v>894</v>
      </c>
      <c r="AJ2314">
        <v>43.486396999999997</v>
      </c>
      <c r="AK2314" t="s">
        <v>895</v>
      </c>
      <c r="AL2314">
        <v>-88.818776999999997</v>
      </c>
      <c r="AM2314">
        <v>25</v>
      </c>
      <c r="AN2314">
        <v>1650</v>
      </c>
      <c r="AO2314" t="s">
        <v>118</v>
      </c>
      <c r="AP2314">
        <v>-60</v>
      </c>
      <c r="AQ2314">
        <v>60</v>
      </c>
      <c r="AR2314">
        <v>-768</v>
      </c>
      <c r="AZ2314">
        <v>1200</v>
      </c>
      <c r="BA2314">
        <v>1</v>
      </c>
      <c r="BB2314" t="str">
        <f t="shared" si="1358"/>
        <v xml:space="preserve">N4400K  </v>
      </c>
      <c r="BC2314">
        <v>1</v>
      </c>
      <c r="BE2314">
        <v>0</v>
      </c>
      <c r="BF2314">
        <v>0</v>
      </c>
      <c r="BG2314">
        <v>0</v>
      </c>
      <c r="BH2314">
        <v>1575</v>
      </c>
      <c r="BI2314">
        <v>1</v>
      </c>
      <c r="BJ2314">
        <v>1</v>
      </c>
      <c r="BK2314">
        <v>1</v>
      </c>
      <c r="BL2314">
        <v>0</v>
      </c>
      <c r="BO2314">
        <v>0</v>
      </c>
      <c r="BP2314">
        <v>0</v>
      </c>
      <c r="BW2314" t="str">
        <f t="shared" si="1377"/>
        <v>21:44:24.314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168</v>
      </c>
      <c r="CR2314">
        <v>0</v>
      </c>
      <c r="CW2314">
        <v>4302319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 t="shared" si="1374"/>
        <v>07/22/2022 21:44:24.618</v>
      </c>
      <c r="C2315" t="str">
        <f t="shared" si="1355"/>
        <v>FFDFD3C0</v>
      </c>
      <c r="D2315" t="s">
        <v>127</v>
      </c>
      <c r="E2315">
        <v>8</v>
      </c>
      <c r="F2315">
        <v>2008</v>
      </c>
      <c r="G2315" t="s">
        <v>128</v>
      </c>
      <c r="J2315" t="s">
        <v>129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375"/>
        <v>21:44:24.313</v>
      </c>
      <c r="T2315" t="str">
        <f t="shared" si="1376"/>
        <v>21:44:23.813</v>
      </c>
      <c r="U2315" t="str">
        <f t="shared" si="1370"/>
        <v>A54CFF</v>
      </c>
      <c r="V2315">
        <v>0</v>
      </c>
      <c r="W2315">
        <v>0</v>
      </c>
      <c r="X2315">
        <v>2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1</v>
      </c>
      <c r="AI2315" t="s">
        <v>894</v>
      </c>
      <c r="AJ2315">
        <v>43.486396999999997</v>
      </c>
      <c r="AK2315" t="s">
        <v>895</v>
      </c>
      <c r="AL2315">
        <v>-88.818776999999997</v>
      </c>
      <c r="AM2315">
        <v>25</v>
      </c>
      <c r="AN2315">
        <v>1650</v>
      </c>
      <c r="AO2315" t="s">
        <v>118</v>
      </c>
      <c r="AP2315">
        <v>-60</v>
      </c>
      <c r="AQ2315">
        <v>60</v>
      </c>
      <c r="AR2315">
        <v>-768</v>
      </c>
      <c r="AZ2315">
        <v>1200</v>
      </c>
      <c r="BA2315">
        <v>1</v>
      </c>
      <c r="BB2315" t="str">
        <f t="shared" si="1358"/>
        <v xml:space="preserve">N4400K  </v>
      </c>
      <c r="BC2315">
        <v>1</v>
      </c>
      <c r="BE2315">
        <v>0</v>
      </c>
      <c r="BF2315">
        <v>0</v>
      </c>
      <c r="BG2315">
        <v>0</v>
      </c>
      <c r="BH2315">
        <v>1575</v>
      </c>
      <c r="BI2315">
        <v>1</v>
      </c>
      <c r="BJ2315">
        <v>1</v>
      </c>
      <c r="BK2315">
        <v>1</v>
      </c>
      <c r="BL2315">
        <v>0</v>
      </c>
      <c r="BO2315">
        <v>0</v>
      </c>
      <c r="BP2315">
        <v>0</v>
      </c>
      <c r="BW2315" t="str">
        <f t="shared" si="1377"/>
        <v>21:44:24.314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168</v>
      </c>
      <c r="CR2315">
        <v>0</v>
      </c>
      <c r="CW2315">
        <v>4302319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 t="shared" si="1374"/>
        <v>07/22/2022 21:44:24.618</v>
      </c>
      <c r="C2316" t="str">
        <f t="shared" si="1355"/>
        <v>FFDFD3C0</v>
      </c>
      <c r="D2316" t="s">
        <v>124</v>
      </c>
      <c r="E2316">
        <v>2</v>
      </c>
      <c r="H2316">
        <v>156</v>
      </c>
      <c r="I2316" t="s">
        <v>125</v>
      </c>
      <c r="J2316" t="s">
        <v>126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1375"/>
        <v>21:44:24.313</v>
      </c>
      <c r="T2316" t="str">
        <f t="shared" si="1376"/>
        <v>21:44:23.813</v>
      </c>
      <c r="U2316" t="str">
        <f t="shared" si="1370"/>
        <v>A54CFF</v>
      </c>
      <c r="V2316">
        <v>0</v>
      </c>
      <c r="W2316">
        <v>0</v>
      </c>
      <c r="X2316">
        <v>2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1</v>
      </c>
      <c r="AI2316" t="s">
        <v>894</v>
      </c>
      <c r="AJ2316">
        <v>43.486396999999997</v>
      </c>
      <c r="AK2316" t="s">
        <v>895</v>
      </c>
      <c r="AL2316">
        <v>-88.818776999999997</v>
      </c>
      <c r="AM2316">
        <v>25</v>
      </c>
      <c r="AN2316">
        <v>1650</v>
      </c>
      <c r="AO2316" t="s">
        <v>118</v>
      </c>
      <c r="AP2316">
        <v>-60</v>
      </c>
      <c r="AQ2316">
        <v>60</v>
      </c>
      <c r="AR2316">
        <v>-768</v>
      </c>
      <c r="AZ2316">
        <v>1200</v>
      </c>
      <c r="BA2316">
        <v>1</v>
      </c>
      <c r="BB2316" t="str">
        <f t="shared" si="1358"/>
        <v xml:space="preserve">N4400K  </v>
      </c>
      <c r="BC2316">
        <v>1</v>
      </c>
      <c r="BE2316">
        <v>0</v>
      </c>
      <c r="BF2316">
        <v>0</v>
      </c>
      <c r="BG2316">
        <v>0</v>
      </c>
      <c r="BH2316">
        <v>1575</v>
      </c>
      <c r="BI2316">
        <v>1</v>
      </c>
      <c r="BJ2316">
        <v>1</v>
      </c>
      <c r="BK2316">
        <v>1</v>
      </c>
      <c r="BL2316">
        <v>0</v>
      </c>
      <c r="BO2316">
        <v>0</v>
      </c>
      <c r="BP2316">
        <v>0</v>
      </c>
      <c r="BW2316" t="str">
        <f t="shared" si="1377"/>
        <v>21:44:24.314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168</v>
      </c>
      <c r="CR2316">
        <v>0</v>
      </c>
      <c r="CW2316">
        <v>4302319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 t="shared" si="1374"/>
        <v>07/22/2022 21:44:24.618</v>
      </c>
      <c r="C2317" t="str">
        <f t="shared" si="1355"/>
        <v>FFDFD3C0</v>
      </c>
      <c r="D2317" t="s">
        <v>121</v>
      </c>
      <c r="E2317">
        <v>12</v>
      </c>
      <c r="F2317">
        <v>1012</v>
      </c>
      <c r="G2317" t="s">
        <v>122</v>
      </c>
      <c r="J2317" t="s">
        <v>123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375"/>
        <v>21:44:24.313</v>
      </c>
      <c r="T2317" t="str">
        <f t="shared" si="1376"/>
        <v>21:44:23.813</v>
      </c>
      <c r="U2317" t="str">
        <f t="shared" si="1370"/>
        <v>A54CFF</v>
      </c>
      <c r="V2317">
        <v>0</v>
      </c>
      <c r="W2317">
        <v>0</v>
      </c>
      <c r="X2317">
        <v>2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1</v>
      </c>
      <c r="AI2317" t="s">
        <v>894</v>
      </c>
      <c r="AJ2317">
        <v>43.486396999999997</v>
      </c>
      <c r="AK2317" t="s">
        <v>895</v>
      </c>
      <c r="AL2317">
        <v>-88.818776999999997</v>
      </c>
      <c r="AM2317">
        <v>25</v>
      </c>
      <c r="AN2317">
        <v>1650</v>
      </c>
      <c r="AO2317" t="s">
        <v>118</v>
      </c>
      <c r="AP2317">
        <v>-60</v>
      </c>
      <c r="AQ2317">
        <v>60</v>
      </c>
      <c r="AR2317">
        <v>-768</v>
      </c>
      <c r="AZ2317">
        <v>1200</v>
      </c>
      <c r="BA2317">
        <v>1</v>
      </c>
      <c r="BB2317" t="str">
        <f t="shared" si="1358"/>
        <v xml:space="preserve">N4400K  </v>
      </c>
      <c r="BC2317">
        <v>1</v>
      </c>
      <c r="BE2317">
        <v>0</v>
      </c>
      <c r="BF2317">
        <v>0</v>
      </c>
      <c r="BG2317">
        <v>0</v>
      </c>
      <c r="BH2317">
        <v>1575</v>
      </c>
      <c r="BI2317">
        <v>1</v>
      </c>
      <c r="BJ2317">
        <v>1</v>
      </c>
      <c r="BK2317">
        <v>1</v>
      </c>
      <c r="BL2317">
        <v>0</v>
      </c>
      <c r="BO2317">
        <v>0</v>
      </c>
      <c r="BP2317">
        <v>0</v>
      </c>
      <c r="BW2317" t="str">
        <f t="shared" si="1377"/>
        <v>21:44:24.314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168</v>
      </c>
      <c r="CR2317">
        <v>0</v>
      </c>
      <c r="CW2317">
        <v>4302319</v>
      </c>
      <c r="CY2317">
        <v>1</v>
      </c>
      <c r="CZ2317">
        <v>0</v>
      </c>
      <c r="DA2317">
        <v>1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 t="shared" si="1374"/>
        <v>07/22/2022 21:44:24.618</v>
      </c>
      <c r="C2318" t="str">
        <f t="shared" si="1355"/>
        <v>FFDFD3C0</v>
      </c>
      <c r="D2318" t="s">
        <v>113</v>
      </c>
      <c r="E2318">
        <v>44</v>
      </c>
      <c r="H2318">
        <v>151</v>
      </c>
      <c r="I2318" t="s">
        <v>114</v>
      </c>
      <c r="J2318" t="s">
        <v>115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375"/>
        <v>21:44:24.313</v>
      </c>
      <c r="T2318" t="str">
        <f t="shared" si="1376"/>
        <v>21:44:23.813</v>
      </c>
      <c r="U2318" t="str">
        <f t="shared" si="1370"/>
        <v>A54CFF</v>
      </c>
      <c r="V2318">
        <v>0</v>
      </c>
      <c r="W2318">
        <v>0</v>
      </c>
      <c r="X2318">
        <v>2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1</v>
      </c>
      <c r="AI2318" t="s">
        <v>894</v>
      </c>
      <c r="AJ2318">
        <v>43.486396999999997</v>
      </c>
      <c r="AK2318" t="s">
        <v>895</v>
      </c>
      <c r="AL2318">
        <v>-88.818776999999997</v>
      </c>
      <c r="AM2318">
        <v>25</v>
      </c>
      <c r="AN2318">
        <v>1650</v>
      </c>
      <c r="AO2318" t="s">
        <v>118</v>
      </c>
      <c r="AP2318">
        <v>-60</v>
      </c>
      <c r="AQ2318">
        <v>60</v>
      </c>
      <c r="AR2318">
        <v>-768</v>
      </c>
      <c r="AZ2318">
        <v>1200</v>
      </c>
      <c r="BA2318">
        <v>1</v>
      </c>
      <c r="BB2318" t="str">
        <f t="shared" si="1358"/>
        <v xml:space="preserve">N4400K  </v>
      </c>
      <c r="BC2318">
        <v>1</v>
      </c>
      <c r="BE2318">
        <v>0</v>
      </c>
      <c r="BF2318">
        <v>0</v>
      </c>
      <c r="BG2318">
        <v>0</v>
      </c>
      <c r="BH2318">
        <v>1575</v>
      </c>
      <c r="BI2318">
        <v>1</v>
      </c>
      <c r="BJ2318">
        <v>1</v>
      </c>
      <c r="BK2318">
        <v>1</v>
      </c>
      <c r="BL2318">
        <v>0</v>
      </c>
      <c r="BO2318">
        <v>0</v>
      </c>
      <c r="BP2318">
        <v>0</v>
      </c>
      <c r="BW2318" t="str">
        <f t="shared" si="1377"/>
        <v>21:44:24.314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168</v>
      </c>
      <c r="CR2318">
        <v>0</v>
      </c>
      <c r="CW2318">
        <v>4302319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>"07/22/2022 21:44:25.384"</f>
        <v>07/22/2022 21:44:25.384</v>
      </c>
      <c r="C2319" t="str">
        <f t="shared" si="1355"/>
        <v>FFDFD3C0</v>
      </c>
      <c r="D2319" t="s">
        <v>121</v>
      </c>
      <c r="E2319">
        <v>11</v>
      </c>
      <c r="F2319">
        <v>1011</v>
      </c>
      <c r="G2319" t="s">
        <v>125</v>
      </c>
      <c r="J2319" t="s">
        <v>123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ref="S2319:S2324" si="1378">"21:44:25.141"</f>
        <v>21:44:25.141</v>
      </c>
      <c r="T2319" t="str">
        <f t="shared" ref="T2319:T2324" si="1379">"21:44:24.741"</f>
        <v>21:44:24.741</v>
      </c>
      <c r="U2319" t="str">
        <f t="shared" si="1370"/>
        <v>A54CFF</v>
      </c>
      <c r="V2319">
        <v>0</v>
      </c>
      <c r="W2319">
        <v>0</v>
      </c>
      <c r="X2319">
        <v>2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1</v>
      </c>
      <c r="AI2319" t="s">
        <v>896</v>
      </c>
      <c r="AJ2319">
        <v>43.486632999999998</v>
      </c>
      <c r="AK2319" t="s">
        <v>897</v>
      </c>
      <c r="AL2319">
        <v>-88.819097999999997</v>
      </c>
      <c r="AM2319">
        <v>25</v>
      </c>
      <c r="AN2319">
        <v>1650</v>
      </c>
      <c r="AO2319" t="s">
        <v>118</v>
      </c>
      <c r="AP2319">
        <v>-62</v>
      </c>
      <c r="AQ2319">
        <v>57</v>
      </c>
      <c r="AR2319">
        <v>-640</v>
      </c>
      <c r="AZ2319">
        <v>1200</v>
      </c>
      <c r="BA2319">
        <v>1</v>
      </c>
      <c r="BB2319" t="str">
        <f t="shared" si="1358"/>
        <v xml:space="preserve">N4400K  </v>
      </c>
      <c r="BC2319">
        <v>1</v>
      </c>
      <c r="BE2319">
        <v>0</v>
      </c>
      <c r="BF2319">
        <v>0</v>
      </c>
      <c r="BG2319">
        <v>0</v>
      </c>
      <c r="BH2319">
        <v>1575</v>
      </c>
      <c r="BI2319">
        <v>1</v>
      </c>
      <c r="BJ2319">
        <v>1</v>
      </c>
      <c r="BK2319">
        <v>1</v>
      </c>
      <c r="BL2319">
        <v>0</v>
      </c>
      <c r="BO2319">
        <v>0</v>
      </c>
      <c r="BP2319">
        <v>0</v>
      </c>
      <c r="BW2319" t="str">
        <f t="shared" ref="BW2319:BW2324" si="1380">"21:44:25.147"</f>
        <v>21:44:25.147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168</v>
      </c>
      <c r="CR2319">
        <v>1</v>
      </c>
      <c r="CW2319">
        <v>13466158</v>
      </c>
      <c r="CY2319">
        <v>1</v>
      </c>
      <c r="CZ2319">
        <v>0</v>
      </c>
      <c r="DA2319">
        <v>0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>"07/22/2022 21:44:25.384"</f>
        <v>07/22/2022 21:44:25.384</v>
      </c>
      <c r="C2320" t="str">
        <f t="shared" si="1355"/>
        <v>FFDFD3C0</v>
      </c>
      <c r="D2320" t="s">
        <v>124</v>
      </c>
      <c r="E2320">
        <v>2</v>
      </c>
      <c r="H2320">
        <v>156</v>
      </c>
      <c r="I2320" t="s">
        <v>125</v>
      </c>
      <c r="J2320" t="s">
        <v>126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378"/>
        <v>21:44:25.141</v>
      </c>
      <c r="T2320" t="str">
        <f t="shared" si="1379"/>
        <v>21:44:24.741</v>
      </c>
      <c r="U2320" t="str">
        <f t="shared" si="1370"/>
        <v>A54CFF</v>
      </c>
      <c r="V2320">
        <v>0</v>
      </c>
      <c r="W2320">
        <v>0</v>
      </c>
      <c r="X2320">
        <v>2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1</v>
      </c>
      <c r="AI2320" t="s">
        <v>896</v>
      </c>
      <c r="AJ2320">
        <v>43.486632999999998</v>
      </c>
      <c r="AK2320" t="s">
        <v>897</v>
      </c>
      <c r="AL2320">
        <v>-88.819097999999997</v>
      </c>
      <c r="AM2320">
        <v>25</v>
      </c>
      <c r="AN2320">
        <v>1650</v>
      </c>
      <c r="AO2320" t="s">
        <v>118</v>
      </c>
      <c r="AP2320">
        <v>-62</v>
      </c>
      <c r="AQ2320">
        <v>57</v>
      </c>
      <c r="AR2320">
        <v>-640</v>
      </c>
      <c r="AZ2320">
        <v>1200</v>
      </c>
      <c r="BA2320">
        <v>1</v>
      </c>
      <c r="BB2320" t="str">
        <f t="shared" si="1358"/>
        <v xml:space="preserve">N4400K  </v>
      </c>
      <c r="BC2320">
        <v>1</v>
      </c>
      <c r="BE2320">
        <v>0</v>
      </c>
      <c r="BF2320">
        <v>0</v>
      </c>
      <c r="BG2320">
        <v>0</v>
      </c>
      <c r="BH2320">
        <v>1575</v>
      </c>
      <c r="BI2320">
        <v>1</v>
      </c>
      <c r="BJ2320">
        <v>1</v>
      </c>
      <c r="BK2320">
        <v>1</v>
      </c>
      <c r="BL2320">
        <v>0</v>
      </c>
      <c r="BO2320">
        <v>0</v>
      </c>
      <c r="BP2320">
        <v>0</v>
      </c>
      <c r="BW2320" t="str">
        <f t="shared" si="1380"/>
        <v>21:44:25.147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168</v>
      </c>
      <c r="CR2320">
        <v>1</v>
      </c>
      <c r="CW2320">
        <v>13466158</v>
      </c>
      <c r="CY2320">
        <v>1</v>
      </c>
      <c r="CZ2320">
        <v>0</v>
      </c>
      <c r="DA2320">
        <v>1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>"07/22/2022 21:44:25.384"</f>
        <v>07/22/2022 21:44:25.384</v>
      </c>
      <c r="C2321" t="str">
        <f t="shared" si="1355"/>
        <v>FFDFD3C0</v>
      </c>
      <c r="D2321" t="s">
        <v>127</v>
      </c>
      <c r="E2321">
        <v>8</v>
      </c>
      <c r="F2321">
        <v>2008</v>
      </c>
      <c r="G2321" t="s">
        <v>128</v>
      </c>
      <c r="J2321" t="s">
        <v>129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378"/>
        <v>21:44:25.141</v>
      </c>
      <c r="T2321" t="str">
        <f t="shared" si="1379"/>
        <v>21:44:24.741</v>
      </c>
      <c r="U2321" t="str">
        <f t="shared" si="1370"/>
        <v>A54CFF</v>
      </c>
      <c r="V2321">
        <v>0</v>
      </c>
      <c r="W2321">
        <v>0</v>
      </c>
      <c r="X2321">
        <v>2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1</v>
      </c>
      <c r="AI2321" t="s">
        <v>896</v>
      </c>
      <c r="AJ2321">
        <v>43.486632999999998</v>
      </c>
      <c r="AK2321" t="s">
        <v>897</v>
      </c>
      <c r="AL2321">
        <v>-88.819097999999997</v>
      </c>
      <c r="AM2321">
        <v>25</v>
      </c>
      <c r="AN2321">
        <v>1650</v>
      </c>
      <c r="AO2321" t="s">
        <v>118</v>
      </c>
      <c r="AP2321">
        <v>-62</v>
      </c>
      <c r="AQ2321">
        <v>57</v>
      </c>
      <c r="AR2321">
        <v>-640</v>
      </c>
      <c r="AZ2321">
        <v>1200</v>
      </c>
      <c r="BA2321">
        <v>1</v>
      </c>
      <c r="BB2321" t="str">
        <f t="shared" si="1358"/>
        <v xml:space="preserve">N4400K  </v>
      </c>
      <c r="BC2321">
        <v>1</v>
      </c>
      <c r="BE2321">
        <v>0</v>
      </c>
      <c r="BF2321">
        <v>0</v>
      </c>
      <c r="BG2321">
        <v>0</v>
      </c>
      <c r="BH2321">
        <v>1575</v>
      </c>
      <c r="BI2321">
        <v>1</v>
      </c>
      <c r="BJ2321">
        <v>1</v>
      </c>
      <c r="BK2321">
        <v>1</v>
      </c>
      <c r="BL2321">
        <v>0</v>
      </c>
      <c r="BO2321">
        <v>0</v>
      </c>
      <c r="BP2321">
        <v>0</v>
      </c>
      <c r="BW2321" t="str">
        <f t="shared" si="1380"/>
        <v>21:44:25.147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168</v>
      </c>
      <c r="CR2321">
        <v>1</v>
      </c>
      <c r="CW2321">
        <v>13466158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>"07/22/2022 21:44:25.384"</f>
        <v>07/22/2022 21:44:25.384</v>
      </c>
      <c r="C2322" t="str">
        <f t="shared" si="1355"/>
        <v>FFDFD3C0</v>
      </c>
      <c r="D2322" t="s">
        <v>121</v>
      </c>
      <c r="E2322">
        <v>12</v>
      </c>
      <c r="F2322">
        <v>1012</v>
      </c>
      <c r="G2322" t="s">
        <v>122</v>
      </c>
      <c r="J2322" t="s">
        <v>123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378"/>
        <v>21:44:25.141</v>
      </c>
      <c r="T2322" t="str">
        <f t="shared" si="1379"/>
        <v>21:44:24.741</v>
      </c>
      <c r="U2322" t="str">
        <f t="shared" si="1370"/>
        <v>A54CFF</v>
      </c>
      <c r="V2322">
        <v>0</v>
      </c>
      <c r="W2322">
        <v>0</v>
      </c>
      <c r="X2322">
        <v>2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1</v>
      </c>
      <c r="AI2322" t="s">
        <v>896</v>
      </c>
      <c r="AJ2322">
        <v>43.486632999999998</v>
      </c>
      <c r="AK2322" t="s">
        <v>897</v>
      </c>
      <c r="AL2322">
        <v>-88.819097999999997</v>
      </c>
      <c r="AM2322">
        <v>25</v>
      </c>
      <c r="AN2322">
        <v>1650</v>
      </c>
      <c r="AO2322" t="s">
        <v>118</v>
      </c>
      <c r="AP2322">
        <v>-62</v>
      </c>
      <c r="AQ2322">
        <v>57</v>
      </c>
      <c r="AR2322">
        <v>-640</v>
      </c>
      <c r="AZ2322">
        <v>1200</v>
      </c>
      <c r="BA2322">
        <v>1</v>
      </c>
      <c r="BB2322" t="str">
        <f t="shared" si="1358"/>
        <v xml:space="preserve">N4400K  </v>
      </c>
      <c r="BC2322">
        <v>1</v>
      </c>
      <c r="BE2322">
        <v>0</v>
      </c>
      <c r="BF2322">
        <v>0</v>
      </c>
      <c r="BG2322">
        <v>0</v>
      </c>
      <c r="BH2322">
        <v>1575</v>
      </c>
      <c r="BI2322">
        <v>1</v>
      </c>
      <c r="BJ2322">
        <v>1</v>
      </c>
      <c r="BK2322">
        <v>1</v>
      </c>
      <c r="BL2322">
        <v>0</v>
      </c>
      <c r="BO2322">
        <v>0</v>
      </c>
      <c r="BP2322">
        <v>0</v>
      </c>
      <c r="BW2322" t="str">
        <f t="shared" si="1380"/>
        <v>21:44:25.147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168</v>
      </c>
      <c r="CR2322">
        <v>1</v>
      </c>
      <c r="CW2322">
        <v>13466158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>"07/22/2022 21:44:25.431"</f>
        <v>07/22/2022 21:44:25.431</v>
      </c>
      <c r="C2323" t="str">
        <f t="shared" si="1355"/>
        <v>FFDFD3C0</v>
      </c>
      <c r="D2323" t="s">
        <v>113</v>
      </c>
      <c r="E2323">
        <v>44</v>
      </c>
      <c r="H2323">
        <v>151</v>
      </c>
      <c r="I2323" t="s">
        <v>114</v>
      </c>
      <c r="J2323" t="s">
        <v>115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1378"/>
        <v>21:44:25.141</v>
      </c>
      <c r="T2323" t="str">
        <f t="shared" si="1379"/>
        <v>21:44:24.741</v>
      </c>
      <c r="U2323" t="str">
        <f t="shared" si="1370"/>
        <v>A54CFF</v>
      </c>
      <c r="V2323">
        <v>0</v>
      </c>
      <c r="W2323">
        <v>0</v>
      </c>
      <c r="X2323">
        <v>2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1</v>
      </c>
      <c r="AI2323" t="s">
        <v>896</v>
      </c>
      <c r="AJ2323">
        <v>43.486632999999998</v>
      </c>
      <c r="AK2323" t="s">
        <v>897</v>
      </c>
      <c r="AL2323">
        <v>-88.819097999999997</v>
      </c>
      <c r="AM2323">
        <v>25</v>
      </c>
      <c r="AN2323">
        <v>1650</v>
      </c>
      <c r="AO2323" t="s">
        <v>118</v>
      </c>
      <c r="AP2323">
        <v>-62</v>
      </c>
      <c r="AQ2323">
        <v>57</v>
      </c>
      <c r="AR2323">
        <v>-640</v>
      </c>
      <c r="AZ2323">
        <v>1200</v>
      </c>
      <c r="BA2323">
        <v>1</v>
      </c>
      <c r="BB2323" t="str">
        <f t="shared" si="1358"/>
        <v xml:space="preserve">N4400K  </v>
      </c>
      <c r="BC2323">
        <v>1</v>
      </c>
      <c r="BE2323">
        <v>0</v>
      </c>
      <c r="BF2323">
        <v>0</v>
      </c>
      <c r="BG2323">
        <v>0</v>
      </c>
      <c r="BH2323">
        <v>1575</v>
      </c>
      <c r="BI2323">
        <v>1</v>
      </c>
      <c r="BJ2323">
        <v>1</v>
      </c>
      <c r="BK2323">
        <v>1</v>
      </c>
      <c r="BL2323">
        <v>0</v>
      </c>
      <c r="BO2323">
        <v>0</v>
      </c>
      <c r="BP2323">
        <v>0</v>
      </c>
      <c r="BW2323" t="str">
        <f t="shared" si="1380"/>
        <v>21:44:25.147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168</v>
      </c>
      <c r="CR2323">
        <v>1</v>
      </c>
      <c r="CW2323">
        <v>13466158</v>
      </c>
      <c r="CY2323">
        <v>1</v>
      </c>
      <c r="CZ2323">
        <v>0</v>
      </c>
      <c r="DA2323">
        <v>1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>"07/22/2022 21:44:25.431"</f>
        <v>07/22/2022 21:44:25.431</v>
      </c>
      <c r="C2324" t="str">
        <f t="shared" si="1355"/>
        <v>FFDFD3C0</v>
      </c>
      <c r="D2324" t="s">
        <v>113</v>
      </c>
      <c r="E2324">
        <v>45</v>
      </c>
      <c r="H2324">
        <v>152</v>
      </c>
      <c r="I2324" t="s">
        <v>120</v>
      </c>
      <c r="J2324" t="s">
        <v>115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378"/>
        <v>21:44:25.141</v>
      </c>
      <c r="T2324" t="str">
        <f t="shared" si="1379"/>
        <v>21:44:24.741</v>
      </c>
      <c r="U2324" t="str">
        <f t="shared" si="1370"/>
        <v>A54CFF</v>
      </c>
      <c r="V2324">
        <v>0</v>
      </c>
      <c r="W2324">
        <v>0</v>
      </c>
      <c r="X2324">
        <v>2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1</v>
      </c>
      <c r="AI2324" t="s">
        <v>896</v>
      </c>
      <c r="AJ2324">
        <v>43.486632999999998</v>
      </c>
      <c r="AK2324" t="s">
        <v>897</v>
      </c>
      <c r="AL2324">
        <v>-88.819097999999997</v>
      </c>
      <c r="AM2324">
        <v>25</v>
      </c>
      <c r="AN2324">
        <v>1650</v>
      </c>
      <c r="AO2324" t="s">
        <v>118</v>
      </c>
      <c r="AP2324">
        <v>-62</v>
      </c>
      <c r="AQ2324">
        <v>57</v>
      </c>
      <c r="AR2324">
        <v>-640</v>
      </c>
      <c r="AZ2324">
        <v>1200</v>
      </c>
      <c r="BA2324">
        <v>1</v>
      </c>
      <c r="BB2324" t="str">
        <f t="shared" si="1358"/>
        <v xml:space="preserve">N4400K  </v>
      </c>
      <c r="BC2324">
        <v>1</v>
      </c>
      <c r="BE2324">
        <v>0</v>
      </c>
      <c r="BF2324">
        <v>0</v>
      </c>
      <c r="BG2324">
        <v>0</v>
      </c>
      <c r="BH2324">
        <v>1575</v>
      </c>
      <c r="BI2324">
        <v>1</v>
      </c>
      <c r="BJ2324">
        <v>1</v>
      </c>
      <c r="BK2324">
        <v>1</v>
      </c>
      <c r="BL2324">
        <v>0</v>
      </c>
      <c r="BO2324">
        <v>0</v>
      </c>
      <c r="BP2324">
        <v>0</v>
      </c>
      <c r="BW2324" t="str">
        <f t="shared" si="1380"/>
        <v>21:44:25.147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168</v>
      </c>
      <c r="CR2324">
        <v>1</v>
      </c>
      <c r="CW2324">
        <v>13466158</v>
      </c>
      <c r="CY2324">
        <v>1</v>
      </c>
      <c r="CZ2324">
        <v>0</v>
      </c>
      <c r="DA2324">
        <v>0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>"07/22/2022 21:44:26.852"</f>
        <v>07/22/2022 21:44:26.852</v>
      </c>
      <c r="C2325" t="str">
        <f t="shared" si="1355"/>
        <v>FFDFD3C0</v>
      </c>
      <c r="D2325" t="s">
        <v>113</v>
      </c>
      <c r="E2325">
        <v>44</v>
      </c>
      <c r="H2325">
        <v>151</v>
      </c>
      <c r="I2325" t="s">
        <v>114</v>
      </c>
      <c r="J2325" t="s">
        <v>115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ref="S2325:S2330" si="1381">"21:44:26.648"</f>
        <v>21:44:26.648</v>
      </c>
      <c r="T2325" t="str">
        <f t="shared" ref="T2325:T2330" si="1382">"21:44:26.248"</f>
        <v>21:44:26.248</v>
      </c>
      <c r="U2325" t="str">
        <f t="shared" si="1370"/>
        <v>A54CFF</v>
      </c>
      <c r="V2325">
        <v>0</v>
      </c>
      <c r="W2325">
        <v>0</v>
      </c>
      <c r="X2325">
        <v>2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1</v>
      </c>
      <c r="AI2325" t="s">
        <v>898</v>
      </c>
      <c r="AJ2325">
        <v>43.486998</v>
      </c>
      <c r="AK2325" t="s">
        <v>899</v>
      </c>
      <c r="AL2325">
        <v>-88.819742000000005</v>
      </c>
      <c r="AM2325">
        <v>25</v>
      </c>
      <c r="AN2325">
        <v>1625</v>
      </c>
      <c r="AO2325" t="s">
        <v>118</v>
      </c>
      <c r="AP2325">
        <v>-64</v>
      </c>
      <c r="AQ2325">
        <v>50</v>
      </c>
      <c r="AR2325">
        <v>-640</v>
      </c>
      <c r="AZ2325">
        <v>1200</v>
      </c>
      <c r="BA2325">
        <v>1</v>
      </c>
      <c r="BB2325" t="str">
        <f t="shared" si="1358"/>
        <v xml:space="preserve">N4400K  </v>
      </c>
      <c r="BC2325">
        <v>1</v>
      </c>
      <c r="BE2325">
        <v>0</v>
      </c>
      <c r="BF2325">
        <v>0</v>
      </c>
      <c r="BG2325">
        <v>0</v>
      </c>
      <c r="BH2325">
        <v>1550</v>
      </c>
      <c r="BI2325">
        <v>1</v>
      </c>
      <c r="BJ2325">
        <v>1</v>
      </c>
      <c r="BK2325">
        <v>1</v>
      </c>
      <c r="BL2325">
        <v>0</v>
      </c>
      <c r="BO2325">
        <v>0</v>
      </c>
      <c r="BP2325">
        <v>0</v>
      </c>
      <c r="BW2325" t="str">
        <f t="shared" ref="BW2325:BW2330" si="1383">"21:44:26.654"</f>
        <v>21:44:26.654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168</v>
      </c>
      <c r="CR2325">
        <v>3</v>
      </c>
      <c r="CW2325">
        <v>9741039</v>
      </c>
      <c r="CY2325">
        <v>1</v>
      </c>
      <c r="CZ2325">
        <v>0</v>
      </c>
      <c r="DA2325">
        <v>0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>"07/22/2022 21:44:26.852"</f>
        <v>07/22/2022 21:44:26.852</v>
      </c>
      <c r="C2326" t="str">
        <f t="shared" si="1355"/>
        <v>FFDFD3C0</v>
      </c>
      <c r="D2326" t="s">
        <v>113</v>
      </c>
      <c r="E2326">
        <v>45</v>
      </c>
      <c r="H2326">
        <v>152</v>
      </c>
      <c r="I2326" t="s">
        <v>120</v>
      </c>
      <c r="J2326" t="s">
        <v>115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381"/>
        <v>21:44:26.648</v>
      </c>
      <c r="T2326" t="str">
        <f t="shared" si="1382"/>
        <v>21:44:26.248</v>
      </c>
      <c r="U2326" t="str">
        <f t="shared" si="1370"/>
        <v>A54CFF</v>
      </c>
      <c r="V2326">
        <v>0</v>
      </c>
      <c r="W2326">
        <v>0</v>
      </c>
      <c r="X2326">
        <v>2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1</v>
      </c>
      <c r="AI2326" t="s">
        <v>898</v>
      </c>
      <c r="AJ2326">
        <v>43.486998</v>
      </c>
      <c r="AK2326" t="s">
        <v>899</v>
      </c>
      <c r="AL2326">
        <v>-88.819742000000005</v>
      </c>
      <c r="AM2326">
        <v>25</v>
      </c>
      <c r="AN2326">
        <v>1625</v>
      </c>
      <c r="AO2326" t="s">
        <v>118</v>
      </c>
      <c r="AP2326">
        <v>-64</v>
      </c>
      <c r="AQ2326">
        <v>50</v>
      </c>
      <c r="AR2326">
        <v>-640</v>
      </c>
      <c r="AZ2326">
        <v>1200</v>
      </c>
      <c r="BA2326">
        <v>1</v>
      </c>
      <c r="BB2326" t="str">
        <f t="shared" si="1358"/>
        <v xml:space="preserve">N4400K  </v>
      </c>
      <c r="BC2326">
        <v>1</v>
      </c>
      <c r="BE2326">
        <v>0</v>
      </c>
      <c r="BF2326">
        <v>0</v>
      </c>
      <c r="BG2326">
        <v>0</v>
      </c>
      <c r="BH2326">
        <v>1550</v>
      </c>
      <c r="BI2326">
        <v>1</v>
      </c>
      <c r="BJ2326">
        <v>1</v>
      </c>
      <c r="BK2326">
        <v>1</v>
      </c>
      <c r="BL2326">
        <v>0</v>
      </c>
      <c r="BO2326">
        <v>0</v>
      </c>
      <c r="BP2326">
        <v>0</v>
      </c>
      <c r="BW2326" t="str">
        <f t="shared" si="1383"/>
        <v>21:44:26.654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168</v>
      </c>
      <c r="CR2326">
        <v>3</v>
      </c>
      <c r="CW2326">
        <v>9741039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>"07/22/2022 21:44:26.852"</f>
        <v>07/22/2022 21:44:26.852</v>
      </c>
      <c r="C2327" t="str">
        <f t="shared" si="1355"/>
        <v>FFDFD3C0</v>
      </c>
      <c r="D2327" t="s">
        <v>121</v>
      </c>
      <c r="E2327">
        <v>11</v>
      </c>
      <c r="F2327">
        <v>1011</v>
      </c>
      <c r="G2327" t="s">
        <v>125</v>
      </c>
      <c r="J2327" t="s">
        <v>123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1381"/>
        <v>21:44:26.648</v>
      </c>
      <c r="T2327" t="str">
        <f t="shared" si="1382"/>
        <v>21:44:26.248</v>
      </c>
      <c r="U2327" t="str">
        <f t="shared" si="1370"/>
        <v>A54CFF</v>
      </c>
      <c r="V2327">
        <v>0</v>
      </c>
      <c r="W2327">
        <v>0</v>
      </c>
      <c r="X2327">
        <v>2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1</v>
      </c>
      <c r="AI2327" t="s">
        <v>898</v>
      </c>
      <c r="AJ2327">
        <v>43.486998</v>
      </c>
      <c r="AK2327" t="s">
        <v>899</v>
      </c>
      <c r="AL2327">
        <v>-88.819742000000005</v>
      </c>
      <c r="AM2327">
        <v>25</v>
      </c>
      <c r="AN2327">
        <v>1625</v>
      </c>
      <c r="AO2327" t="s">
        <v>118</v>
      </c>
      <c r="AP2327">
        <v>-64</v>
      </c>
      <c r="AQ2327">
        <v>50</v>
      </c>
      <c r="AR2327">
        <v>-640</v>
      </c>
      <c r="AZ2327">
        <v>1200</v>
      </c>
      <c r="BA2327">
        <v>1</v>
      </c>
      <c r="BB2327" t="str">
        <f t="shared" si="1358"/>
        <v xml:space="preserve">N4400K  </v>
      </c>
      <c r="BC2327">
        <v>1</v>
      </c>
      <c r="BE2327">
        <v>0</v>
      </c>
      <c r="BF2327">
        <v>0</v>
      </c>
      <c r="BG2327">
        <v>0</v>
      </c>
      <c r="BH2327">
        <v>1550</v>
      </c>
      <c r="BI2327">
        <v>1</v>
      </c>
      <c r="BJ2327">
        <v>1</v>
      </c>
      <c r="BK2327">
        <v>1</v>
      </c>
      <c r="BL2327">
        <v>0</v>
      </c>
      <c r="BO2327">
        <v>0</v>
      </c>
      <c r="BP2327">
        <v>0</v>
      </c>
      <c r="BW2327" t="str">
        <f t="shared" si="1383"/>
        <v>21:44:26.654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168</v>
      </c>
      <c r="CR2327">
        <v>3</v>
      </c>
      <c r="CW2327">
        <v>9741039</v>
      </c>
      <c r="CY2327">
        <v>1</v>
      </c>
      <c r="CZ2327">
        <v>0</v>
      </c>
      <c r="DA2327">
        <v>1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>"07/22/2022 21:44:26.853"</f>
        <v>07/22/2022 21:44:26.853</v>
      </c>
      <c r="C2328" t="str">
        <f t="shared" si="1355"/>
        <v>FFDFD3C0</v>
      </c>
      <c r="D2328" t="s">
        <v>124</v>
      </c>
      <c r="E2328">
        <v>2</v>
      </c>
      <c r="H2328">
        <v>156</v>
      </c>
      <c r="I2328" t="s">
        <v>125</v>
      </c>
      <c r="J2328" t="s">
        <v>126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381"/>
        <v>21:44:26.648</v>
      </c>
      <c r="T2328" t="str">
        <f t="shared" si="1382"/>
        <v>21:44:26.248</v>
      </c>
      <c r="U2328" t="str">
        <f t="shared" si="1370"/>
        <v>A54CFF</v>
      </c>
      <c r="V2328">
        <v>0</v>
      </c>
      <c r="W2328">
        <v>0</v>
      </c>
      <c r="X2328">
        <v>2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1</v>
      </c>
      <c r="AI2328" t="s">
        <v>898</v>
      </c>
      <c r="AJ2328">
        <v>43.486998</v>
      </c>
      <c r="AK2328" t="s">
        <v>899</v>
      </c>
      <c r="AL2328">
        <v>-88.819742000000005</v>
      </c>
      <c r="AM2328">
        <v>25</v>
      </c>
      <c r="AN2328">
        <v>1625</v>
      </c>
      <c r="AO2328" t="s">
        <v>118</v>
      </c>
      <c r="AP2328">
        <v>-64</v>
      </c>
      <c r="AQ2328">
        <v>50</v>
      </c>
      <c r="AR2328">
        <v>-640</v>
      </c>
      <c r="AZ2328">
        <v>1200</v>
      </c>
      <c r="BA2328">
        <v>1</v>
      </c>
      <c r="BB2328" t="str">
        <f t="shared" si="1358"/>
        <v xml:space="preserve">N4400K  </v>
      </c>
      <c r="BC2328">
        <v>1</v>
      </c>
      <c r="BE2328">
        <v>0</v>
      </c>
      <c r="BF2328">
        <v>0</v>
      </c>
      <c r="BG2328">
        <v>0</v>
      </c>
      <c r="BH2328">
        <v>1550</v>
      </c>
      <c r="BI2328">
        <v>1</v>
      </c>
      <c r="BJ2328">
        <v>1</v>
      </c>
      <c r="BK2328">
        <v>1</v>
      </c>
      <c r="BL2328">
        <v>0</v>
      </c>
      <c r="BO2328">
        <v>0</v>
      </c>
      <c r="BP2328">
        <v>0</v>
      </c>
      <c r="BW2328" t="str">
        <f t="shared" si="1383"/>
        <v>21:44:26.654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168</v>
      </c>
      <c r="CR2328">
        <v>3</v>
      </c>
      <c r="CW2328">
        <v>9741039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>"07/22/2022 21:44:26.853"</f>
        <v>07/22/2022 21:44:26.853</v>
      </c>
      <c r="C2329" t="str">
        <f t="shared" si="1355"/>
        <v>FFDFD3C0</v>
      </c>
      <c r="D2329" t="s">
        <v>127</v>
      </c>
      <c r="E2329">
        <v>8</v>
      </c>
      <c r="F2329">
        <v>2008</v>
      </c>
      <c r="G2329" t="s">
        <v>128</v>
      </c>
      <c r="J2329" t="s">
        <v>129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381"/>
        <v>21:44:26.648</v>
      </c>
      <c r="T2329" t="str">
        <f t="shared" si="1382"/>
        <v>21:44:26.248</v>
      </c>
      <c r="U2329" t="str">
        <f t="shared" si="1370"/>
        <v>A54CFF</v>
      </c>
      <c r="V2329">
        <v>0</v>
      </c>
      <c r="W2329">
        <v>0</v>
      </c>
      <c r="X2329">
        <v>2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1</v>
      </c>
      <c r="AI2329" t="s">
        <v>898</v>
      </c>
      <c r="AJ2329">
        <v>43.486998</v>
      </c>
      <c r="AK2329" t="s">
        <v>899</v>
      </c>
      <c r="AL2329">
        <v>-88.819742000000005</v>
      </c>
      <c r="AM2329">
        <v>25</v>
      </c>
      <c r="AN2329">
        <v>1625</v>
      </c>
      <c r="AO2329" t="s">
        <v>118</v>
      </c>
      <c r="AP2329">
        <v>-64</v>
      </c>
      <c r="AQ2329">
        <v>50</v>
      </c>
      <c r="AR2329">
        <v>-640</v>
      </c>
      <c r="AZ2329">
        <v>1200</v>
      </c>
      <c r="BA2329">
        <v>1</v>
      </c>
      <c r="BB2329" t="str">
        <f t="shared" si="1358"/>
        <v xml:space="preserve">N4400K  </v>
      </c>
      <c r="BC2329">
        <v>1</v>
      </c>
      <c r="BE2329">
        <v>0</v>
      </c>
      <c r="BF2329">
        <v>0</v>
      </c>
      <c r="BG2329">
        <v>0</v>
      </c>
      <c r="BH2329">
        <v>1550</v>
      </c>
      <c r="BI2329">
        <v>1</v>
      </c>
      <c r="BJ2329">
        <v>1</v>
      </c>
      <c r="BK2329">
        <v>1</v>
      </c>
      <c r="BL2329">
        <v>0</v>
      </c>
      <c r="BO2329">
        <v>0</v>
      </c>
      <c r="BP2329">
        <v>0</v>
      </c>
      <c r="BW2329" t="str">
        <f t="shared" si="1383"/>
        <v>21:44:26.654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168</v>
      </c>
      <c r="CR2329">
        <v>3</v>
      </c>
      <c r="CW2329">
        <v>9741039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>"07/22/2022 21:44:26.882"</f>
        <v>07/22/2022 21:44:26.882</v>
      </c>
      <c r="C2330" t="str">
        <f t="shared" si="1355"/>
        <v>FFDFD3C0</v>
      </c>
      <c r="D2330" t="s">
        <v>121</v>
      </c>
      <c r="E2330">
        <v>12</v>
      </c>
      <c r="F2330">
        <v>1012</v>
      </c>
      <c r="G2330" t="s">
        <v>122</v>
      </c>
      <c r="J2330" t="s">
        <v>123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1381"/>
        <v>21:44:26.648</v>
      </c>
      <c r="T2330" t="str">
        <f t="shared" si="1382"/>
        <v>21:44:26.248</v>
      </c>
      <c r="U2330" t="str">
        <f t="shared" si="1370"/>
        <v>A54CFF</v>
      </c>
      <c r="V2330">
        <v>0</v>
      </c>
      <c r="W2330">
        <v>0</v>
      </c>
      <c r="X2330">
        <v>2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1</v>
      </c>
      <c r="AI2330" t="s">
        <v>898</v>
      </c>
      <c r="AJ2330">
        <v>43.486998</v>
      </c>
      <c r="AK2330" t="s">
        <v>899</v>
      </c>
      <c r="AL2330">
        <v>-88.819742000000005</v>
      </c>
      <c r="AM2330">
        <v>25</v>
      </c>
      <c r="AN2330">
        <v>1625</v>
      </c>
      <c r="AO2330" t="s">
        <v>118</v>
      </c>
      <c r="AP2330">
        <v>-64</v>
      </c>
      <c r="AQ2330">
        <v>50</v>
      </c>
      <c r="AR2330">
        <v>-640</v>
      </c>
      <c r="AZ2330">
        <v>1200</v>
      </c>
      <c r="BA2330">
        <v>1</v>
      </c>
      <c r="BB2330" t="str">
        <f t="shared" si="1358"/>
        <v xml:space="preserve">N4400K  </v>
      </c>
      <c r="BC2330">
        <v>1</v>
      </c>
      <c r="BE2330">
        <v>0</v>
      </c>
      <c r="BF2330">
        <v>0</v>
      </c>
      <c r="BG2330">
        <v>0</v>
      </c>
      <c r="BH2330">
        <v>1550</v>
      </c>
      <c r="BI2330">
        <v>1</v>
      </c>
      <c r="BJ2330">
        <v>1</v>
      </c>
      <c r="BK2330">
        <v>1</v>
      </c>
      <c r="BL2330">
        <v>0</v>
      </c>
      <c r="BO2330">
        <v>0</v>
      </c>
      <c r="BP2330">
        <v>0</v>
      </c>
      <c r="BW2330" t="str">
        <f t="shared" si="1383"/>
        <v>21:44:26.654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168</v>
      </c>
      <c r="CR2330">
        <v>3</v>
      </c>
      <c r="CW2330">
        <v>9741039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>"07/22/2022 21:44:27.868"</f>
        <v>07/22/2022 21:44:27.868</v>
      </c>
      <c r="C2331" t="str">
        <f t="shared" si="1355"/>
        <v>FFDFD3C0</v>
      </c>
      <c r="D2331" t="s">
        <v>127</v>
      </c>
      <c r="E2331">
        <v>8</v>
      </c>
      <c r="F2331">
        <v>2008</v>
      </c>
      <c r="G2331" t="s">
        <v>128</v>
      </c>
      <c r="J2331" t="s">
        <v>129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ref="S2331:S2336" si="1384">"21:44:27.641"</f>
        <v>21:44:27.641</v>
      </c>
      <c r="T2331" t="str">
        <f t="shared" ref="T2331:T2336" si="1385">"21:44:27.141"</f>
        <v>21:44:27.141</v>
      </c>
      <c r="U2331" t="str">
        <f t="shared" si="1370"/>
        <v>A54CFF</v>
      </c>
      <c r="V2331">
        <v>0</v>
      </c>
      <c r="W2331">
        <v>0</v>
      </c>
      <c r="X2331">
        <v>2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1</v>
      </c>
      <c r="AI2331" t="s">
        <v>900</v>
      </c>
      <c r="AJ2331">
        <v>43.487191000000003</v>
      </c>
      <c r="AK2331" t="s">
        <v>901</v>
      </c>
      <c r="AL2331">
        <v>-88.820127999999997</v>
      </c>
      <c r="AM2331">
        <v>25</v>
      </c>
      <c r="AN2331">
        <v>1625</v>
      </c>
      <c r="AO2331" t="s">
        <v>118</v>
      </c>
      <c r="AP2331">
        <v>-64</v>
      </c>
      <c r="AQ2331">
        <v>47</v>
      </c>
      <c r="AR2331">
        <v>-640</v>
      </c>
      <c r="AZ2331">
        <v>1200</v>
      </c>
      <c r="BA2331">
        <v>1</v>
      </c>
      <c r="BB2331" t="str">
        <f t="shared" si="1358"/>
        <v xml:space="preserve">N4400K  </v>
      </c>
      <c r="BC2331">
        <v>1</v>
      </c>
      <c r="BE2331">
        <v>0</v>
      </c>
      <c r="BF2331">
        <v>0</v>
      </c>
      <c r="BG2331">
        <v>0</v>
      </c>
      <c r="BH2331">
        <v>1525</v>
      </c>
      <c r="BI2331">
        <v>1</v>
      </c>
      <c r="BJ2331">
        <v>1</v>
      </c>
      <c r="BK2331">
        <v>1</v>
      </c>
      <c r="BL2331">
        <v>0</v>
      </c>
      <c r="BO2331">
        <v>0</v>
      </c>
      <c r="BP2331">
        <v>0</v>
      </c>
      <c r="BW2331" t="str">
        <f t="shared" ref="BW2331:BW2336" si="1386">"21:44:27.645"</f>
        <v>21:44:27.645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168</v>
      </c>
      <c r="CR2331">
        <v>0</v>
      </c>
      <c r="CW2331">
        <v>4306653</v>
      </c>
      <c r="CY2331">
        <v>1</v>
      </c>
      <c r="CZ2331">
        <v>0</v>
      </c>
      <c r="DA2331">
        <v>0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>"07/22/2022 21:44:27.868"</f>
        <v>07/22/2022 21:44:27.868</v>
      </c>
      <c r="C2332" t="str">
        <f t="shared" si="1355"/>
        <v>FFDFD3C0</v>
      </c>
      <c r="D2332" t="s">
        <v>121</v>
      </c>
      <c r="E2332">
        <v>12</v>
      </c>
      <c r="F2332">
        <v>1012</v>
      </c>
      <c r="G2332" t="s">
        <v>122</v>
      </c>
      <c r="J2332" t="s">
        <v>123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384"/>
        <v>21:44:27.641</v>
      </c>
      <c r="T2332" t="str">
        <f t="shared" si="1385"/>
        <v>21:44:27.141</v>
      </c>
      <c r="U2332" t="str">
        <f t="shared" si="1370"/>
        <v>A54CFF</v>
      </c>
      <c r="V2332">
        <v>0</v>
      </c>
      <c r="W2332">
        <v>0</v>
      </c>
      <c r="X2332">
        <v>2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1</v>
      </c>
      <c r="AI2332" t="s">
        <v>900</v>
      </c>
      <c r="AJ2332">
        <v>43.487191000000003</v>
      </c>
      <c r="AK2332" t="s">
        <v>901</v>
      </c>
      <c r="AL2332">
        <v>-88.820127999999997</v>
      </c>
      <c r="AM2332">
        <v>25</v>
      </c>
      <c r="AN2332">
        <v>1625</v>
      </c>
      <c r="AO2332" t="s">
        <v>118</v>
      </c>
      <c r="AP2332">
        <v>-64</v>
      </c>
      <c r="AQ2332">
        <v>47</v>
      </c>
      <c r="AR2332">
        <v>-640</v>
      </c>
      <c r="AZ2332">
        <v>1200</v>
      </c>
      <c r="BA2332">
        <v>1</v>
      </c>
      <c r="BB2332" t="str">
        <f t="shared" si="1358"/>
        <v xml:space="preserve">N4400K  </v>
      </c>
      <c r="BC2332">
        <v>1</v>
      </c>
      <c r="BE2332">
        <v>0</v>
      </c>
      <c r="BF2332">
        <v>0</v>
      </c>
      <c r="BG2332">
        <v>0</v>
      </c>
      <c r="BH2332">
        <v>1525</v>
      </c>
      <c r="BI2332">
        <v>1</v>
      </c>
      <c r="BJ2332">
        <v>1</v>
      </c>
      <c r="BK2332">
        <v>1</v>
      </c>
      <c r="BL2332">
        <v>0</v>
      </c>
      <c r="BO2332">
        <v>0</v>
      </c>
      <c r="BP2332">
        <v>0</v>
      </c>
      <c r="BW2332" t="str">
        <f t="shared" si="1386"/>
        <v>21:44:27.645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168</v>
      </c>
      <c r="CR2332">
        <v>0</v>
      </c>
      <c r="CW2332">
        <v>4306653</v>
      </c>
      <c r="CY2332">
        <v>1</v>
      </c>
      <c r="CZ2332">
        <v>0</v>
      </c>
      <c r="DA2332">
        <v>1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>"07/22/2022 21:44:27.947"</f>
        <v>07/22/2022 21:44:27.947</v>
      </c>
      <c r="C2333" t="str">
        <f t="shared" si="1355"/>
        <v>FFDFD3C0</v>
      </c>
      <c r="D2333" t="s">
        <v>113</v>
      </c>
      <c r="E2333">
        <v>44</v>
      </c>
      <c r="H2333">
        <v>151</v>
      </c>
      <c r="I2333" t="s">
        <v>114</v>
      </c>
      <c r="J2333" t="s">
        <v>115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384"/>
        <v>21:44:27.641</v>
      </c>
      <c r="T2333" t="str">
        <f t="shared" si="1385"/>
        <v>21:44:27.141</v>
      </c>
      <c r="U2333" t="str">
        <f t="shared" si="1370"/>
        <v>A54CFF</v>
      </c>
      <c r="V2333">
        <v>0</v>
      </c>
      <c r="W2333">
        <v>0</v>
      </c>
      <c r="X2333">
        <v>2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1</v>
      </c>
      <c r="AI2333" t="s">
        <v>900</v>
      </c>
      <c r="AJ2333">
        <v>43.487191000000003</v>
      </c>
      <c r="AK2333" t="s">
        <v>901</v>
      </c>
      <c r="AL2333">
        <v>-88.820127999999997</v>
      </c>
      <c r="AM2333">
        <v>25</v>
      </c>
      <c r="AN2333">
        <v>1625</v>
      </c>
      <c r="AO2333" t="s">
        <v>118</v>
      </c>
      <c r="AP2333">
        <v>-64</v>
      </c>
      <c r="AQ2333">
        <v>47</v>
      </c>
      <c r="AR2333">
        <v>-640</v>
      </c>
      <c r="AZ2333">
        <v>1200</v>
      </c>
      <c r="BA2333">
        <v>1</v>
      </c>
      <c r="BB2333" t="str">
        <f t="shared" si="1358"/>
        <v xml:space="preserve">N4400K  </v>
      </c>
      <c r="BC2333">
        <v>1</v>
      </c>
      <c r="BE2333">
        <v>0</v>
      </c>
      <c r="BF2333">
        <v>0</v>
      </c>
      <c r="BG2333">
        <v>0</v>
      </c>
      <c r="BH2333">
        <v>1525</v>
      </c>
      <c r="BI2333">
        <v>1</v>
      </c>
      <c r="BJ2333">
        <v>1</v>
      </c>
      <c r="BK2333">
        <v>1</v>
      </c>
      <c r="BL2333">
        <v>0</v>
      </c>
      <c r="BO2333">
        <v>0</v>
      </c>
      <c r="BP2333">
        <v>0</v>
      </c>
      <c r="BW2333" t="str">
        <f t="shared" si="1386"/>
        <v>21:44:27.645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168</v>
      </c>
      <c r="CR2333">
        <v>0</v>
      </c>
      <c r="CW2333">
        <v>4306653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>"07/22/2022 21:44:27.947"</f>
        <v>07/22/2022 21:44:27.947</v>
      </c>
      <c r="C2334" t="str">
        <f t="shared" si="1355"/>
        <v>FFDFD3C0</v>
      </c>
      <c r="D2334" t="s">
        <v>121</v>
      </c>
      <c r="E2334">
        <v>11</v>
      </c>
      <c r="F2334">
        <v>1011</v>
      </c>
      <c r="G2334" t="s">
        <v>125</v>
      </c>
      <c r="J2334" t="s">
        <v>123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384"/>
        <v>21:44:27.641</v>
      </c>
      <c r="T2334" t="str">
        <f t="shared" si="1385"/>
        <v>21:44:27.141</v>
      </c>
      <c r="U2334" t="str">
        <f t="shared" si="1370"/>
        <v>A54CFF</v>
      </c>
      <c r="V2334">
        <v>0</v>
      </c>
      <c r="W2334">
        <v>0</v>
      </c>
      <c r="X2334">
        <v>2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1</v>
      </c>
      <c r="AI2334" t="s">
        <v>900</v>
      </c>
      <c r="AJ2334">
        <v>43.487191000000003</v>
      </c>
      <c r="AK2334" t="s">
        <v>901</v>
      </c>
      <c r="AL2334">
        <v>-88.820127999999997</v>
      </c>
      <c r="AM2334">
        <v>25</v>
      </c>
      <c r="AN2334">
        <v>1625</v>
      </c>
      <c r="AO2334" t="s">
        <v>118</v>
      </c>
      <c r="AP2334">
        <v>-64</v>
      </c>
      <c r="AQ2334">
        <v>47</v>
      </c>
      <c r="AR2334">
        <v>-640</v>
      </c>
      <c r="AZ2334">
        <v>1200</v>
      </c>
      <c r="BA2334">
        <v>1</v>
      </c>
      <c r="BB2334" t="str">
        <f t="shared" si="1358"/>
        <v xml:space="preserve">N4400K  </v>
      </c>
      <c r="BC2334">
        <v>1</v>
      </c>
      <c r="BE2334">
        <v>0</v>
      </c>
      <c r="BF2334">
        <v>0</v>
      </c>
      <c r="BG2334">
        <v>0</v>
      </c>
      <c r="BH2334">
        <v>1525</v>
      </c>
      <c r="BI2334">
        <v>1</v>
      </c>
      <c r="BJ2334">
        <v>1</v>
      </c>
      <c r="BK2334">
        <v>1</v>
      </c>
      <c r="BL2334">
        <v>0</v>
      </c>
      <c r="BO2334">
        <v>0</v>
      </c>
      <c r="BP2334">
        <v>0</v>
      </c>
      <c r="BW2334" t="str">
        <f t="shared" si="1386"/>
        <v>21:44:27.645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168</v>
      </c>
      <c r="CR2334">
        <v>0</v>
      </c>
      <c r="CW2334">
        <v>4306653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>"07/22/2022 21:44:27.947"</f>
        <v>07/22/2022 21:44:27.947</v>
      </c>
      <c r="C2335" t="str">
        <f t="shared" si="1355"/>
        <v>FFDFD3C0</v>
      </c>
      <c r="D2335" t="s">
        <v>113</v>
      </c>
      <c r="E2335">
        <v>45</v>
      </c>
      <c r="H2335">
        <v>152</v>
      </c>
      <c r="I2335" t="s">
        <v>120</v>
      </c>
      <c r="J2335" t="s">
        <v>115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384"/>
        <v>21:44:27.641</v>
      </c>
      <c r="T2335" t="str">
        <f t="shared" si="1385"/>
        <v>21:44:27.141</v>
      </c>
      <c r="U2335" t="str">
        <f t="shared" si="1370"/>
        <v>A54CFF</v>
      </c>
      <c r="V2335">
        <v>0</v>
      </c>
      <c r="W2335">
        <v>0</v>
      </c>
      <c r="X2335">
        <v>2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1</v>
      </c>
      <c r="AI2335" t="s">
        <v>900</v>
      </c>
      <c r="AJ2335">
        <v>43.487191000000003</v>
      </c>
      <c r="AK2335" t="s">
        <v>901</v>
      </c>
      <c r="AL2335">
        <v>-88.820127999999997</v>
      </c>
      <c r="AM2335">
        <v>25</v>
      </c>
      <c r="AN2335">
        <v>1625</v>
      </c>
      <c r="AO2335" t="s">
        <v>118</v>
      </c>
      <c r="AP2335">
        <v>-64</v>
      </c>
      <c r="AQ2335">
        <v>47</v>
      </c>
      <c r="AR2335">
        <v>-640</v>
      </c>
      <c r="AZ2335">
        <v>1200</v>
      </c>
      <c r="BA2335">
        <v>1</v>
      </c>
      <c r="BB2335" t="str">
        <f t="shared" si="1358"/>
        <v xml:space="preserve">N4400K  </v>
      </c>
      <c r="BC2335">
        <v>1</v>
      </c>
      <c r="BE2335">
        <v>0</v>
      </c>
      <c r="BF2335">
        <v>0</v>
      </c>
      <c r="BG2335">
        <v>0</v>
      </c>
      <c r="BH2335">
        <v>1525</v>
      </c>
      <c r="BI2335">
        <v>1</v>
      </c>
      <c r="BJ2335">
        <v>1</v>
      </c>
      <c r="BK2335">
        <v>1</v>
      </c>
      <c r="BL2335">
        <v>0</v>
      </c>
      <c r="BO2335">
        <v>0</v>
      </c>
      <c r="BP2335">
        <v>0</v>
      </c>
      <c r="BW2335" t="str">
        <f t="shared" si="1386"/>
        <v>21:44:27.645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168</v>
      </c>
      <c r="CR2335">
        <v>0</v>
      </c>
      <c r="CW2335">
        <v>4306653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>"07/22/2022 21:44:27.962"</f>
        <v>07/22/2022 21:44:27.962</v>
      </c>
      <c r="C2336" t="str">
        <f t="shared" si="1355"/>
        <v>FFDFD3C0</v>
      </c>
      <c r="D2336" t="s">
        <v>124</v>
      </c>
      <c r="E2336">
        <v>2</v>
      </c>
      <c r="H2336">
        <v>156</v>
      </c>
      <c r="I2336" t="s">
        <v>125</v>
      </c>
      <c r="J2336" t="s">
        <v>126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384"/>
        <v>21:44:27.641</v>
      </c>
      <c r="T2336" t="str">
        <f t="shared" si="1385"/>
        <v>21:44:27.141</v>
      </c>
      <c r="U2336" t="str">
        <f t="shared" si="1370"/>
        <v>A54CFF</v>
      </c>
      <c r="V2336">
        <v>0</v>
      </c>
      <c r="W2336">
        <v>0</v>
      </c>
      <c r="X2336">
        <v>2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1</v>
      </c>
      <c r="AI2336" t="s">
        <v>900</v>
      </c>
      <c r="AJ2336">
        <v>43.487191000000003</v>
      </c>
      <c r="AK2336" t="s">
        <v>901</v>
      </c>
      <c r="AL2336">
        <v>-88.820127999999997</v>
      </c>
      <c r="AM2336">
        <v>25</v>
      </c>
      <c r="AN2336">
        <v>1625</v>
      </c>
      <c r="AO2336" t="s">
        <v>118</v>
      </c>
      <c r="AP2336">
        <v>-64</v>
      </c>
      <c r="AQ2336">
        <v>47</v>
      </c>
      <c r="AR2336">
        <v>-640</v>
      </c>
      <c r="AZ2336">
        <v>1200</v>
      </c>
      <c r="BA2336">
        <v>1</v>
      </c>
      <c r="BB2336" t="str">
        <f t="shared" si="1358"/>
        <v xml:space="preserve">N4400K  </v>
      </c>
      <c r="BC2336">
        <v>1</v>
      </c>
      <c r="BE2336">
        <v>0</v>
      </c>
      <c r="BF2336">
        <v>0</v>
      </c>
      <c r="BG2336">
        <v>0</v>
      </c>
      <c r="BH2336">
        <v>1525</v>
      </c>
      <c r="BI2336">
        <v>1</v>
      </c>
      <c r="BJ2336">
        <v>1</v>
      </c>
      <c r="BK2336">
        <v>1</v>
      </c>
      <c r="BL2336">
        <v>0</v>
      </c>
      <c r="BO2336">
        <v>0</v>
      </c>
      <c r="BP2336">
        <v>0</v>
      </c>
      <c r="BW2336" t="str">
        <f t="shared" si="1386"/>
        <v>21:44:27.645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168</v>
      </c>
      <c r="CR2336">
        <v>0</v>
      </c>
      <c r="CW2336">
        <v>4306653</v>
      </c>
      <c r="CY2336">
        <v>1</v>
      </c>
      <c r="CZ2336">
        <v>0</v>
      </c>
      <c r="DA2336">
        <v>1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>"07/22/2022 21:44:28.822"</f>
        <v>07/22/2022 21:44:28.822</v>
      </c>
      <c r="C2337" t="str">
        <f t="shared" si="1355"/>
        <v>FFDFD3C0</v>
      </c>
      <c r="D2337" t="s">
        <v>127</v>
      </c>
      <c r="E2337">
        <v>8</v>
      </c>
      <c r="F2337">
        <v>2008</v>
      </c>
      <c r="G2337" t="s">
        <v>128</v>
      </c>
      <c r="J2337" t="s">
        <v>129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ref="S2337:S2342" si="1387">"21:44:28.555"</f>
        <v>21:44:28.555</v>
      </c>
      <c r="T2337" t="str">
        <f t="shared" ref="T2337:T2342" si="1388">"21:44:28.155"</f>
        <v>21:44:28.155</v>
      </c>
      <c r="U2337" t="str">
        <f t="shared" si="1370"/>
        <v>A54CFF</v>
      </c>
      <c r="V2337">
        <v>0</v>
      </c>
      <c r="W2337">
        <v>0</v>
      </c>
      <c r="X2337">
        <v>2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1</v>
      </c>
      <c r="AI2337" t="s">
        <v>902</v>
      </c>
      <c r="AJ2337">
        <v>43.487383999999999</v>
      </c>
      <c r="AK2337" t="s">
        <v>903</v>
      </c>
      <c r="AL2337">
        <v>-88.820471999999995</v>
      </c>
      <c r="AM2337">
        <v>25</v>
      </c>
      <c r="AN2337">
        <v>1625</v>
      </c>
      <c r="AO2337" t="s">
        <v>118</v>
      </c>
      <c r="AP2337">
        <v>-65</v>
      </c>
      <c r="AQ2337">
        <v>44</v>
      </c>
      <c r="AR2337">
        <v>-704</v>
      </c>
      <c r="AZ2337">
        <v>1200</v>
      </c>
      <c r="BA2337">
        <v>1</v>
      </c>
      <c r="BB2337" t="str">
        <f t="shared" si="1358"/>
        <v xml:space="preserve">N4400K  </v>
      </c>
      <c r="BC2337">
        <v>1</v>
      </c>
      <c r="BE2337">
        <v>0</v>
      </c>
      <c r="BF2337">
        <v>0</v>
      </c>
      <c r="BG2337">
        <v>0</v>
      </c>
      <c r="BH2337">
        <v>1525</v>
      </c>
      <c r="BI2337">
        <v>1</v>
      </c>
      <c r="BJ2337">
        <v>1</v>
      </c>
      <c r="BK2337">
        <v>1</v>
      </c>
      <c r="BL2337">
        <v>0</v>
      </c>
      <c r="BO2337">
        <v>0</v>
      </c>
      <c r="BP2337">
        <v>0</v>
      </c>
      <c r="BW2337" t="str">
        <f t="shared" ref="BW2337:BW2342" si="1389">"21:44:28.556"</f>
        <v>21:44:28.556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168</v>
      </c>
      <c r="CR2337">
        <v>3</v>
      </c>
      <c r="CW2337">
        <v>9743381</v>
      </c>
      <c r="CY2337">
        <v>1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>"07/22/2022 21:44:28.822"</f>
        <v>07/22/2022 21:44:28.822</v>
      </c>
      <c r="C2338" t="str">
        <f t="shared" si="1355"/>
        <v>FFDFD3C0</v>
      </c>
      <c r="D2338" t="s">
        <v>121</v>
      </c>
      <c r="E2338">
        <v>12</v>
      </c>
      <c r="F2338">
        <v>1012</v>
      </c>
      <c r="G2338" t="s">
        <v>122</v>
      </c>
      <c r="J2338" t="s">
        <v>123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1387"/>
        <v>21:44:28.555</v>
      </c>
      <c r="T2338" t="str">
        <f t="shared" si="1388"/>
        <v>21:44:28.155</v>
      </c>
      <c r="U2338" t="str">
        <f t="shared" si="1370"/>
        <v>A54CFF</v>
      </c>
      <c r="V2338">
        <v>0</v>
      </c>
      <c r="W2338">
        <v>0</v>
      </c>
      <c r="X2338">
        <v>2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1</v>
      </c>
      <c r="AI2338" t="s">
        <v>902</v>
      </c>
      <c r="AJ2338">
        <v>43.487383999999999</v>
      </c>
      <c r="AK2338" t="s">
        <v>903</v>
      </c>
      <c r="AL2338">
        <v>-88.820471999999995</v>
      </c>
      <c r="AM2338">
        <v>25</v>
      </c>
      <c r="AN2338">
        <v>1625</v>
      </c>
      <c r="AO2338" t="s">
        <v>118</v>
      </c>
      <c r="AP2338">
        <v>-65</v>
      </c>
      <c r="AQ2338">
        <v>44</v>
      </c>
      <c r="AR2338">
        <v>-704</v>
      </c>
      <c r="AZ2338">
        <v>1200</v>
      </c>
      <c r="BA2338">
        <v>1</v>
      </c>
      <c r="BB2338" t="str">
        <f t="shared" si="1358"/>
        <v xml:space="preserve">N4400K  </v>
      </c>
      <c r="BC2338">
        <v>1</v>
      </c>
      <c r="BE2338">
        <v>0</v>
      </c>
      <c r="BF2338">
        <v>0</v>
      </c>
      <c r="BG2338">
        <v>0</v>
      </c>
      <c r="BH2338">
        <v>1525</v>
      </c>
      <c r="BI2338">
        <v>1</v>
      </c>
      <c r="BJ2338">
        <v>1</v>
      </c>
      <c r="BK2338">
        <v>1</v>
      </c>
      <c r="BL2338">
        <v>0</v>
      </c>
      <c r="BO2338">
        <v>0</v>
      </c>
      <c r="BP2338">
        <v>0</v>
      </c>
      <c r="BW2338" t="str">
        <f t="shared" si="1389"/>
        <v>21:44:28.556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168</v>
      </c>
      <c r="CR2338">
        <v>3</v>
      </c>
      <c r="CW2338">
        <v>9743381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>"07/22/2022 21:44:28.822"</f>
        <v>07/22/2022 21:44:28.822</v>
      </c>
      <c r="C2339" t="str">
        <f t="shared" si="1355"/>
        <v>FFDFD3C0</v>
      </c>
      <c r="D2339" t="s">
        <v>113</v>
      </c>
      <c r="E2339">
        <v>45</v>
      </c>
      <c r="H2339">
        <v>152</v>
      </c>
      <c r="I2339" t="s">
        <v>120</v>
      </c>
      <c r="J2339" t="s">
        <v>115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387"/>
        <v>21:44:28.555</v>
      </c>
      <c r="T2339" t="str">
        <f t="shared" si="1388"/>
        <v>21:44:28.155</v>
      </c>
      <c r="U2339" t="str">
        <f t="shared" si="1370"/>
        <v>A54CFF</v>
      </c>
      <c r="V2339">
        <v>0</v>
      </c>
      <c r="W2339">
        <v>0</v>
      </c>
      <c r="X2339">
        <v>2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1</v>
      </c>
      <c r="AI2339" t="s">
        <v>902</v>
      </c>
      <c r="AJ2339">
        <v>43.487383999999999</v>
      </c>
      <c r="AK2339" t="s">
        <v>903</v>
      </c>
      <c r="AL2339">
        <v>-88.820471999999995</v>
      </c>
      <c r="AM2339">
        <v>25</v>
      </c>
      <c r="AN2339">
        <v>1625</v>
      </c>
      <c r="AO2339" t="s">
        <v>118</v>
      </c>
      <c r="AP2339">
        <v>-65</v>
      </c>
      <c r="AQ2339">
        <v>44</v>
      </c>
      <c r="AR2339">
        <v>-704</v>
      </c>
      <c r="AZ2339">
        <v>1200</v>
      </c>
      <c r="BA2339">
        <v>1</v>
      </c>
      <c r="BB2339" t="str">
        <f t="shared" si="1358"/>
        <v xml:space="preserve">N4400K  </v>
      </c>
      <c r="BC2339">
        <v>1</v>
      </c>
      <c r="BE2339">
        <v>0</v>
      </c>
      <c r="BF2339">
        <v>0</v>
      </c>
      <c r="BG2339">
        <v>0</v>
      </c>
      <c r="BH2339">
        <v>1525</v>
      </c>
      <c r="BI2339">
        <v>1</v>
      </c>
      <c r="BJ2339">
        <v>1</v>
      </c>
      <c r="BK2339">
        <v>1</v>
      </c>
      <c r="BL2339">
        <v>0</v>
      </c>
      <c r="BO2339">
        <v>0</v>
      </c>
      <c r="BP2339">
        <v>0</v>
      </c>
      <c r="BW2339" t="str">
        <f t="shared" si="1389"/>
        <v>21:44:28.556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168</v>
      </c>
      <c r="CR2339">
        <v>3</v>
      </c>
      <c r="CW2339">
        <v>9743381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>"07/22/2022 21:44:28.822"</f>
        <v>07/22/2022 21:44:28.822</v>
      </c>
      <c r="C2340" t="str">
        <f t="shared" si="1355"/>
        <v>FFDFD3C0</v>
      </c>
      <c r="D2340" t="s">
        <v>113</v>
      </c>
      <c r="E2340">
        <v>44</v>
      </c>
      <c r="H2340">
        <v>151</v>
      </c>
      <c r="I2340" t="s">
        <v>114</v>
      </c>
      <c r="J2340" t="s">
        <v>115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387"/>
        <v>21:44:28.555</v>
      </c>
      <c r="T2340" t="str">
        <f t="shared" si="1388"/>
        <v>21:44:28.155</v>
      </c>
      <c r="U2340" t="str">
        <f t="shared" si="1370"/>
        <v>A54CFF</v>
      </c>
      <c r="V2340">
        <v>0</v>
      </c>
      <c r="W2340">
        <v>0</v>
      </c>
      <c r="X2340">
        <v>2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1</v>
      </c>
      <c r="AI2340" t="s">
        <v>902</v>
      </c>
      <c r="AJ2340">
        <v>43.487383999999999</v>
      </c>
      <c r="AK2340" t="s">
        <v>903</v>
      </c>
      <c r="AL2340">
        <v>-88.820471999999995</v>
      </c>
      <c r="AM2340">
        <v>25</v>
      </c>
      <c r="AN2340">
        <v>1625</v>
      </c>
      <c r="AO2340" t="s">
        <v>118</v>
      </c>
      <c r="AP2340">
        <v>-65</v>
      </c>
      <c r="AQ2340">
        <v>44</v>
      </c>
      <c r="AR2340">
        <v>-704</v>
      </c>
      <c r="AZ2340">
        <v>1200</v>
      </c>
      <c r="BA2340">
        <v>1</v>
      </c>
      <c r="BB2340" t="str">
        <f t="shared" si="1358"/>
        <v xml:space="preserve">N4400K  </v>
      </c>
      <c r="BC2340">
        <v>1</v>
      </c>
      <c r="BE2340">
        <v>0</v>
      </c>
      <c r="BF2340">
        <v>0</v>
      </c>
      <c r="BG2340">
        <v>0</v>
      </c>
      <c r="BH2340">
        <v>1525</v>
      </c>
      <c r="BI2340">
        <v>1</v>
      </c>
      <c r="BJ2340">
        <v>1</v>
      </c>
      <c r="BK2340">
        <v>1</v>
      </c>
      <c r="BL2340">
        <v>0</v>
      </c>
      <c r="BO2340">
        <v>0</v>
      </c>
      <c r="BP2340">
        <v>0</v>
      </c>
      <c r="BW2340" t="str">
        <f t="shared" si="1389"/>
        <v>21:44:28.556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168</v>
      </c>
      <c r="CR2340">
        <v>3</v>
      </c>
      <c r="CW2340">
        <v>9743381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>"07/22/2022 21:44:28.822"</f>
        <v>07/22/2022 21:44:28.822</v>
      </c>
      <c r="C2341" t="str">
        <f t="shared" si="1355"/>
        <v>FFDFD3C0</v>
      </c>
      <c r="D2341" t="s">
        <v>121</v>
      </c>
      <c r="E2341">
        <v>11</v>
      </c>
      <c r="F2341">
        <v>1011</v>
      </c>
      <c r="G2341" t="s">
        <v>125</v>
      </c>
      <c r="J2341" t="s">
        <v>123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387"/>
        <v>21:44:28.555</v>
      </c>
      <c r="T2341" t="str">
        <f t="shared" si="1388"/>
        <v>21:44:28.155</v>
      </c>
      <c r="U2341" t="str">
        <f t="shared" si="1370"/>
        <v>A54CFF</v>
      </c>
      <c r="V2341">
        <v>0</v>
      </c>
      <c r="W2341">
        <v>0</v>
      </c>
      <c r="X2341">
        <v>2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1</v>
      </c>
      <c r="AI2341" t="s">
        <v>902</v>
      </c>
      <c r="AJ2341">
        <v>43.487383999999999</v>
      </c>
      <c r="AK2341" t="s">
        <v>903</v>
      </c>
      <c r="AL2341">
        <v>-88.820471999999995</v>
      </c>
      <c r="AM2341">
        <v>25</v>
      </c>
      <c r="AN2341">
        <v>1625</v>
      </c>
      <c r="AO2341" t="s">
        <v>118</v>
      </c>
      <c r="AP2341">
        <v>-65</v>
      </c>
      <c r="AQ2341">
        <v>44</v>
      </c>
      <c r="AR2341">
        <v>-704</v>
      </c>
      <c r="AZ2341">
        <v>1200</v>
      </c>
      <c r="BA2341">
        <v>1</v>
      </c>
      <c r="BB2341" t="str">
        <f t="shared" si="1358"/>
        <v xml:space="preserve">N4400K  </v>
      </c>
      <c r="BC2341">
        <v>1</v>
      </c>
      <c r="BE2341">
        <v>0</v>
      </c>
      <c r="BF2341">
        <v>0</v>
      </c>
      <c r="BG2341">
        <v>0</v>
      </c>
      <c r="BH2341">
        <v>1525</v>
      </c>
      <c r="BI2341">
        <v>1</v>
      </c>
      <c r="BJ2341">
        <v>1</v>
      </c>
      <c r="BK2341">
        <v>1</v>
      </c>
      <c r="BL2341">
        <v>0</v>
      </c>
      <c r="BO2341">
        <v>0</v>
      </c>
      <c r="BP2341">
        <v>0</v>
      </c>
      <c r="BW2341" t="str">
        <f t="shared" si="1389"/>
        <v>21:44:28.556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168</v>
      </c>
      <c r="CR2341">
        <v>3</v>
      </c>
      <c r="CW2341">
        <v>9743381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>"07/22/2022 21:44:28.837"</f>
        <v>07/22/2022 21:44:28.837</v>
      </c>
      <c r="C2342" t="str">
        <f t="shared" si="1355"/>
        <v>FFDFD3C0</v>
      </c>
      <c r="D2342" t="s">
        <v>124</v>
      </c>
      <c r="E2342">
        <v>2</v>
      </c>
      <c r="H2342">
        <v>156</v>
      </c>
      <c r="I2342" t="s">
        <v>125</v>
      </c>
      <c r="J2342" t="s">
        <v>126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387"/>
        <v>21:44:28.555</v>
      </c>
      <c r="T2342" t="str">
        <f t="shared" si="1388"/>
        <v>21:44:28.155</v>
      </c>
      <c r="U2342" t="str">
        <f t="shared" si="1370"/>
        <v>A54CFF</v>
      </c>
      <c r="V2342">
        <v>0</v>
      </c>
      <c r="W2342">
        <v>0</v>
      </c>
      <c r="X2342">
        <v>2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1</v>
      </c>
      <c r="AI2342" t="s">
        <v>902</v>
      </c>
      <c r="AJ2342">
        <v>43.487383999999999</v>
      </c>
      <c r="AK2342" t="s">
        <v>903</v>
      </c>
      <c r="AL2342">
        <v>-88.820471999999995</v>
      </c>
      <c r="AM2342">
        <v>25</v>
      </c>
      <c r="AN2342">
        <v>1625</v>
      </c>
      <c r="AO2342" t="s">
        <v>118</v>
      </c>
      <c r="AP2342">
        <v>-65</v>
      </c>
      <c r="AQ2342">
        <v>44</v>
      </c>
      <c r="AR2342">
        <v>-704</v>
      </c>
      <c r="AZ2342">
        <v>1200</v>
      </c>
      <c r="BA2342">
        <v>1</v>
      </c>
      <c r="BB2342" t="str">
        <f t="shared" si="1358"/>
        <v xml:space="preserve">N4400K  </v>
      </c>
      <c r="BC2342">
        <v>1</v>
      </c>
      <c r="BE2342">
        <v>0</v>
      </c>
      <c r="BF2342">
        <v>0</v>
      </c>
      <c r="BG2342">
        <v>0</v>
      </c>
      <c r="BH2342">
        <v>1525</v>
      </c>
      <c r="BI2342">
        <v>1</v>
      </c>
      <c r="BJ2342">
        <v>1</v>
      </c>
      <c r="BK2342">
        <v>1</v>
      </c>
      <c r="BL2342">
        <v>0</v>
      </c>
      <c r="BO2342">
        <v>0</v>
      </c>
      <c r="BP2342">
        <v>0</v>
      </c>
      <c r="BW2342" t="str">
        <f t="shared" si="1389"/>
        <v>21:44:28.556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168</v>
      </c>
      <c r="CR2342">
        <v>3</v>
      </c>
      <c r="CW2342">
        <v>9743381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 t="shared" ref="A2343:A2348" si="1390">"07/22/2022 21:44:29.916"</f>
        <v>07/22/2022 21:44:29.916</v>
      </c>
      <c r="C2343" t="str">
        <f t="shared" si="1355"/>
        <v>FFDFD3C0</v>
      </c>
      <c r="D2343" t="s">
        <v>124</v>
      </c>
      <c r="E2343">
        <v>2</v>
      </c>
      <c r="H2343">
        <v>156</v>
      </c>
      <c r="I2343" t="s">
        <v>125</v>
      </c>
      <c r="J2343" t="s">
        <v>126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ref="S2343:S2348" si="1391">"21:44:29.672"</f>
        <v>21:44:29.672</v>
      </c>
      <c r="T2343" t="str">
        <f t="shared" ref="T2343:T2348" si="1392">"21:44:29.172"</f>
        <v>21:44:29.172</v>
      </c>
      <c r="U2343" t="str">
        <f t="shared" si="1370"/>
        <v>A54CFF</v>
      </c>
      <c r="V2343">
        <v>0</v>
      </c>
      <c r="W2343">
        <v>0</v>
      </c>
      <c r="X2343">
        <v>2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1</v>
      </c>
      <c r="AI2343" t="s">
        <v>904</v>
      </c>
      <c r="AJ2343">
        <v>43.487599000000003</v>
      </c>
      <c r="AK2343" t="s">
        <v>905</v>
      </c>
      <c r="AL2343">
        <v>-88.820943999999997</v>
      </c>
      <c r="AM2343">
        <v>25</v>
      </c>
      <c r="AN2343">
        <v>1600</v>
      </c>
      <c r="AO2343" t="s">
        <v>118</v>
      </c>
      <c r="AP2343">
        <v>-66</v>
      </c>
      <c r="AQ2343">
        <v>42</v>
      </c>
      <c r="AR2343">
        <v>-768</v>
      </c>
      <c r="AZ2343">
        <v>1200</v>
      </c>
      <c r="BA2343">
        <v>1</v>
      </c>
      <c r="BB2343" t="str">
        <f t="shared" si="1358"/>
        <v xml:space="preserve">N4400K  </v>
      </c>
      <c r="BC2343">
        <v>1</v>
      </c>
      <c r="BE2343">
        <v>0</v>
      </c>
      <c r="BF2343">
        <v>0</v>
      </c>
      <c r="BG2343">
        <v>0</v>
      </c>
      <c r="BH2343">
        <v>1500</v>
      </c>
      <c r="BI2343">
        <v>1</v>
      </c>
      <c r="BJ2343">
        <v>1</v>
      </c>
      <c r="BK2343">
        <v>1</v>
      </c>
      <c r="BL2343">
        <v>0</v>
      </c>
      <c r="BO2343">
        <v>0</v>
      </c>
      <c r="BP2343">
        <v>0</v>
      </c>
      <c r="BW2343" t="str">
        <f t="shared" ref="BW2343:BW2348" si="1393">"21:44:29.677"</f>
        <v>21:44:29.677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168</v>
      </c>
      <c r="CR2343">
        <v>0</v>
      </c>
      <c r="CW2343">
        <v>4309252</v>
      </c>
      <c r="CY2343">
        <v>1</v>
      </c>
      <c r="CZ2343">
        <v>0</v>
      </c>
      <c r="DA2343">
        <v>0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 t="shared" si="1390"/>
        <v>07/22/2022 21:44:29.916</v>
      </c>
      <c r="C2344" t="str">
        <f t="shared" si="1355"/>
        <v>FFDFD3C0</v>
      </c>
      <c r="D2344" t="s">
        <v>127</v>
      </c>
      <c r="E2344">
        <v>8</v>
      </c>
      <c r="F2344">
        <v>2008</v>
      </c>
      <c r="G2344" t="s">
        <v>128</v>
      </c>
      <c r="J2344" t="s">
        <v>129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1391"/>
        <v>21:44:29.672</v>
      </c>
      <c r="T2344" t="str">
        <f t="shared" si="1392"/>
        <v>21:44:29.172</v>
      </c>
      <c r="U2344" t="str">
        <f t="shared" si="1370"/>
        <v>A54CFF</v>
      </c>
      <c r="V2344">
        <v>0</v>
      </c>
      <c r="W2344">
        <v>0</v>
      </c>
      <c r="X2344">
        <v>2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1</v>
      </c>
      <c r="AI2344" t="s">
        <v>904</v>
      </c>
      <c r="AJ2344">
        <v>43.487599000000003</v>
      </c>
      <c r="AK2344" t="s">
        <v>905</v>
      </c>
      <c r="AL2344">
        <v>-88.820943999999997</v>
      </c>
      <c r="AM2344">
        <v>25</v>
      </c>
      <c r="AN2344">
        <v>1600</v>
      </c>
      <c r="AO2344" t="s">
        <v>118</v>
      </c>
      <c r="AP2344">
        <v>-66</v>
      </c>
      <c r="AQ2344">
        <v>42</v>
      </c>
      <c r="AR2344">
        <v>-768</v>
      </c>
      <c r="AZ2344">
        <v>1200</v>
      </c>
      <c r="BA2344">
        <v>1</v>
      </c>
      <c r="BB2344" t="str">
        <f t="shared" si="1358"/>
        <v xml:space="preserve">N4400K  </v>
      </c>
      <c r="BC2344">
        <v>1</v>
      </c>
      <c r="BE2344">
        <v>0</v>
      </c>
      <c r="BF2344">
        <v>0</v>
      </c>
      <c r="BG2344">
        <v>0</v>
      </c>
      <c r="BH2344">
        <v>1500</v>
      </c>
      <c r="BI2344">
        <v>1</v>
      </c>
      <c r="BJ2344">
        <v>1</v>
      </c>
      <c r="BK2344">
        <v>1</v>
      </c>
      <c r="BL2344">
        <v>0</v>
      </c>
      <c r="BO2344">
        <v>0</v>
      </c>
      <c r="BP2344">
        <v>0</v>
      </c>
      <c r="BW2344" t="str">
        <f t="shared" si="1393"/>
        <v>21:44:29.677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168</v>
      </c>
      <c r="CR2344">
        <v>0</v>
      </c>
      <c r="CW2344">
        <v>4309252</v>
      </c>
      <c r="CY2344">
        <v>1</v>
      </c>
      <c r="CZ2344">
        <v>0</v>
      </c>
      <c r="DA2344">
        <v>1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 t="shared" si="1390"/>
        <v>07/22/2022 21:44:29.916</v>
      </c>
      <c r="C2345" t="str">
        <f t="shared" si="1355"/>
        <v>FFDFD3C0</v>
      </c>
      <c r="D2345" t="s">
        <v>121</v>
      </c>
      <c r="E2345">
        <v>12</v>
      </c>
      <c r="F2345">
        <v>1012</v>
      </c>
      <c r="G2345" t="s">
        <v>122</v>
      </c>
      <c r="J2345" t="s">
        <v>123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1391"/>
        <v>21:44:29.672</v>
      </c>
      <c r="T2345" t="str">
        <f t="shared" si="1392"/>
        <v>21:44:29.172</v>
      </c>
      <c r="U2345" t="str">
        <f t="shared" si="1370"/>
        <v>A54CFF</v>
      </c>
      <c r="V2345">
        <v>0</v>
      </c>
      <c r="W2345">
        <v>0</v>
      </c>
      <c r="X2345">
        <v>2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1</v>
      </c>
      <c r="AI2345" t="s">
        <v>904</v>
      </c>
      <c r="AJ2345">
        <v>43.487599000000003</v>
      </c>
      <c r="AK2345" t="s">
        <v>905</v>
      </c>
      <c r="AL2345">
        <v>-88.820943999999997</v>
      </c>
      <c r="AM2345">
        <v>25</v>
      </c>
      <c r="AN2345">
        <v>1600</v>
      </c>
      <c r="AO2345" t="s">
        <v>118</v>
      </c>
      <c r="AP2345">
        <v>-66</v>
      </c>
      <c r="AQ2345">
        <v>42</v>
      </c>
      <c r="AR2345">
        <v>-768</v>
      </c>
      <c r="AZ2345">
        <v>1200</v>
      </c>
      <c r="BA2345">
        <v>1</v>
      </c>
      <c r="BB2345" t="str">
        <f t="shared" si="1358"/>
        <v xml:space="preserve">N4400K  </v>
      </c>
      <c r="BC2345">
        <v>1</v>
      </c>
      <c r="BE2345">
        <v>0</v>
      </c>
      <c r="BF2345">
        <v>0</v>
      </c>
      <c r="BG2345">
        <v>0</v>
      </c>
      <c r="BH2345">
        <v>1500</v>
      </c>
      <c r="BI2345">
        <v>1</v>
      </c>
      <c r="BJ2345">
        <v>1</v>
      </c>
      <c r="BK2345">
        <v>1</v>
      </c>
      <c r="BL2345">
        <v>0</v>
      </c>
      <c r="BO2345">
        <v>0</v>
      </c>
      <c r="BP2345">
        <v>0</v>
      </c>
      <c r="BW2345" t="str">
        <f t="shared" si="1393"/>
        <v>21:44:29.677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168</v>
      </c>
      <c r="CR2345">
        <v>0</v>
      </c>
      <c r="CW2345">
        <v>4309252</v>
      </c>
      <c r="CY2345">
        <v>1</v>
      </c>
      <c r="CZ2345">
        <v>0</v>
      </c>
      <c r="DA2345">
        <v>1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 t="shared" si="1390"/>
        <v>07/22/2022 21:44:29.916</v>
      </c>
      <c r="C2346" t="str">
        <f t="shared" si="1355"/>
        <v>FFDFD3C0</v>
      </c>
      <c r="D2346" t="s">
        <v>121</v>
      </c>
      <c r="E2346">
        <v>11</v>
      </c>
      <c r="F2346">
        <v>1011</v>
      </c>
      <c r="G2346" t="s">
        <v>125</v>
      </c>
      <c r="J2346" t="s">
        <v>123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391"/>
        <v>21:44:29.672</v>
      </c>
      <c r="T2346" t="str">
        <f t="shared" si="1392"/>
        <v>21:44:29.172</v>
      </c>
      <c r="U2346" t="str">
        <f t="shared" si="1370"/>
        <v>A54CFF</v>
      </c>
      <c r="V2346">
        <v>0</v>
      </c>
      <c r="W2346">
        <v>0</v>
      </c>
      <c r="X2346">
        <v>2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1</v>
      </c>
      <c r="AI2346" t="s">
        <v>904</v>
      </c>
      <c r="AJ2346">
        <v>43.487599000000003</v>
      </c>
      <c r="AK2346" t="s">
        <v>905</v>
      </c>
      <c r="AL2346">
        <v>-88.820943999999997</v>
      </c>
      <c r="AM2346">
        <v>25</v>
      </c>
      <c r="AN2346">
        <v>1600</v>
      </c>
      <c r="AO2346" t="s">
        <v>118</v>
      </c>
      <c r="AP2346">
        <v>-66</v>
      </c>
      <c r="AQ2346">
        <v>42</v>
      </c>
      <c r="AR2346">
        <v>-768</v>
      </c>
      <c r="AZ2346">
        <v>1200</v>
      </c>
      <c r="BA2346">
        <v>1</v>
      </c>
      <c r="BB2346" t="str">
        <f t="shared" si="1358"/>
        <v xml:space="preserve">N4400K  </v>
      </c>
      <c r="BC2346">
        <v>1</v>
      </c>
      <c r="BE2346">
        <v>0</v>
      </c>
      <c r="BF2346">
        <v>0</v>
      </c>
      <c r="BG2346">
        <v>0</v>
      </c>
      <c r="BH2346">
        <v>1500</v>
      </c>
      <c r="BI2346">
        <v>1</v>
      </c>
      <c r="BJ2346">
        <v>1</v>
      </c>
      <c r="BK2346">
        <v>1</v>
      </c>
      <c r="BL2346">
        <v>0</v>
      </c>
      <c r="BO2346">
        <v>0</v>
      </c>
      <c r="BP2346">
        <v>0</v>
      </c>
      <c r="BW2346" t="str">
        <f t="shared" si="1393"/>
        <v>21:44:29.677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168</v>
      </c>
      <c r="CR2346">
        <v>0</v>
      </c>
      <c r="CW2346">
        <v>4309252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 t="shared" si="1390"/>
        <v>07/22/2022 21:44:29.916</v>
      </c>
      <c r="C2347" t="str">
        <f t="shared" ref="C2347:C2410" si="1394">"FFDFD3C0"</f>
        <v>FFDFD3C0</v>
      </c>
      <c r="D2347" t="s">
        <v>113</v>
      </c>
      <c r="E2347">
        <v>45</v>
      </c>
      <c r="H2347">
        <v>152</v>
      </c>
      <c r="I2347" t="s">
        <v>120</v>
      </c>
      <c r="J2347" t="s">
        <v>115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391"/>
        <v>21:44:29.672</v>
      </c>
      <c r="T2347" t="str">
        <f t="shared" si="1392"/>
        <v>21:44:29.172</v>
      </c>
      <c r="U2347" t="str">
        <f t="shared" si="1370"/>
        <v>A54CFF</v>
      </c>
      <c r="V2347">
        <v>0</v>
      </c>
      <c r="W2347">
        <v>0</v>
      </c>
      <c r="X2347">
        <v>2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1</v>
      </c>
      <c r="AI2347" t="s">
        <v>904</v>
      </c>
      <c r="AJ2347">
        <v>43.487599000000003</v>
      </c>
      <c r="AK2347" t="s">
        <v>905</v>
      </c>
      <c r="AL2347">
        <v>-88.820943999999997</v>
      </c>
      <c r="AM2347">
        <v>25</v>
      </c>
      <c r="AN2347">
        <v>1600</v>
      </c>
      <c r="AO2347" t="s">
        <v>118</v>
      </c>
      <c r="AP2347">
        <v>-66</v>
      </c>
      <c r="AQ2347">
        <v>42</v>
      </c>
      <c r="AR2347">
        <v>-768</v>
      </c>
      <c r="AZ2347">
        <v>1200</v>
      </c>
      <c r="BA2347">
        <v>1</v>
      </c>
      <c r="BB2347" t="str">
        <f t="shared" ref="BB2347:BB2410" si="1395">"N4400K  "</f>
        <v xml:space="preserve">N4400K  </v>
      </c>
      <c r="BC2347">
        <v>1</v>
      </c>
      <c r="BE2347">
        <v>0</v>
      </c>
      <c r="BF2347">
        <v>0</v>
      </c>
      <c r="BG2347">
        <v>0</v>
      </c>
      <c r="BH2347">
        <v>1500</v>
      </c>
      <c r="BI2347">
        <v>1</v>
      </c>
      <c r="BJ2347">
        <v>1</v>
      </c>
      <c r="BK2347">
        <v>1</v>
      </c>
      <c r="BL2347">
        <v>0</v>
      </c>
      <c r="BO2347">
        <v>0</v>
      </c>
      <c r="BP2347">
        <v>0</v>
      </c>
      <c r="BW2347" t="str">
        <f t="shared" si="1393"/>
        <v>21:44:29.677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168</v>
      </c>
      <c r="CR2347">
        <v>0</v>
      </c>
      <c r="CW2347">
        <v>4309252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 t="shared" si="1390"/>
        <v>07/22/2022 21:44:29.916</v>
      </c>
      <c r="C2348" t="str">
        <f t="shared" si="1394"/>
        <v>FFDFD3C0</v>
      </c>
      <c r="D2348" t="s">
        <v>113</v>
      </c>
      <c r="E2348">
        <v>44</v>
      </c>
      <c r="H2348">
        <v>151</v>
      </c>
      <c r="I2348" t="s">
        <v>114</v>
      </c>
      <c r="J2348" t="s">
        <v>115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391"/>
        <v>21:44:29.672</v>
      </c>
      <c r="T2348" t="str">
        <f t="shared" si="1392"/>
        <v>21:44:29.172</v>
      </c>
      <c r="U2348" t="str">
        <f t="shared" si="1370"/>
        <v>A54CFF</v>
      </c>
      <c r="V2348">
        <v>0</v>
      </c>
      <c r="W2348">
        <v>0</v>
      </c>
      <c r="X2348">
        <v>2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1</v>
      </c>
      <c r="AI2348" t="s">
        <v>904</v>
      </c>
      <c r="AJ2348">
        <v>43.487599000000003</v>
      </c>
      <c r="AK2348" t="s">
        <v>905</v>
      </c>
      <c r="AL2348">
        <v>-88.820943999999997</v>
      </c>
      <c r="AM2348">
        <v>25</v>
      </c>
      <c r="AN2348">
        <v>1600</v>
      </c>
      <c r="AO2348" t="s">
        <v>118</v>
      </c>
      <c r="AP2348">
        <v>-66</v>
      </c>
      <c r="AQ2348">
        <v>42</v>
      </c>
      <c r="AR2348">
        <v>-768</v>
      </c>
      <c r="AZ2348">
        <v>1200</v>
      </c>
      <c r="BA2348">
        <v>1</v>
      </c>
      <c r="BB2348" t="str">
        <f t="shared" si="1395"/>
        <v xml:space="preserve">N4400K  </v>
      </c>
      <c r="BC2348">
        <v>1</v>
      </c>
      <c r="BE2348">
        <v>0</v>
      </c>
      <c r="BF2348">
        <v>0</v>
      </c>
      <c r="BG2348">
        <v>0</v>
      </c>
      <c r="BH2348">
        <v>1500</v>
      </c>
      <c r="BI2348">
        <v>1</v>
      </c>
      <c r="BJ2348">
        <v>1</v>
      </c>
      <c r="BK2348">
        <v>1</v>
      </c>
      <c r="BL2348">
        <v>0</v>
      </c>
      <c r="BO2348">
        <v>0</v>
      </c>
      <c r="BP2348">
        <v>0</v>
      </c>
      <c r="BW2348" t="str">
        <f t="shared" si="1393"/>
        <v>21:44:29.677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168</v>
      </c>
      <c r="CR2348">
        <v>0</v>
      </c>
      <c r="CW2348">
        <v>4309252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>"07/22/2022 21:44:30.853"</f>
        <v>07/22/2022 21:44:30.853</v>
      </c>
      <c r="C2349" t="str">
        <f t="shared" si="1394"/>
        <v>FFDFD3C0</v>
      </c>
      <c r="D2349" t="s">
        <v>121</v>
      </c>
      <c r="E2349">
        <v>12</v>
      </c>
      <c r="F2349">
        <v>1012</v>
      </c>
      <c r="G2349" t="s">
        <v>122</v>
      </c>
      <c r="J2349" t="s">
        <v>123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ref="S2349:S2354" si="1396">"21:44:30.609"</f>
        <v>21:44:30.609</v>
      </c>
      <c r="T2349" t="str">
        <f t="shared" ref="T2349:T2354" si="1397">"21:44:30.209"</f>
        <v>21:44:30.209</v>
      </c>
      <c r="U2349" t="str">
        <f t="shared" si="1370"/>
        <v>A54CFF</v>
      </c>
      <c r="V2349">
        <v>0</v>
      </c>
      <c r="W2349">
        <v>0</v>
      </c>
      <c r="X2349">
        <v>2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1</v>
      </c>
      <c r="AI2349" t="s">
        <v>906</v>
      </c>
      <c r="AJ2349">
        <v>43.487749000000001</v>
      </c>
      <c r="AK2349" t="s">
        <v>907</v>
      </c>
      <c r="AL2349">
        <v>-88.821330000000003</v>
      </c>
      <c r="AM2349">
        <v>25</v>
      </c>
      <c r="AN2349">
        <v>1575</v>
      </c>
      <c r="AO2349" t="s">
        <v>118</v>
      </c>
      <c r="AP2349">
        <v>-66</v>
      </c>
      <c r="AQ2349">
        <v>39</v>
      </c>
      <c r="AR2349">
        <v>-896</v>
      </c>
      <c r="AZ2349">
        <v>1200</v>
      </c>
      <c r="BA2349">
        <v>1</v>
      </c>
      <c r="BB2349" t="str">
        <f t="shared" si="1395"/>
        <v xml:space="preserve">N4400K  </v>
      </c>
      <c r="BC2349">
        <v>1</v>
      </c>
      <c r="BE2349">
        <v>0</v>
      </c>
      <c r="BF2349">
        <v>0</v>
      </c>
      <c r="BG2349">
        <v>0</v>
      </c>
      <c r="BH2349">
        <v>1475</v>
      </c>
      <c r="BI2349">
        <v>1</v>
      </c>
      <c r="BJ2349">
        <v>1</v>
      </c>
      <c r="BK2349">
        <v>1</v>
      </c>
      <c r="BL2349">
        <v>0</v>
      </c>
      <c r="BO2349">
        <v>0</v>
      </c>
      <c r="BP2349">
        <v>0</v>
      </c>
      <c r="BW2349" t="str">
        <f t="shared" ref="BW2349:BW2354" si="1398">"21:44:30.616"</f>
        <v>21:44:30.616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168</v>
      </c>
      <c r="CR2349">
        <v>3</v>
      </c>
      <c r="CW2349">
        <v>9745739</v>
      </c>
      <c r="CY2349">
        <v>1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>"07/22/2022 21:44:30.853"</f>
        <v>07/22/2022 21:44:30.853</v>
      </c>
      <c r="C2350" t="str">
        <f t="shared" si="1394"/>
        <v>FFDFD3C0</v>
      </c>
      <c r="D2350" t="s">
        <v>121</v>
      </c>
      <c r="E2350">
        <v>11</v>
      </c>
      <c r="F2350">
        <v>1011</v>
      </c>
      <c r="G2350" t="s">
        <v>125</v>
      </c>
      <c r="J2350" t="s">
        <v>123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396"/>
        <v>21:44:30.609</v>
      </c>
      <c r="T2350" t="str">
        <f t="shared" si="1397"/>
        <v>21:44:30.209</v>
      </c>
      <c r="U2350" t="str">
        <f t="shared" si="1370"/>
        <v>A54CFF</v>
      </c>
      <c r="V2350">
        <v>0</v>
      </c>
      <c r="W2350">
        <v>0</v>
      </c>
      <c r="X2350">
        <v>2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1</v>
      </c>
      <c r="AI2350" t="s">
        <v>906</v>
      </c>
      <c r="AJ2350">
        <v>43.487749000000001</v>
      </c>
      <c r="AK2350" t="s">
        <v>907</v>
      </c>
      <c r="AL2350">
        <v>-88.821330000000003</v>
      </c>
      <c r="AM2350">
        <v>25</v>
      </c>
      <c r="AN2350">
        <v>1575</v>
      </c>
      <c r="AO2350" t="s">
        <v>118</v>
      </c>
      <c r="AP2350">
        <v>-66</v>
      </c>
      <c r="AQ2350">
        <v>39</v>
      </c>
      <c r="AR2350">
        <v>-896</v>
      </c>
      <c r="AZ2350">
        <v>1200</v>
      </c>
      <c r="BA2350">
        <v>1</v>
      </c>
      <c r="BB2350" t="str">
        <f t="shared" si="1395"/>
        <v xml:space="preserve">N4400K  </v>
      </c>
      <c r="BC2350">
        <v>1</v>
      </c>
      <c r="BE2350">
        <v>0</v>
      </c>
      <c r="BF2350">
        <v>0</v>
      </c>
      <c r="BG2350">
        <v>0</v>
      </c>
      <c r="BH2350">
        <v>1475</v>
      </c>
      <c r="BI2350">
        <v>1</v>
      </c>
      <c r="BJ2350">
        <v>1</v>
      </c>
      <c r="BK2350">
        <v>1</v>
      </c>
      <c r="BL2350">
        <v>0</v>
      </c>
      <c r="BO2350">
        <v>0</v>
      </c>
      <c r="BP2350">
        <v>0</v>
      </c>
      <c r="BW2350" t="str">
        <f t="shared" si="1398"/>
        <v>21:44:30.616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168</v>
      </c>
      <c r="CR2350">
        <v>3</v>
      </c>
      <c r="CW2350">
        <v>9745739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>"07/22/2022 21:44:30.853"</f>
        <v>07/22/2022 21:44:30.853</v>
      </c>
      <c r="C2351" t="str">
        <f t="shared" si="1394"/>
        <v>FFDFD3C0</v>
      </c>
      <c r="D2351" t="s">
        <v>113</v>
      </c>
      <c r="E2351">
        <v>45</v>
      </c>
      <c r="H2351">
        <v>152</v>
      </c>
      <c r="I2351" t="s">
        <v>120</v>
      </c>
      <c r="J2351" t="s">
        <v>115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1396"/>
        <v>21:44:30.609</v>
      </c>
      <c r="T2351" t="str">
        <f t="shared" si="1397"/>
        <v>21:44:30.209</v>
      </c>
      <c r="U2351" t="str">
        <f t="shared" si="1370"/>
        <v>A54CFF</v>
      </c>
      <c r="V2351">
        <v>0</v>
      </c>
      <c r="W2351">
        <v>0</v>
      </c>
      <c r="X2351">
        <v>2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1</v>
      </c>
      <c r="AI2351" t="s">
        <v>906</v>
      </c>
      <c r="AJ2351">
        <v>43.487749000000001</v>
      </c>
      <c r="AK2351" t="s">
        <v>907</v>
      </c>
      <c r="AL2351">
        <v>-88.821330000000003</v>
      </c>
      <c r="AM2351">
        <v>25</v>
      </c>
      <c r="AN2351">
        <v>1575</v>
      </c>
      <c r="AO2351" t="s">
        <v>118</v>
      </c>
      <c r="AP2351">
        <v>-66</v>
      </c>
      <c r="AQ2351">
        <v>39</v>
      </c>
      <c r="AR2351">
        <v>-896</v>
      </c>
      <c r="AZ2351">
        <v>1200</v>
      </c>
      <c r="BA2351">
        <v>1</v>
      </c>
      <c r="BB2351" t="str">
        <f t="shared" si="1395"/>
        <v xml:space="preserve">N4400K  </v>
      </c>
      <c r="BC2351">
        <v>1</v>
      </c>
      <c r="BE2351">
        <v>0</v>
      </c>
      <c r="BF2351">
        <v>0</v>
      </c>
      <c r="BG2351">
        <v>0</v>
      </c>
      <c r="BH2351">
        <v>1475</v>
      </c>
      <c r="BI2351">
        <v>1</v>
      </c>
      <c r="BJ2351">
        <v>1</v>
      </c>
      <c r="BK2351">
        <v>1</v>
      </c>
      <c r="BL2351">
        <v>0</v>
      </c>
      <c r="BO2351">
        <v>0</v>
      </c>
      <c r="BP2351">
        <v>0</v>
      </c>
      <c r="BW2351" t="str">
        <f t="shared" si="1398"/>
        <v>21:44:30.616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168</v>
      </c>
      <c r="CR2351">
        <v>3</v>
      </c>
      <c r="CW2351">
        <v>9745739</v>
      </c>
      <c r="CY2351">
        <v>1</v>
      </c>
      <c r="CZ2351">
        <v>0</v>
      </c>
      <c r="DA2351">
        <v>1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>"07/22/2022 21:44:30.853"</f>
        <v>07/22/2022 21:44:30.853</v>
      </c>
      <c r="C2352" t="str">
        <f t="shared" si="1394"/>
        <v>FFDFD3C0</v>
      </c>
      <c r="D2352" t="s">
        <v>113</v>
      </c>
      <c r="E2352">
        <v>44</v>
      </c>
      <c r="H2352">
        <v>151</v>
      </c>
      <c r="I2352" t="s">
        <v>114</v>
      </c>
      <c r="J2352" t="s">
        <v>115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396"/>
        <v>21:44:30.609</v>
      </c>
      <c r="T2352" t="str">
        <f t="shared" si="1397"/>
        <v>21:44:30.209</v>
      </c>
      <c r="U2352" t="str">
        <f t="shared" si="1370"/>
        <v>A54CFF</v>
      </c>
      <c r="V2352">
        <v>0</v>
      </c>
      <c r="W2352">
        <v>0</v>
      </c>
      <c r="X2352">
        <v>2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1</v>
      </c>
      <c r="AI2352" t="s">
        <v>906</v>
      </c>
      <c r="AJ2352">
        <v>43.487749000000001</v>
      </c>
      <c r="AK2352" t="s">
        <v>907</v>
      </c>
      <c r="AL2352">
        <v>-88.821330000000003</v>
      </c>
      <c r="AM2352">
        <v>25</v>
      </c>
      <c r="AN2352">
        <v>1575</v>
      </c>
      <c r="AO2352" t="s">
        <v>118</v>
      </c>
      <c r="AP2352">
        <v>-66</v>
      </c>
      <c r="AQ2352">
        <v>39</v>
      </c>
      <c r="AR2352">
        <v>-896</v>
      </c>
      <c r="AZ2352">
        <v>1200</v>
      </c>
      <c r="BA2352">
        <v>1</v>
      </c>
      <c r="BB2352" t="str">
        <f t="shared" si="1395"/>
        <v xml:space="preserve">N4400K  </v>
      </c>
      <c r="BC2352">
        <v>1</v>
      </c>
      <c r="BE2352">
        <v>0</v>
      </c>
      <c r="BF2352">
        <v>0</v>
      </c>
      <c r="BG2352">
        <v>0</v>
      </c>
      <c r="BH2352">
        <v>1475</v>
      </c>
      <c r="BI2352">
        <v>1</v>
      </c>
      <c r="BJ2352">
        <v>1</v>
      </c>
      <c r="BK2352">
        <v>1</v>
      </c>
      <c r="BL2352">
        <v>0</v>
      </c>
      <c r="BO2352">
        <v>0</v>
      </c>
      <c r="BP2352">
        <v>0</v>
      </c>
      <c r="BW2352" t="str">
        <f t="shared" si="1398"/>
        <v>21:44:30.616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168</v>
      </c>
      <c r="CR2352">
        <v>3</v>
      </c>
      <c r="CW2352">
        <v>9745739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>"07/22/2022 21:44:30.869"</f>
        <v>07/22/2022 21:44:30.869</v>
      </c>
      <c r="C2353" t="str">
        <f t="shared" si="1394"/>
        <v>FFDFD3C0</v>
      </c>
      <c r="D2353" t="s">
        <v>124</v>
      </c>
      <c r="E2353">
        <v>2</v>
      </c>
      <c r="H2353">
        <v>156</v>
      </c>
      <c r="I2353" t="s">
        <v>125</v>
      </c>
      <c r="J2353" t="s">
        <v>126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1396"/>
        <v>21:44:30.609</v>
      </c>
      <c r="T2353" t="str">
        <f t="shared" si="1397"/>
        <v>21:44:30.209</v>
      </c>
      <c r="U2353" t="str">
        <f t="shared" si="1370"/>
        <v>A54CFF</v>
      </c>
      <c r="V2353">
        <v>0</v>
      </c>
      <c r="W2353">
        <v>0</v>
      </c>
      <c r="X2353">
        <v>2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1</v>
      </c>
      <c r="AI2353" t="s">
        <v>906</v>
      </c>
      <c r="AJ2353">
        <v>43.487749000000001</v>
      </c>
      <c r="AK2353" t="s">
        <v>907</v>
      </c>
      <c r="AL2353">
        <v>-88.821330000000003</v>
      </c>
      <c r="AM2353">
        <v>25</v>
      </c>
      <c r="AN2353">
        <v>1575</v>
      </c>
      <c r="AO2353" t="s">
        <v>118</v>
      </c>
      <c r="AP2353">
        <v>-66</v>
      </c>
      <c r="AQ2353">
        <v>39</v>
      </c>
      <c r="AR2353">
        <v>-896</v>
      </c>
      <c r="AZ2353">
        <v>1200</v>
      </c>
      <c r="BA2353">
        <v>1</v>
      </c>
      <c r="BB2353" t="str">
        <f t="shared" si="1395"/>
        <v xml:space="preserve">N4400K  </v>
      </c>
      <c r="BC2353">
        <v>1</v>
      </c>
      <c r="BE2353">
        <v>0</v>
      </c>
      <c r="BF2353">
        <v>0</v>
      </c>
      <c r="BG2353">
        <v>0</v>
      </c>
      <c r="BH2353">
        <v>1475</v>
      </c>
      <c r="BI2353">
        <v>1</v>
      </c>
      <c r="BJ2353">
        <v>1</v>
      </c>
      <c r="BK2353">
        <v>1</v>
      </c>
      <c r="BL2353">
        <v>0</v>
      </c>
      <c r="BO2353">
        <v>0</v>
      </c>
      <c r="BP2353">
        <v>0</v>
      </c>
      <c r="BW2353" t="str">
        <f t="shared" si="1398"/>
        <v>21:44:30.616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168</v>
      </c>
      <c r="CR2353">
        <v>3</v>
      </c>
      <c r="CW2353">
        <v>9745739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>"07/22/2022 21:44:30.947"</f>
        <v>07/22/2022 21:44:30.947</v>
      </c>
      <c r="C2354" t="str">
        <f t="shared" si="1394"/>
        <v>FFDFD3C0</v>
      </c>
      <c r="D2354" t="s">
        <v>127</v>
      </c>
      <c r="E2354">
        <v>8</v>
      </c>
      <c r="F2354">
        <v>2008</v>
      </c>
      <c r="G2354" t="s">
        <v>128</v>
      </c>
      <c r="J2354" t="s">
        <v>129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1396"/>
        <v>21:44:30.609</v>
      </c>
      <c r="T2354" t="str">
        <f t="shared" si="1397"/>
        <v>21:44:30.209</v>
      </c>
      <c r="U2354" t="str">
        <f t="shared" si="1370"/>
        <v>A54CFF</v>
      </c>
      <c r="V2354">
        <v>0</v>
      </c>
      <c r="W2354">
        <v>0</v>
      </c>
      <c r="X2354">
        <v>2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1</v>
      </c>
      <c r="AI2354" t="s">
        <v>906</v>
      </c>
      <c r="AJ2354">
        <v>43.487749000000001</v>
      </c>
      <c r="AK2354" t="s">
        <v>907</v>
      </c>
      <c r="AL2354">
        <v>-88.821330000000003</v>
      </c>
      <c r="AM2354">
        <v>25</v>
      </c>
      <c r="AN2354">
        <v>1575</v>
      </c>
      <c r="AO2354" t="s">
        <v>118</v>
      </c>
      <c r="AP2354">
        <v>-66</v>
      </c>
      <c r="AQ2354">
        <v>39</v>
      </c>
      <c r="AR2354">
        <v>-896</v>
      </c>
      <c r="AZ2354">
        <v>1200</v>
      </c>
      <c r="BA2354">
        <v>1</v>
      </c>
      <c r="BB2354" t="str">
        <f t="shared" si="1395"/>
        <v xml:space="preserve">N4400K  </v>
      </c>
      <c r="BC2354">
        <v>1</v>
      </c>
      <c r="BE2354">
        <v>0</v>
      </c>
      <c r="BF2354">
        <v>0</v>
      </c>
      <c r="BG2354">
        <v>0</v>
      </c>
      <c r="BH2354">
        <v>1475</v>
      </c>
      <c r="BI2354">
        <v>1</v>
      </c>
      <c r="BJ2354">
        <v>1</v>
      </c>
      <c r="BK2354">
        <v>1</v>
      </c>
      <c r="BL2354">
        <v>0</v>
      </c>
      <c r="BO2354">
        <v>0</v>
      </c>
      <c r="BP2354">
        <v>0</v>
      </c>
      <c r="BW2354" t="str">
        <f t="shared" si="1398"/>
        <v>21:44:30.616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168</v>
      </c>
      <c r="CR2354">
        <v>3</v>
      </c>
      <c r="CW2354">
        <v>9745739</v>
      </c>
      <c r="CY2354">
        <v>1</v>
      </c>
      <c r="CZ2354">
        <v>0</v>
      </c>
      <c r="DA2354">
        <v>0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>"07/22/2022 21:44:31.806"</f>
        <v>07/22/2022 21:44:31.806</v>
      </c>
      <c r="C2355" t="str">
        <f t="shared" si="1394"/>
        <v>FFDFD3C0</v>
      </c>
      <c r="D2355" t="s">
        <v>127</v>
      </c>
      <c r="E2355">
        <v>8</v>
      </c>
      <c r="F2355">
        <v>2008</v>
      </c>
      <c r="G2355" t="s">
        <v>128</v>
      </c>
      <c r="J2355" t="s">
        <v>129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ref="S2355:S2360" si="1399">"21:44:31.625"</f>
        <v>21:44:31.625</v>
      </c>
      <c r="T2355" t="str">
        <f t="shared" ref="T2355:T2360" si="1400">"21:44:31.125"</f>
        <v>21:44:31.125</v>
      </c>
      <c r="U2355" t="str">
        <f t="shared" si="1370"/>
        <v>A54CFF</v>
      </c>
      <c r="V2355">
        <v>0</v>
      </c>
      <c r="W2355">
        <v>0</v>
      </c>
      <c r="X2355">
        <v>2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1</v>
      </c>
      <c r="AI2355" t="s">
        <v>908</v>
      </c>
      <c r="AJ2355">
        <v>43.487941999999997</v>
      </c>
      <c r="AK2355" t="s">
        <v>909</v>
      </c>
      <c r="AL2355">
        <v>-88.821781000000001</v>
      </c>
      <c r="AM2355">
        <v>25</v>
      </c>
      <c r="AN2355">
        <v>1575</v>
      </c>
      <c r="AO2355" t="s">
        <v>118</v>
      </c>
      <c r="AP2355">
        <v>-67</v>
      </c>
      <c r="AQ2355">
        <v>38</v>
      </c>
      <c r="AR2355">
        <v>-896</v>
      </c>
      <c r="AZ2355">
        <v>1200</v>
      </c>
      <c r="BA2355">
        <v>1</v>
      </c>
      <c r="BB2355" t="str">
        <f t="shared" si="1395"/>
        <v xml:space="preserve">N4400K  </v>
      </c>
      <c r="BC2355">
        <v>1</v>
      </c>
      <c r="BE2355">
        <v>0</v>
      </c>
      <c r="BF2355">
        <v>0</v>
      </c>
      <c r="BG2355">
        <v>0</v>
      </c>
      <c r="BH2355">
        <v>1475</v>
      </c>
      <c r="BI2355">
        <v>1</v>
      </c>
      <c r="BJ2355">
        <v>1</v>
      </c>
      <c r="BK2355">
        <v>1</v>
      </c>
      <c r="BL2355">
        <v>0</v>
      </c>
      <c r="BO2355">
        <v>0</v>
      </c>
      <c r="BP2355">
        <v>0</v>
      </c>
      <c r="BW2355" t="str">
        <f t="shared" ref="BW2355:BW2360" si="1401">"21:44:31.632"</f>
        <v>21:44:31.632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168</v>
      </c>
      <c r="CR2355">
        <v>3</v>
      </c>
      <c r="CW2355">
        <v>9746954</v>
      </c>
      <c r="CY2355">
        <v>1</v>
      </c>
      <c r="CZ2355">
        <v>0</v>
      </c>
      <c r="DA2355">
        <v>0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>"07/22/2022 21:44:31.806"</f>
        <v>07/22/2022 21:44:31.806</v>
      </c>
      <c r="C2356" t="str">
        <f t="shared" si="1394"/>
        <v>FFDFD3C0</v>
      </c>
      <c r="D2356" t="s">
        <v>121</v>
      </c>
      <c r="E2356">
        <v>12</v>
      </c>
      <c r="F2356">
        <v>1012</v>
      </c>
      <c r="G2356" t="s">
        <v>122</v>
      </c>
      <c r="J2356" t="s">
        <v>123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399"/>
        <v>21:44:31.625</v>
      </c>
      <c r="T2356" t="str">
        <f t="shared" si="1400"/>
        <v>21:44:31.125</v>
      </c>
      <c r="U2356" t="str">
        <f t="shared" si="1370"/>
        <v>A54CFF</v>
      </c>
      <c r="V2356">
        <v>0</v>
      </c>
      <c r="W2356">
        <v>0</v>
      </c>
      <c r="X2356">
        <v>2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1</v>
      </c>
      <c r="AI2356" t="s">
        <v>908</v>
      </c>
      <c r="AJ2356">
        <v>43.487941999999997</v>
      </c>
      <c r="AK2356" t="s">
        <v>909</v>
      </c>
      <c r="AL2356">
        <v>-88.821781000000001</v>
      </c>
      <c r="AM2356">
        <v>25</v>
      </c>
      <c r="AN2356">
        <v>1575</v>
      </c>
      <c r="AO2356" t="s">
        <v>118</v>
      </c>
      <c r="AP2356">
        <v>-67</v>
      </c>
      <c r="AQ2356">
        <v>38</v>
      </c>
      <c r="AR2356">
        <v>-896</v>
      </c>
      <c r="AZ2356">
        <v>1200</v>
      </c>
      <c r="BA2356">
        <v>1</v>
      </c>
      <c r="BB2356" t="str">
        <f t="shared" si="1395"/>
        <v xml:space="preserve">N4400K  </v>
      </c>
      <c r="BC2356">
        <v>1</v>
      </c>
      <c r="BE2356">
        <v>0</v>
      </c>
      <c r="BF2356">
        <v>0</v>
      </c>
      <c r="BG2356">
        <v>0</v>
      </c>
      <c r="BH2356">
        <v>1475</v>
      </c>
      <c r="BI2356">
        <v>1</v>
      </c>
      <c r="BJ2356">
        <v>1</v>
      </c>
      <c r="BK2356">
        <v>1</v>
      </c>
      <c r="BL2356">
        <v>0</v>
      </c>
      <c r="BO2356">
        <v>0</v>
      </c>
      <c r="BP2356">
        <v>0</v>
      </c>
      <c r="BW2356" t="str">
        <f t="shared" si="1401"/>
        <v>21:44:31.632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168</v>
      </c>
      <c r="CR2356">
        <v>3</v>
      </c>
      <c r="CW2356">
        <v>9746954</v>
      </c>
      <c r="CY2356">
        <v>1</v>
      </c>
      <c r="CZ2356">
        <v>0</v>
      </c>
      <c r="DA2356">
        <v>1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>"07/22/2022 21:44:31.837"</f>
        <v>07/22/2022 21:44:31.837</v>
      </c>
      <c r="C2357" t="str">
        <f t="shared" si="1394"/>
        <v>FFDFD3C0</v>
      </c>
      <c r="D2357" t="s">
        <v>121</v>
      </c>
      <c r="E2357">
        <v>11</v>
      </c>
      <c r="F2357">
        <v>1011</v>
      </c>
      <c r="G2357" t="s">
        <v>125</v>
      </c>
      <c r="J2357" t="s">
        <v>123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399"/>
        <v>21:44:31.625</v>
      </c>
      <c r="T2357" t="str">
        <f t="shared" si="1400"/>
        <v>21:44:31.125</v>
      </c>
      <c r="U2357" t="str">
        <f t="shared" si="1370"/>
        <v>A54CFF</v>
      </c>
      <c r="V2357">
        <v>0</v>
      </c>
      <c r="W2357">
        <v>0</v>
      </c>
      <c r="X2357">
        <v>2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1</v>
      </c>
      <c r="AI2357" t="s">
        <v>908</v>
      </c>
      <c r="AJ2357">
        <v>43.487941999999997</v>
      </c>
      <c r="AK2357" t="s">
        <v>909</v>
      </c>
      <c r="AL2357">
        <v>-88.821781000000001</v>
      </c>
      <c r="AM2357">
        <v>25</v>
      </c>
      <c r="AN2357">
        <v>1575</v>
      </c>
      <c r="AO2357" t="s">
        <v>118</v>
      </c>
      <c r="AP2357">
        <v>-67</v>
      </c>
      <c r="AQ2357">
        <v>38</v>
      </c>
      <c r="AR2357">
        <v>-896</v>
      </c>
      <c r="AZ2357">
        <v>1200</v>
      </c>
      <c r="BA2357">
        <v>1</v>
      </c>
      <c r="BB2357" t="str">
        <f t="shared" si="1395"/>
        <v xml:space="preserve">N4400K  </v>
      </c>
      <c r="BC2357">
        <v>1</v>
      </c>
      <c r="BE2357">
        <v>0</v>
      </c>
      <c r="BF2357">
        <v>0</v>
      </c>
      <c r="BG2357">
        <v>0</v>
      </c>
      <c r="BH2357">
        <v>1475</v>
      </c>
      <c r="BI2357">
        <v>1</v>
      </c>
      <c r="BJ2357">
        <v>1</v>
      </c>
      <c r="BK2357">
        <v>1</v>
      </c>
      <c r="BL2357">
        <v>0</v>
      </c>
      <c r="BO2357">
        <v>0</v>
      </c>
      <c r="BP2357">
        <v>0</v>
      </c>
      <c r="BW2357" t="str">
        <f t="shared" si="1401"/>
        <v>21:44:31.632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168</v>
      </c>
      <c r="CR2357">
        <v>3</v>
      </c>
      <c r="CW2357">
        <v>9746954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>"07/22/2022 21:44:31.916"</f>
        <v>07/22/2022 21:44:31.916</v>
      </c>
      <c r="C2358" t="str">
        <f t="shared" si="1394"/>
        <v>FFDFD3C0</v>
      </c>
      <c r="D2358" t="s">
        <v>113</v>
      </c>
      <c r="E2358">
        <v>44</v>
      </c>
      <c r="H2358">
        <v>151</v>
      </c>
      <c r="I2358" t="s">
        <v>114</v>
      </c>
      <c r="J2358" t="s">
        <v>115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399"/>
        <v>21:44:31.625</v>
      </c>
      <c r="T2358" t="str">
        <f t="shared" si="1400"/>
        <v>21:44:31.125</v>
      </c>
      <c r="U2358" t="str">
        <f t="shared" si="1370"/>
        <v>A54CFF</v>
      </c>
      <c r="V2358">
        <v>0</v>
      </c>
      <c r="W2358">
        <v>0</v>
      </c>
      <c r="X2358">
        <v>2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1</v>
      </c>
      <c r="AI2358" t="s">
        <v>908</v>
      </c>
      <c r="AJ2358">
        <v>43.487941999999997</v>
      </c>
      <c r="AK2358" t="s">
        <v>909</v>
      </c>
      <c r="AL2358">
        <v>-88.821781000000001</v>
      </c>
      <c r="AM2358">
        <v>25</v>
      </c>
      <c r="AN2358">
        <v>1575</v>
      </c>
      <c r="AO2358" t="s">
        <v>118</v>
      </c>
      <c r="AP2358">
        <v>-67</v>
      </c>
      <c r="AQ2358">
        <v>38</v>
      </c>
      <c r="AR2358">
        <v>-896</v>
      </c>
      <c r="AZ2358">
        <v>1200</v>
      </c>
      <c r="BA2358">
        <v>1</v>
      </c>
      <c r="BB2358" t="str">
        <f t="shared" si="1395"/>
        <v xml:space="preserve">N4400K  </v>
      </c>
      <c r="BC2358">
        <v>1</v>
      </c>
      <c r="BE2358">
        <v>0</v>
      </c>
      <c r="BF2358">
        <v>0</v>
      </c>
      <c r="BG2358">
        <v>0</v>
      </c>
      <c r="BH2358">
        <v>1475</v>
      </c>
      <c r="BI2358">
        <v>1</v>
      </c>
      <c r="BJ2358">
        <v>1</v>
      </c>
      <c r="BK2358">
        <v>1</v>
      </c>
      <c r="BL2358">
        <v>0</v>
      </c>
      <c r="BO2358">
        <v>0</v>
      </c>
      <c r="BP2358">
        <v>0</v>
      </c>
      <c r="BW2358" t="str">
        <f t="shared" si="1401"/>
        <v>21:44:31.632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168</v>
      </c>
      <c r="CR2358">
        <v>3</v>
      </c>
      <c r="CW2358">
        <v>9746954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>"07/22/2022 21:44:31.916"</f>
        <v>07/22/2022 21:44:31.916</v>
      </c>
      <c r="C2359" t="str">
        <f t="shared" si="1394"/>
        <v>FFDFD3C0</v>
      </c>
      <c r="D2359" t="s">
        <v>113</v>
      </c>
      <c r="E2359">
        <v>45</v>
      </c>
      <c r="H2359">
        <v>152</v>
      </c>
      <c r="I2359" t="s">
        <v>120</v>
      </c>
      <c r="J2359" t="s">
        <v>115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399"/>
        <v>21:44:31.625</v>
      </c>
      <c r="T2359" t="str">
        <f t="shared" si="1400"/>
        <v>21:44:31.125</v>
      </c>
      <c r="U2359" t="str">
        <f t="shared" si="1370"/>
        <v>A54CFF</v>
      </c>
      <c r="V2359">
        <v>0</v>
      </c>
      <c r="W2359">
        <v>0</v>
      </c>
      <c r="X2359">
        <v>2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1</v>
      </c>
      <c r="AI2359" t="s">
        <v>908</v>
      </c>
      <c r="AJ2359">
        <v>43.487941999999997</v>
      </c>
      <c r="AK2359" t="s">
        <v>909</v>
      </c>
      <c r="AL2359">
        <v>-88.821781000000001</v>
      </c>
      <c r="AM2359">
        <v>25</v>
      </c>
      <c r="AN2359">
        <v>1575</v>
      </c>
      <c r="AO2359" t="s">
        <v>118</v>
      </c>
      <c r="AP2359">
        <v>-67</v>
      </c>
      <c r="AQ2359">
        <v>38</v>
      </c>
      <c r="AR2359">
        <v>-896</v>
      </c>
      <c r="AZ2359">
        <v>1200</v>
      </c>
      <c r="BA2359">
        <v>1</v>
      </c>
      <c r="BB2359" t="str">
        <f t="shared" si="1395"/>
        <v xml:space="preserve">N4400K  </v>
      </c>
      <c r="BC2359">
        <v>1</v>
      </c>
      <c r="BE2359">
        <v>0</v>
      </c>
      <c r="BF2359">
        <v>0</v>
      </c>
      <c r="BG2359">
        <v>0</v>
      </c>
      <c r="BH2359">
        <v>1475</v>
      </c>
      <c r="BI2359">
        <v>1</v>
      </c>
      <c r="BJ2359">
        <v>1</v>
      </c>
      <c r="BK2359">
        <v>1</v>
      </c>
      <c r="BL2359">
        <v>0</v>
      </c>
      <c r="BO2359">
        <v>0</v>
      </c>
      <c r="BP2359">
        <v>0</v>
      </c>
      <c r="BW2359" t="str">
        <f t="shared" si="1401"/>
        <v>21:44:31.632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168</v>
      </c>
      <c r="CR2359">
        <v>3</v>
      </c>
      <c r="CW2359">
        <v>9746954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>"07/22/2022 21:44:31.916"</f>
        <v>07/22/2022 21:44:31.916</v>
      </c>
      <c r="C2360" t="str">
        <f t="shared" si="1394"/>
        <v>FFDFD3C0</v>
      </c>
      <c r="D2360" t="s">
        <v>124</v>
      </c>
      <c r="E2360">
        <v>2</v>
      </c>
      <c r="H2360">
        <v>156</v>
      </c>
      <c r="I2360" t="s">
        <v>125</v>
      </c>
      <c r="J2360" t="s">
        <v>126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399"/>
        <v>21:44:31.625</v>
      </c>
      <c r="T2360" t="str">
        <f t="shared" si="1400"/>
        <v>21:44:31.125</v>
      </c>
      <c r="U2360" t="str">
        <f t="shared" si="1370"/>
        <v>A54CFF</v>
      </c>
      <c r="V2360">
        <v>0</v>
      </c>
      <c r="W2360">
        <v>0</v>
      </c>
      <c r="X2360">
        <v>2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1</v>
      </c>
      <c r="AI2360" t="s">
        <v>908</v>
      </c>
      <c r="AJ2360">
        <v>43.487941999999997</v>
      </c>
      <c r="AK2360" t="s">
        <v>909</v>
      </c>
      <c r="AL2360">
        <v>-88.821781000000001</v>
      </c>
      <c r="AM2360">
        <v>25</v>
      </c>
      <c r="AN2360">
        <v>1575</v>
      </c>
      <c r="AO2360" t="s">
        <v>118</v>
      </c>
      <c r="AP2360">
        <v>-67</v>
      </c>
      <c r="AQ2360">
        <v>38</v>
      </c>
      <c r="AR2360">
        <v>-896</v>
      </c>
      <c r="AZ2360">
        <v>1200</v>
      </c>
      <c r="BA2360">
        <v>1</v>
      </c>
      <c r="BB2360" t="str">
        <f t="shared" si="1395"/>
        <v xml:space="preserve">N4400K  </v>
      </c>
      <c r="BC2360">
        <v>1</v>
      </c>
      <c r="BE2360">
        <v>0</v>
      </c>
      <c r="BF2360">
        <v>0</v>
      </c>
      <c r="BG2360">
        <v>0</v>
      </c>
      <c r="BH2360">
        <v>1475</v>
      </c>
      <c r="BI2360">
        <v>1</v>
      </c>
      <c r="BJ2360">
        <v>1</v>
      </c>
      <c r="BK2360">
        <v>1</v>
      </c>
      <c r="BL2360">
        <v>0</v>
      </c>
      <c r="BO2360">
        <v>0</v>
      </c>
      <c r="BP2360">
        <v>0</v>
      </c>
      <c r="BW2360" t="str">
        <f t="shared" si="1401"/>
        <v>21:44:31.632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168</v>
      </c>
      <c r="CR2360">
        <v>3</v>
      </c>
      <c r="CW2360">
        <v>9746954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>"07/22/2022 21:44:32.714"</f>
        <v>07/22/2022 21:44:32.714</v>
      </c>
      <c r="C2361" t="str">
        <f t="shared" si="1394"/>
        <v>FFDFD3C0</v>
      </c>
      <c r="D2361" t="s">
        <v>127</v>
      </c>
      <c r="E2361">
        <v>8</v>
      </c>
      <c r="F2361">
        <v>2008</v>
      </c>
      <c r="G2361" t="s">
        <v>128</v>
      </c>
      <c r="J2361" t="s">
        <v>129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ref="S2361:S2366" si="1402">"21:44:32.531"</f>
        <v>21:44:32.531</v>
      </c>
      <c r="T2361" t="str">
        <f t="shared" ref="T2361:T2366" si="1403">"21:44:31.631"</f>
        <v>21:44:31.631</v>
      </c>
      <c r="U2361" t="str">
        <f t="shared" si="1370"/>
        <v>A54CFF</v>
      </c>
      <c r="V2361">
        <v>0</v>
      </c>
      <c r="W2361">
        <v>0</v>
      </c>
      <c r="X2361">
        <v>2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1</v>
      </c>
      <c r="AI2361" t="s">
        <v>910</v>
      </c>
      <c r="AJ2361">
        <v>43.488092000000002</v>
      </c>
      <c r="AK2361" t="s">
        <v>911</v>
      </c>
      <c r="AL2361">
        <v>-88.822166999999993</v>
      </c>
      <c r="AM2361">
        <v>25</v>
      </c>
      <c r="AN2361">
        <v>1550</v>
      </c>
      <c r="AO2361" t="s">
        <v>118</v>
      </c>
      <c r="AP2361">
        <v>-67</v>
      </c>
      <c r="AQ2361">
        <v>37</v>
      </c>
      <c r="AR2361">
        <v>-960</v>
      </c>
      <c r="AZ2361">
        <v>1200</v>
      </c>
      <c r="BA2361">
        <v>1</v>
      </c>
      <c r="BB2361" t="str">
        <f t="shared" si="1395"/>
        <v xml:space="preserve">N4400K  </v>
      </c>
      <c r="BC2361">
        <v>1</v>
      </c>
      <c r="BE2361">
        <v>0</v>
      </c>
      <c r="BF2361">
        <v>0</v>
      </c>
      <c r="BG2361">
        <v>0</v>
      </c>
      <c r="BH2361">
        <v>1475</v>
      </c>
      <c r="BI2361">
        <v>1</v>
      </c>
      <c r="BJ2361">
        <v>1</v>
      </c>
      <c r="BK2361">
        <v>1</v>
      </c>
      <c r="BL2361">
        <v>0</v>
      </c>
      <c r="BO2361">
        <v>0</v>
      </c>
      <c r="BP2361">
        <v>0</v>
      </c>
      <c r="BW2361" t="str">
        <f t="shared" ref="BW2361:BW2366" si="1404">"21:44:32.536"</f>
        <v>21:44:32.536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168</v>
      </c>
      <c r="CR2361">
        <v>0</v>
      </c>
      <c r="CW2361">
        <v>4312855</v>
      </c>
      <c r="CY2361">
        <v>1</v>
      </c>
      <c r="CZ2361">
        <v>0</v>
      </c>
      <c r="DA2361">
        <v>0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>"07/22/2022 21:44:32.745"</f>
        <v>07/22/2022 21:44:32.745</v>
      </c>
      <c r="C2362" t="str">
        <f t="shared" si="1394"/>
        <v>FFDFD3C0</v>
      </c>
      <c r="D2362" t="s">
        <v>121</v>
      </c>
      <c r="E2362">
        <v>12</v>
      </c>
      <c r="F2362">
        <v>1012</v>
      </c>
      <c r="G2362" t="s">
        <v>122</v>
      </c>
      <c r="J2362" t="s">
        <v>123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402"/>
        <v>21:44:32.531</v>
      </c>
      <c r="T2362" t="str">
        <f t="shared" si="1403"/>
        <v>21:44:31.631</v>
      </c>
      <c r="U2362" t="str">
        <f t="shared" si="1370"/>
        <v>A54CFF</v>
      </c>
      <c r="V2362">
        <v>0</v>
      </c>
      <c r="W2362">
        <v>0</v>
      </c>
      <c r="X2362">
        <v>2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1</v>
      </c>
      <c r="AI2362" t="s">
        <v>910</v>
      </c>
      <c r="AJ2362">
        <v>43.488092000000002</v>
      </c>
      <c r="AK2362" t="s">
        <v>911</v>
      </c>
      <c r="AL2362">
        <v>-88.822166999999993</v>
      </c>
      <c r="AM2362">
        <v>25</v>
      </c>
      <c r="AN2362">
        <v>1550</v>
      </c>
      <c r="AO2362" t="s">
        <v>118</v>
      </c>
      <c r="AP2362">
        <v>-67</v>
      </c>
      <c r="AQ2362">
        <v>37</v>
      </c>
      <c r="AR2362">
        <v>-960</v>
      </c>
      <c r="AZ2362">
        <v>1200</v>
      </c>
      <c r="BA2362">
        <v>1</v>
      </c>
      <c r="BB2362" t="str">
        <f t="shared" si="1395"/>
        <v xml:space="preserve">N4400K  </v>
      </c>
      <c r="BC2362">
        <v>1</v>
      </c>
      <c r="BE2362">
        <v>0</v>
      </c>
      <c r="BF2362">
        <v>0</v>
      </c>
      <c r="BG2362">
        <v>0</v>
      </c>
      <c r="BH2362">
        <v>1475</v>
      </c>
      <c r="BI2362">
        <v>1</v>
      </c>
      <c r="BJ2362">
        <v>1</v>
      </c>
      <c r="BK2362">
        <v>1</v>
      </c>
      <c r="BL2362">
        <v>0</v>
      </c>
      <c r="BO2362">
        <v>0</v>
      </c>
      <c r="BP2362">
        <v>0</v>
      </c>
      <c r="BW2362" t="str">
        <f t="shared" si="1404"/>
        <v>21:44:32.536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168</v>
      </c>
      <c r="CR2362">
        <v>0</v>
      </c>
      <c r="CW2362">
        <v>4312855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>"07/22/2022 21:44:32.745"</f>
        <v>07/22/2022 21:44:32.745</v>
      </c>
      <c r="C2363" t="str">
        <f t="shared" si="1394"/>
        <v>FFDFD3C0</v>
      </c>
      <c r="D2363" t="s">
        <v>121</v>
      </c>
      <c r="E2363">
        <v>11</v>
      </c>
      <c r="F2363">
        <v>1011</v>
      </c>
      <c r="G2363" t="s">
        <v>125</v>
      </c>
      <c r="J2363" t="s">
        <v>123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402"/>
        <v>21:44:32.531</v>
      </c>
      <c r="T2363" t="str">
        <f t="shared" si="1403"/>
        <v>21:44:31.631</v>
      </c>
      <c r="U2363" t="str">
        <f t="shared" si="1370"/>
        <v>A54CFF</v>
      </c>
      <c r="V2363">
        <v>0</v>
      </c>
      <c r="W2363">
        <v>0</v>
      </c>
      <c r="X2363">
        <v>2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1</v>
      </c>
      <c r="AI2363" t="s">
        <v>910</v>
      </c>
      <c r="AJ2363">
        <v>43.488092000000002</v>
      </c>
      <c r="AK2363" t="s">
        <v>911</v>
      </c>
      <c r="AL2363">
        <v>-88.822166999999993</v>
      </c>
      <c r="AM2363">
        <v>25</v>
      </c>
      <c r="AN2363">
        <v>1550</v>
      </c>
      <c r="AO2363" t="s">
        <v>118</v>
      </c>
      <c r="AP2363">
        <v>-67</v>
      </c>
      <c r="AQ2363">
        <v>37</v>
      </c>
      <c r="AR2363">
        <v>-960</v>
      </c>
      <c r="AZ2363">
        <v>1200</v>
      </c>
      <c r="BA2363">
        <v>1</v>
      </c>
      <c r="BB2363" t="str">
        <f t="shared" si="1395"/>
        <v xml:space="preserve">N4400K  </v>
      </c>
      <c r="BC2363">
        <v>1</v>
      </c>
      <c r="BE2363">
        <v>0</v>
      </c>
      <c r="BF2363">
        <v>0</v>
      </c>
      <c r="BG2363">
        <v>0</v>
      </c>
      <c r="BH2363">
        <v>1475</v>
      </c>
      <c r="BI2363">
        <v>1</v>
      </c>
      <c r="BJ2363">
        <v>1</v>
      </c>
      <c r="BK2363">
        <v>1</v>
      </c>
      <c r="BL2363">
        <v>0</v>
      </c>
      <c r="BO2363">
        <v>0</v>
      </c>
      <c r="BP2363">
        <v>0</v>
      </c>
      <c r="BW2363" t="str">
        <f t="shared" si="1404"/>
        <v>21:44:32.536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168</v>
      </c>
      <c r="CR2363">
        <v>0</v>
      </c>
      <c r="CW2363">
        <v>4312855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>"07/22/2022 21:44:32.792"</f>
        <v>07/22/2022 21:44:32.792</v>
      </c>
      <c r="C2364" t="str">
        <f t="shared" si="1394"/>
        <v>FFDFD3C0</v>
      </c>
      <c r="D2364" t="s">
        <v>113</v>
      </c>
      <c r="E2364">
        <v>44</v>
      </c>
      <c r="H2364">
        <v>151</v>
      </c>
      <c r="I2364" t="s">
        <v>114</v>
      </c>
      <c r="J2364" t="s">
        <v>115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402"/>
        <v>21:44:32.531</v>
      </c>
      <c r="T2364" t="str">
        <f t="shared" si="1403"/>
        <v>21:44:31.631</v>
      </c>
      <c r="U2364" t="str">
        <f t="shared" si="1370"/>
        <v>A54CFF</v>
      </c>
      <c r="V2364">
        <v>0</v>
      </c>
      <c r="W2364">
        <v>0</v>
      </c>
      <c r="X2364">
        <v>2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1</v>
      </c>
      <c r="AI2364" t="s">
        <v>910</v>
      </c>
      <c r="AJ2364">
        <v>43.488092000000002</v>
      </c>
      <c r="AK2364" t="s">
        <v>911</v>
      </c>
      <c r="AL2364">
        <v>-88.822166999999993</v>
      </c>
      <c r="AM2364">
        <v>25</v>
      </c>
      <c r="AN2364">
        <v>1550</v>
      </c>
      <c r="AO2364" t="s">
        <v>118</v>
      </c>
      <c r="AP2364">
        <v>-67</v>
      </c>
      <c r="AQ2364">
        <v>37</v>
      </c>
      <c r="AR2364">
        <v>-960</v>
      </c>
      <c r="AZ2364">
        <v>1200</v>
      </c>
      <c r="BA2364">
        <v>1</v>
      </c>
      <c r="BB2364" t="str">
        <f t="shared" si="1395"/>
        <v xml:space="preserve">N4400K  </v>
      </c>
      <c r="BC2364">
        <v>1</v>
      </c>
      <c r="BE2364">
        <v>0</v>
      </c>
      <c r="BF2364">
        <v>0</v>
      </c>
      <c r="BG2364">
        <v>0</v>
      </c>
      <c r="BH2364">
        <v>1475</v>
      </c>
      <c r="BI2364">
        <v>1</v>
      </c>
      <c r="BJ2364">
        <v>1</v>
      </c>
      <c r="BK2364">
        <v>1</v>
      </c>
      <c r="BL2364">
        <v>0</v>
      </c>
      <c r="BO2364">
        <v>0</v>
      </c>
      <c r="BP2364">
        <v>0</v>
      </c>
      <c r="BW2364" t="str">
        <f t="shared" si="1404"/>
        <v>21:44:32.536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168</v>
      </c>
      <c r="CR2364">
        <v>0</v>
      </c>
      <c r="CW2364">
        <v>4312855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>"07/22/2022 21:44:32.792"</f>
        <v>07/22/2022 21:44:32.792</v>
      </c>
      <c r="C2365" t="str">
        <f t="shared" si="1394"/>
        <v>FFDFD3C0</v>
      </c>
      <c r="D2365" t="s">
        <v>113</v>
      </c>
      <c r="E2365">
        <v>45</v>
      </c>
      <c r="H2365">
        <v>152</v>
      </c>
      <c r="I2365" t="s">
        <v>120</v>
      </c>
      <c r="J2365" t="s">
        <v>115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402"/>
        <v>21:44:32.531</v>
      </c>
      <c r="T2365" t="str">
        <f t="shared" si="1403"/>
        <v>21:44:31.631</v>
      </c>
      <c r="U2365" t="str">
        <f t="shared" si="1370"/>
        <v>A54CFF</v>
      </c>
      <c r="V2365">
        <v>0</v>
      </c>
      <c r="W2365">
        <v>0</v>
      </c>
      <c r="X2365">
        <v>2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1</v>
      </c>
      <c r="AI2365" t="s">
        <v>910</v>
      </c>
      <c r="AJ2365">
        <v>43.488092000000002</v>
      </c>
      <c r="AK2365" t="s">
        <v>911</v>
      </c>
      <c r="AL2365">
        <v>-88.822166999999993</v>
      </c>
      <c r="AM2365">
        <v>25</v>
      </c>
      <c r="AN2365">
        <v>1550</v>
      </c>
      <c r="AO2365" t="s">
        <v>118</v>
      </c>
      <c r="AP2365">
        <v>-67</v>
      </c>
      <c r="AQ2365">
        <v>37</v>
      </c>
      <c r="AR2365">
        <v>-960</v>
      </c>
      <c r="AZ2365">
        <v>1200</v>
      </c>
      <c r="BA2365">
        <v>1</v>
      </c>
      <c r="BB2365" t="str">
        <f t="shared" si="1395"/>
        <v xml:space="preserve">N4400K  </v>
      </c>
      <c r="BC2365">
        <v>1</v>
      </c>
      <c r="BE2365">
        <v>0</v>
      </c>
      <c r="BF2365">
        <v>0</v>
      </c>
      <c r="BG2365">
        <v>0</v>
      </c>
      <c r="BH2365">
        <v>1475</v>
      </c>
      <c r="BI2365">
        <v>1</v>
      </c>
      <c r="BJ2365">
        <v>1</v>
      </c>
      <c r="BK2365">
        <v>1</v>
      </c>
      <c r="BL2365">
        <v>0</v>
      </c>
      <c r="BO2365">
        <v>0</v>
      </c>
      <c r="BP2365">
        <v>0</v>
      </c>
      <c r="BW2365" t="str">
        <f t="shared" si="1404"/>
        <v>21:44:32.536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168</v>
      </c>
      <c r="CR2365">
        <v>0</v>
      </c>
      <c r="CW2365">
        <v>4312855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>"07/22/2022 21:44:32.792"</f>
        <v>07/22/2022 21:44:32.792</v>
      </c>
      <c r="C2366" t="str">
        <f t="shared" si="1394"/>
        <v>FFDFD3C0</v>
      </c>
      <c r="D2366" t="s">
        <v>124</v>
      </c>
      <c r="E2366">
        <v>2</v>
      </c>
      <c r="H2366">
        <v>156</v>
      </c>
      <c r="I2366" t="s">
        <v>125</v>
      </c>
      <c r="J2366" t="s">
        <v>126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402"/>
        <v>21:44:32.531</v>
      </c>
      <c r="T2366" t="str">
        <f t="shared" si="1403"/>
        <v>21:44:31.631</v>
      </c>
      <c r="U2366" t="str">
        <f t="shared" si="1370"/>
        <v>A54CFF</v>
      </c>
      <c r="V2366">
        <v>0</v>
      </c>
      <c r="W2366">
        <v>0</v>
      </c>
      <c r="X2366">
        <v>2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1</v>
      </c>
      <c r="AI2366" t="s">
        <v>910</v>
      </c>
      <c r="AJ2366">
        <v>43.488092000000002</v>
      </c>
      <c r="AK2366" t="s">
        <v>911</v>
      </c>
      <c r="AL2366">
        <v>-88.822166999999993</v>
      </c>
      <c r="AM2366">
        <v>25</v>
      </c>
      <c r="AN2366">
        <v>1550</v>
      </c>
      <c r="AO2366" t="s">
        <v>118</v>
      </c>
      <c r="AP2366">
        <v>-67</v>
      </c>
      <c r="AQ2366">
        <v>37</v>
      </c>
      <c r="AR2366">
        <v>-960</v>
      </c>
      <c r="AZ2366">
        <v>1200</v>
      </c>
      <c r="BA2366">
        <v>1</v>
      </c>
      <c r="BB2366" t="str">
        <f t="shared" si="1395"/>
        <v xml:space="preserve">N4400K  </v>
      </c>
      <c r="BC2366">
        <v>1</v>
      </c>
      <c r="BE2366">
        <v>0</v>
      </c>
      <c r="BF2366">
        <v>0</v>
      </c>
      <c r="BG2366">
        <v>0</v>
      </c>
      <c r="BH2366">
        <v>1475</v>
      </c>
      <c r="BI2366">
        <v>1</v>
      </c>
      <c r="BJ2366">
        <v>1</v>
      </c>
      <c r="BK2366">
        <v>1</v>
      </c>
      <c r="BL2366">
        <v>0</v>
      </c>
      <c r="BO2366">
        <v>0</v>
      </c>
      <c r="BP2366">
        <v>0</v>
      </c>
      <c r="BW2366" t="str">
        <f t="shared" si="1404"/>
        <v>21:44:32.536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168</v>
      </c>
      <c r="CR2366">
        <v>0</v>
      </c>
      <c r="CW2366">
        <v>4312855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 t="shared" ref="A2367:A2372" si="1405">"07/22/2022 21:44:33.635"</f>
        <v>07/22/2022 21:44:33.635</v>
      </c>
      <c r="C2367" t="str">
        <f t="shared" si="1394"/>
        <v>FFDFD3C0</v>
      </c>
      <c r="D2367" t="s">
        <v>113</v>
      </c>
      <c r="E2367">
        <v>44</v>
      </c>
      <c r="H2367">
        <v>151</v>
      </c>
      <c r="I2367" t="s">
        <v>114</v>
      </c>
      <c r="J2367" t="s">
        <v>115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ref="S2367:S2372" si="1406">"21:44:33.375"</f>
        <v>21:44:33.375</v>
      </c>
      <c r="T2367" t="str">
        <f t="shared" ref="T2367:T2372" si="1407">"21:44:32.975"</f>
        <v>21:44:32.975</v>
      </c>
      <c r="U2367" t="str">
        <f t="shared" si="1370"/>
        <v>A54CFF</v>
      </c>
      <c r="V2367">
        <v>0</v>
      </c>
      <c r="W2367">
        <v>0</v>
      </c>
      <c r="X2367">
        <v>2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1</v>
      </c>
      <c r="AI2367" t="s">
        <v>912</v>
      </c>
      <c r="AJ2367">
        <v>43.488221000000003</v>
      </c>
      <c r="AK2367" t="s">
        <v>913</v>
      </c>
      <c r="AL2367">
        <v>-88.822575000000001</v>
      </c>
      <c r="AM2367">
        <v>25</v>
      </c>
      <c r="AN2367">
        <v>1525</v>
      </c>
      <c r="AO2367" t="s">
        <v>118</v>
      </c>
      <c r="AP2367">
        <v>-68</v>
      </c>
      <c r="AQ2367">
        <v>33</v>
      </c>
      <c r="AR2367">
        <v>-960</v>
      </c>
      <c r="AZ2367">
        <v>1200</v>
      </c>
      <c r="BA2367">
        <v>1</v>
      </c>
      <c r="BB2367" t="str">
        <f t="shared" si="1395"/>
        <v xml:space="preserve">N4400K  </v>
      </c>
      <c r="BC2367">
        <v>1</v>
      </c>
      <c r="BE2367">
        <v>0</v>
      </c>
      <c r="BF2367">
        <v>0</v>
      </c>
      <c r="BG2367">
        <v>0</v>
      </c>
      <c r="BH2367">
        <v>1450</v>
      </c>
      <c r="BI2367">
        <v>1</v>
      </c>
      <c r="BJ2367">
        <v>1</v>
      </c>
      <c r="BK2367">
        <v>1</v>
      </c>
      <c r="BL2367">
        <v>0</v>
      </c>
      <c r="BO2367">
        <v>0</v>
      </c>
      <c r="BP2367">
        <v>0</v>
      </c>
      <c r="BW2367" t="str">
        <f t="shared" ref="BW2367:BW2372" si="1408">"21:44:33.380"</f>
        <v>21:44:33.380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119</v>
      </c>
      <c r="CQ2367">
        <v>168</v>
      </c>
      <c r="CR2367">
        <v>3</v>
      </c>
      <c r="CW2367">
        <v>9749090</v>
      </c>
      <c r="CY2367">
        <v>1</v>
      </c>
      <c r="CZ2367">
        <v>0</v>
      </c>
      <c r="DA2367">
        <v>0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 t="shared" si="1405"/>
        <v>07/22/2022 21:44:33.635</v>
      </c>
      <c r="C2368" t="str">
        <f t="shared" si="1394"/>
        <v>FFDFD3C0</v>
      </c>
      <c r="D2368" t="s">
        <v>113</v>
      </c>
      <c r="E2368">
        <v>45</v>
      </c>
      <c r="H2368">
        <v>152</v>
      </c>
      <c r="I2368" t="s">
        <v>120</v>
      </c>
      <c r="J2368" t="s">
        <v>115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1406"/>
        <v>21:44:33.375</v>
      </c>
      <c r="T2368" t="str">
        <f t="shared" si="1407"/>
        <v>21:44:32.975</v>
      </c>
      <c r="U2368" t="str">
        <f t="shared" si="1370"/>
        <v>A54CFF</v>
      </c>
      <c r="V2368">
        <v>0</v>
      </c>
      <c r="W2368">
        <v>0</v>
      </c>
      <c r="X2368">
        <v>2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1</v>
      </c>
      <c r="AI2368" t="s">
        <v>912</v>
      </c>
      <c r="AJ2368">
        <v>43.488221000000003</v>
      </c>
      <c r="AK2368" t="s">
        <v>913</v>
      </c>
      <c r="AL2368">
        <v>-88.822575000000001</v>
      </c>
      <c r="AM2368">
        <v>25</v>
      </c>
      <c r="AN2368">
        <v>1525</v>
      </c>
      <c r="AO2368" t="s">
        <v>118</v>
      </c>
      <c r="AP2368">
        <v>-68</v>
      </c>
      <c r="AQ2368">
        <v>33</v>
      </c>
      <c r="AR2368">
        <v>-960</v>
      </c>
      <c r="AZ2368">
        <v>1200</v>
      </c>
      <c r="BA2368">
        <v>1</v>
      </c>
      <c r="BB2368" t="str">
        <f t="shared" si="1395"/>
        <v xml:space="preserve">N4400K  </v>
      </c>
      <c r="BC2368">
        <v>1</v>
      </c>
      <c r="BE2368">
        <v>0</v>
      </c>
      <c r="BF2368">
        <v>0</v>
      </c>
      <c r="BG2368">
        <v>0</v>
      </c>
      <c r="BH2368">
        <v>1450</v>
      </c>
      <c r="BI2368">
        <v>1</v>
      </c>
      <c r="BJ2368">
        <v>1</v>
      </c>
      <c r="BK2368">
        <v>1</v>
      </c>
      <c r="BL2368">
        <v>0</v>
      </c>
      <c r="BO2368">
        <v>0</v>
      </c>
      <c r="BP2368">
        <v>0</v>
      </c>
      <c r="BW2368" t="str">
        <f t="shared" si="1408"/>
        <v>21:44:33.380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119</v>
      </c>
      <c r="CQ2368">
        <v>168</v>
      </c>
      <c r="CR2368">
        <v>3</v>
      </c>
      <c r="CW2368">
        <v>9749090</v>
      </c>
      <c r="CY2368">
        <v>1</v>
      </c>
      <c r="CZ2368">
        <v>0</v>
      </c>
      <c r="DA2368">
        <v>1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 t="shared" si="1405"/>
        <v>07/22/2022 21:44:33.635</v>
      </c>
      <c r="C2369" t="str">
        <f t="shared" si="1394"/>
        <v>FFDFD3C0</v>
      </c>
      <c r="D2369" t="s">
        <v>124</v>
      </c>
      <c r="E2369">
        <v>2</v>
      </c>
      <c r="H2369">
        <v>156</v>
      </c>
      <c r="I2369" t="s">
        <v>125</v>
      </c>
      <c r="J2369" t="s">
        <v>126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si="1406"/>
        <v>21:44:33.375</v>
      </c>
      <c r="T2369" t="str">
        <f t="shared" si="1407"/>
        <v>21:44:32.975</v>
      </c>
      <c r="U2369" t="str">
        <f t="shared" si="1370"/>
        <v>A54CFF</v>
      </c>
      <c r="V2369">
        <v>0</v>
      </c>
      <c r="W2369">
        <v>0</v>
      </c>
      <c r="X2369">
        <v>2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1</v>
      </c>
      <c r="AI2369" t="s">
        <v>912</v>
      </c>
      <c r="AJ2369">
        <v>43.488221000000003</v>
      </c>
      <c r="AK2369" t="s">
        <v>913</v>
      </c>
      <c r="AL2369">
        <v>-88.822575000000001</v>
      </c>
      <c r="AM2369">
        <v>25</v>
      </c>
      <c r="AN2369">
        <v>1525</v>
      </c>
      <c r="AO2369" t="s">
        <v>118</v>
      </c>
      <c r="AP2369">
        <v>-68</v>
      </c>
      <c r="AQ2369">
        <v>33</v>
      </c>
      <c r="AR2369">
        <v>-960</v>
      </c>
      <c r="AZ2369">
        <v>1200</v>
      </c>
      <c r="BA2369">
        <v>1</v>
      </c>
      <c r="BB2369" t="str">
        <f t="shared" si="1395"/>
        <v xml:space="preserve">N4400K  </v>
      </c>
      <c r="BC2369">
        <v>1</v>
      </c>
      <c r="BE2369">
        <v>0</v>
      </c>
      <c r="BF2369">
        <v>0</v>
      </c>
      <c r="BG2369">
        <v>0</v>
      </c>
      <c r="BH2369">
        <v>1450</v>
      </c>
      <c r="BI2369">
        <v>1</v>
      </c>
      <c r="BJ2369">
        <v>1</v>
      </c>
      <c r="BK2369">
        <v>1</v>
      </c>
      <c r="BL2369">
        <v>0</v>
      </c>
      <c r="BO2369">
        <v>0</v>
      </c>
      <c r="BP2369">
        <v>0</v>
      </c>
      <c r="BW2369" t="str">
        <f t="shared" si="1408"/>
        <v>21:44:33.380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119</v>
      </c>
      <c r="CQ2369">
        <v>168</v>
      </c>
      <c r="CR2369">
        <v>3</v>
      </c>
      <c r="CW2369">
        <v>9749090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 t="shared" si="1405"/>
        <v>07/22/2022 21:44:33.635</v>
      </c>
      <c r="C2370" t="str">
        <f t="shared" si="1394"/>
        <v>FFDFD3C0</v>
      </c>
      <c r="D2370" t="s">
        <v>127</v>
      </c>
      <c r="E2370">
        <v>8</v>
      </c>
      <c r="F2370">
        <v>2008</v>
      </c>
      <c r="G2370" t="s">
        <v>128</v>
      </c>
      <c r="J2370" t="s">
        <v>129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406"/>
        <v>21:44:33.375</v>
      </c>
      <c r="T2370" t="str">
        <f t="shared" si="1407"/>
        <v>21:44:32.975</v>
      </c>
      <c r="U2370" t="str">
        <f t="shared" ref="U2370:U2433" si="1409">"A54CFF"</f>
        <v>A54CFF</v>
      </c>
      <c r="V2370">
        <v>0</v>
      </c>
      <c r="W2370">
        <v>0</v>
      </c>
      <c r="X2370">
        <v>2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1</v>
      </c>
      <c r="AI2370" t="s">
        <v>912</v>
      </c>
      <c r="AJ2370">
        <v>43.488221000000003</v>
      </c>
      <c r="AK2370" t="s">
        <v>913</v>
      </c>
      <c r="AL2370">
        <v>-88.822575000000001</v>
      </c>
      <c r="AM2370">
        <v>25</v>
      </c>
      <c r="AN2370">
        <v>1525</v>
      </c>
      <c r="AO2370" t="s">
        <v>118</v>
      </c>
      <c r="AP2370">
        <v>-68</v>
      </c>
      <c r="AQ2370">
        <v>33</v>
      </c>
      <c r="AR2370">
        <v>-960</v>
      </c>
      <c r="AZ2370">
        <v>1200</v>
      </c>
      <c r="BA2370">
        <v>1</v>
      </c>
      <c r="BB2370" t="str">
        <f t="shared" si="1395"/>
        <v xml:space="preserve">N4400K  </v>
      </c>
      <c r="BC2370">
        <v>1</v>
      </c>
      <c r="BE2370">
        <v>0</v>
      </c>
      <c r="BF2370">
        <v>0</v>
      </c>
      <c r="BG2370">
        <v>0</v>
      </c>
      <c r="BH2370">
        <v>1450</v>
      </c>
      <c r="BI2370">
        <v>1</v>
      </c>
      <c r="BJ2370">
        <v>1</v>
      </c>
      <c r="BK2370">
        <v>1</v>
      </c>
      <c r="BL2370">
        <v>0</v>
      </c>
      <c r="BO2370">
        <v>0</v>
      </c>
      <c r="BP2370">
        <v>0</v>
      </c>
      <c r="BW2370" t="str">
        <f t="shared" si="1408"/>
        <v>21:44:33.380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119</v>
      </c>
      <c r="CQ2370">
        <v>168</v>
      </c>
      <c r="CR2370">
        <v>3</v>
      </c>
      <c r="CW2370">
        <v>9749090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 t="shared" si="1405"/>
        <v>07/22/2022 21:44:33.635</v>
      </c>
      <c r="C2371" t="str">
        <f t="shared" si="1394"/>
        <v>FFDFD3C0</v>
      </c>
      <c r="D2371" t="s">
        <v>121</v>
      </c>
      <c r="E2371">
        <v>12</v>
      </c>
      <c r="F2371">
        <v>1012</v>
      </c>
      <c r="G2371" t="s">
        <v>122</v>
      </c>
      <c r="J2371" t="s">
        <v>123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406"/>
        <v>21:44:33.375</v>
      </c>
      <c r="T2371" t="str">
        <f t="shared" si="1407"/>
        <v>21:44:32.975</v>
      </c>
      <c r="U2371" t="str">
        <f t="shared" si="1409"/>
        <v>A54CFF</v>
      </c>
      <c r="V2371">
        <v>0</v>
      </c>
      <c r="W2371">
        <v>0</v>
      </c>
      <c r="X2371">
        <v>2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1</v>
      </c>
      <c r="AI2371" t="s">
        <v>912</v>
      </c>
      <c r="AJ2371">
        <v>43.488221000000003</v>
      </c>
      <c r="AK2371" t="s">
        <v>913</v>
      </c>
      <c r="AL2371">
        <v>-88.822575000000001</v>
      </c>
      <c r="AM2371">
        <v>25</v>
      </c>
      <c r="AN2371">
        <v>1525</v>
      </c>
      <c r="AO2371" t="s">
        <v>118</v>
      </c>
      <c r="AP2371">
        <v>-68</v>
      </c>
      <c r="AQ2371">
        <v>33</v>
      </c>
      <c r="AR2371">
        <v>-960</v>
      </c>
      <c r="AZ2371">
        <v>1200</v>
      </c>
      <c r="BA2371">
        <v>1</v>
      </c>
      <c r="BB2371" t="str">
        <f t="shared" si="1395"/>
        <v xml:space="preserve">N4400K  </v>
      </c>
      <c r="BC2371">
        <v>1</v>
      </c>
      <c r="BE2371">
        <v>0</v>
      </c>
      <c r="BF2371">
        <v>0</v>
      </c>
      <c r="BG2371">
        <v>0</v>
      </c>
      <c r="BH2371">
        <v>1450</v>
      </c>
      <c r="BI2371">
        <v>1</v>
      </c>
      <c r="BJ2371">
        <v>1</v>
      </c>
      <c r="BK2371">
        <v>1</v>
      </c>
      <c r="BL2371">
        <v>0</v>
      </c>
      <c r="BO2371">
        <v>0</v>
      </c>
      <c r="BP2371">
        <v>0</v>
      </c>
      <c r="BW2371" t="str">
        <f t="shared" si="1408"/>
        <v>21:44:33.380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7</v>
      </c>
      <c r="CP2371" t="s">
        <v>119</v>
      </c>
      <c r="CQ2371">
        <v>168</v>
      </c>
      <c r="CR2371">
        <v>3</v>
      </c>
      <c r="CW2371">
        <v>9749090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 t="shared" si="1405"/>
        <v>07/22/2022 21:44:33.635</v>
      </c>
      <c r="C2372" t="str">
        <f t="shared" si="1394"/>
        <v>FFDFD3C0</v>
      </c>
      <c r="D2372" t="s">
        <v>121</v>
      </c>
      <c r="E2372">
        <v>11</v>
      </c>
      <c r="F2372">
        <v>1011</v>
      </c>
      <c r="G2372" t="s">
        <v>125</v>
      </c>
      <c r="J2372" t="s">
        <v>123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1406"/>
        <v>21:44:33.375</v>
      </c>
      <c r="T2372" t="str">
        <f t="shared" si="1407"/>
        <v>21:44:32.975</v>
      </c>
      <c r="U2372" t="str">
        <f t="shared" si="1409"/>
        <v>A54CFF</v>
      </c>
      <c r="V2372">
        <v>0</v>
      </c>
      <c r="W2372">
        <v>0</v>
      </c>
      <c r="X2372">
        <v>2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1</v>
      </c>
      <c r="AI2372" t="s">
        <v>912</v>
      </c>
      <c r="AJ2372">
        <v>43.488221000000003</v>
      </c>
      <c r="AK2372" t="s">
        <v>913</v>
      </c>
      <c r="AL2372">
        <v>-88.822575000000001</v>
      </c>
      <c r="AM2372">
        <v>25</v>
      </c>
      <c r="AN2372">
        <v>1525</v>
      </c>
      <c r="AO2372" t="s">
        <v>118</v>
      </c>
      <c r="AP2372">
        <v>-68</v>
      </c>
      <c r="AQ2372">
        <v>33</v>
      </c>
      <c r="AR2372">
        <v>-960</v>
      </c>
      <c r="AZ2372">
        <v>1200</v>
      </c>
      <c r="BA2372">
        <v>1</v>
      </c>
      <c r="BB2372" t="str">
        <f t="shared" si="1395"/>
        <v xml:space="preserve">N4400K  </v>
      </c>
      <c r="BC2372">
        <v>1</v>
      </c>
      <c r="BE2372">
        <v>0</v>
      </c>
      <c r="BF2372">
        <v>0</v>
      </c>
      <c r="BG2372">
        <v>0</v>
      </c>
      <c r="BH2372">
        <v>1450</v>
      </c>
      <c r="BI2372">
        <v>1</v>
      </c>
      <c r="BJ2372">
        <v>1</v>
      </c>
      <c r="BK2372">
        <v>1</v>
      </c>
      <c r="BL2372">
        <v>0</v>
      </c>
      <c r="BO2372">
        <v>0</v>
      </c>
      <c r="BP2372">
        <v>0</v>
      </c>
      <c r="BW2372" t="str">
        <f t="shared" si="1408"/>
        <v>21:44:33.380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119</v>
      </c>
      <c r="CQ2372">
        <v>168</v>
      </c>
      <c r="CR2372">
        <v>3</v>
      </c>
      <c r="CW2372">
        <v>9749090</v>
      </c>
      <c r="CY2372">
        <v>1</v>
      </c>
      <c r="CZ2372">
        <v>0</v>
      </c>
      <c r="DA2372">
        <v>1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>"07/22/2022 21:44:34.698"</f>
        <v>07/22/2022 21:44:34.698</v>
      </c>
      <c r="C2373" t="str">
        <f t="shared" si="1394"/>
        <v>FFDFD3C0</v>
      </c>
      <c r="D2373" t="s">
        <v>113</v>
      </c>
      <c r="E2373">
        <v>45</v>
      </c>
      <c r="H2373">
        <v>152</v>
      </c>
      <c r="I2373" t="s">
        <v>120</v>
      </c>
      <c r="J2373" t="s">
        <v>115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ref="S2373:S2378" si="1410">"21:44:34.453"</f>
        <v>21:44:34.453</v>
      </c>
      <c r="T2373" t="str">
        <f t="shared" ref="T2373:T2378" si="1411">"21:44:34.053"</f>
        <v>21:44:34.053</v>
      </c>
      <c r="U2373" t="str">
        <f t="shared" si="1409"/>
        <v>A54CFF</v>
      </c>
      <c r="V2373">
        <v>0</v>
      </c>
      <c r="W2373">
        <v>0</v>
      </c>
      <c r="X2373">
        <v>2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1</v>
      </c>
      <c r="AI2373" t="s">
        <v>914</v>
      </c>
      <c r="AJ2373">
        <v>43.488371000000001</v>
      </c>
      <c r="AK2373" t="s">
        <v>915</v>
      </c>
      <c r="AL2373">
        <v>-88.823003999999997</v>
      </c>
      <c r="AM2373">
        <v>25</v>
      </c>
      <c r="AN2373">
        <v>1525</v>
      </c>
      <c r="AO2373" t="s">
        <v>118</v>
      </c>
      <c r="AP2373">
        <v>-69</v>
      </c>
      <c r="AQ2373">
        <v>30</v>
      </c>
      <c r="AR2373">
        <v>-1024</v>
      </c>
      <c r="AZ2373">
        <v>1200</v>
      </c>
      <c r="BA2373">
        <v>1</v>
      </c>
      <c r="BB2373" t="str">
        <f t="shared" si="1395"/>
        <v xml:space="preserve">N4400K  </v>
      </c>
      <c r="BC2373">
        <v>1</v>
      </c>
      <c r="BE2373">
        <v>0</v>
      </c>
      <c r="BF2373">
        <v>0</v>
      </c>
      <c r="BG2373">
        <v>0</v>
      </c>
      <c r="BH2373">
        <v>1425</v>
      </c>
      <c r="BI2373">
        <v>1</v>
      </c>
      <c r="BJ2373">
        <v>1</v>
      </c>
      <c r="BK2373">
        <v>1</v>
      </c>
      <c r="BL2373">
        <v>0</v>
      </c>
      <c r="BO2373">
        <v>0</v>
      </c>
      <c r="BP2373">
        <v>0</v>
      </c>
      <c r="BW2373" t="str">
        <f t="shared" ref="BW2373:BW2378" si="1412">"21:44:34.456"</f>
        <v>21:44:34.456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7</v>
      </c>
      <c r="CP2373" t="s">
        <v>119</v>
      </c>
      <c r="CQ2373">
        <v>168</v>
      </c>
      <c r="CR2373">
        <v>0</v>
      </c>
      <c r="CW2373">
        <v>4315293</v>
      </c>
      <c r="CY2373">
        <v>1</v>
      </c>
      <c r="CZ2373">
        <v>0</v>
      </c>
      <c r="DA2373">
        <v>0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>"07/22/2022 21:44:34.698"</f>
        <v>07/22/2022 21:44:34.698</v>
      </c>
      <c r="C2374" t="str">
        <f t="shared" si="1394"/>
        <v>FFDFD3C0</v>
      </c>
      <c r="D2374" t="s">
        <v>113</v>
      </c>
      <c r="E2374">
        <v>44</v>
      </c>
      <c r="H2374">
        <v>151</v>
      </c>
      <c r="I2374" t="s">
        <v>114</v>
      </c>
      <c r="J2374" t="s">
        <v>115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410"/>
        <v>21:44:34.453</v>
      </c>
      <c r="T2374" t="str">
        <f t="shared" si="1411"/>
        <v>21:44:34.053</v>
      </c>
      <c r="U2374" t="str">
        <f t="shared" si="1409"/>
        <v>A54CFF</v>
      </c>
      <c r="V2374">
        <v>0</v>
      </c>
      <c r="W2374">
        <v>0</v>
      </c>
      <c r="X2374">
        <v>2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1</v>
      </c>
      <c r="AI2374" t="s">
        <v>914</v>
      </c>
      <c r="AJ2374">
        <v>43.488371000000001</v>
      </c>
      <c r="AK2374" t="s">
        <v>915</v>
      </c>
      <c r="AL2374">
        <v>-88.823003999999997</v>
      </c>
      <c r="AM2374">
        <v>25</v>
      </c>
      <c r="AN2374">
        <v>1525</v>
      </c>
      <c r="AO2374" t="s">
        <v>118</v>
      </c>
      <c r="AP2374">
        <v>-69</v>
      </c>
      <c r="AQ2374">
        <v>30</v>
      </c>
      <c r="AR2374">
        <v>-1024</v>
      </c>
      <c r="AZ2374">
        <v>1200</v>
      </c>
      <c r="BA2374">
        <v>1</v>
      </c>
      <c r="BB2374" t="str">
        <f t="shared" si="1395"/>
        <v xml:space="preserve">N4400K  </v>
      </c>
      <c r="BC2374">
        <v>1</v>
      </c>
      <c r="BE2374">
        <v>0</v>
      </c>
      <c r="BF2374">
        <v>0</v>
      </c>
      <c r="BG2374">
        <v>0</v>
      </c>
      <c r="BH2374">
        <v>1425</v>
      </c>
      <c r="BI2374">
        <v>1</v>
      </c>
      <c r="BJ2374">
        <v>1</v>
      </c>
      <c r="BK2374">
        <v>1</v>
      </c>
      <c r="BL2374">
        <v>0</v>
      </c>
      <c r="BO2374">
        <v>0</v>
      </c>
      <c r="BP2374">
        <v>0</v>
      </c>
      <c r="BW2374" t="str">
        <f t="shared" si="1412"/>
        <v>21:44:34.456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7</v>
      </c>
      <c r="CP2374" t="s">
        <v>119</v>
      </c>
      <c r="CQ2374">
        <v>168</v>
      </c>
      <c r="CR2374">
        <v>0</v>
      </c>
      <c r="CW2374">
        <v>4315293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>"07/22/2022 21:44:34.698"</f>
        <v>07/22/2022 21:44:34.698</v>
      </c>
      <c r="C2375" t="str">
        <f t="shared" si="1394"/>
        <v>FFDFD3C0</v>
      </c>
      <c r="D2375" t="s">
        <v>124</v>
      </c>
      <c r="E2375">
        <v>2</v>
      </c>
      <c r="H2375">
        <v>156</v>
      </c>
      <c r="I2375" t="s">
        <v>125</v>
      </c>
      <c r="J2375" t="s">
        <v>126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1410"/>
        <v>21:44:34.453</v>
      </c>
      <c r="T2375" t="str">
        <f t="shared" si="1411"/>
        <v>21:44:34.053</v>
      </c>
      <c r="U2375" t="str">
        <f t="shared" si="1409"/>
        <v>A54CFF</v>
      </c>
      <c r="V2375">
        <v>0</v>
      </c>
      <c r="W2375">
        <v>0</v>
      </c>
      <c r="X2375">
        <v>2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1</v>
      </c>
      <c r="AI2375" t="s">
        <v>914</v>
      </c>
      <c r="AJ2375">
        <v>43.488371000000001</v>
      </c>
      <c r="AK2375" t="s">
        <v>915</v>
      </c>
      <c r="AL2375">
        <v>-88.823003999999997</v>
      </c>
      <c r="AM2375">
        <v>25</v>
      </c>
      <c r="AN2375">
        <v>1525</v>
      </c>
      <c r="AO2375" t="s">
        <v>118</v>
      </c>
      <c r="AP2375">
        <v>-69</v>
      </c>
      <c r="AQ2375">
        <v>30</v>
      </c>
      <c r="AR2375">
        <v>-1024</v>
      </c>
      <c r="AZ2375">
        <v>1200</v>
      </c>
      <c r="BA2375">
        <v>1</v>
      </c>
      <c r="BB2375" t="str">
        <f t="shared" si="1395"/>
        <v xml:space="preserve">N4400K  </v>
      </c>
      <c r="BC2375">
        <v>1</v>
      </c>
      <c r="BE2375">
        <v>0</v>
      </c>
      <c r="BF2375">
        <v>0</v>
      </c>
      <c r="BG2375">
        <v>0</v>
      </c>
      <c r="BH2375">
        <v>1425</v>
      </c>
      <c r="BI2375">
        <v>1</v>
      </c>
      <c r="BJ2375">
        <v>1</v>
      </c>
      <c r="BK2375">
        <v>1</v>
      </c>
      <c r="BL2375">
        <v>0</v>
      </c>
      <c r="BO2375">
        <v>0</v>
      </c>
      <c r="BP2375">
        <v>0</v>
      </c>
      <c r="BW2375" t="str">
        <f t="shared" si="1412"/>
        <v>21:44:34.456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168</v>
      </c>
      <c r="CR2375">
        <v>0</v>
      </c>
      <c r="CW2375">
        <v>4315293</v>
      </c>
      <c r="CY2375">
        <v>1</v>
      </c>
      <c r="CZ2375">
        <v>0</v>
      </c>
      <c r="DA2375">
        <v>1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>"07/22/2022 21:44:34.698"</f>
        <v>07/22/2022 21:44:34.698</v>
      </c>
      <c r="C2376" t="str">
        <f t="shared" si="1394"/>
        <v>FFDFD3C0</v>
      </c>
      <c r="D2376" t="s">
        <v>127</v>
      </c>
      <c r="E2376">
        <v>8</v>
      </c>
      <c r="F2376">
        <v>2008</v>
      </c>
      <c r="G2376" t="s">
        <v>128</v>
      </c>
      <c r="J2376" t="s">
        <v>129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1410"/>
        <v>21:44:34.453</v>
      </c>
      <c r="T2376" t="str">
        <f t="shared" si="1411"/>
        <v>21:44:34.053</v>
      </c>
      <c r="U2376" t="str">
        <f t="shared" si="1409"/>
        <v>A54CFF</v>
      </c>
      <c r="V2376">
        <v>0</v>
      </c>
      <c r="W2376">
        <v>0</v>
      </c>
      <c r="X2376">
        <v>2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1</v>
      </c>
      <c r="AI2376" t="s">
        <v>914</v>
      </c>
      <c r="AJ2376">
        <v>43.488371000000001</v>
      </c>
      <c r="AK2376" t="s">
        <v>915</v>
      </c>
      <c r="AL2376">
        <v>-88.823003999999997</v>
      </c>
      <c r="AM2376">
        <v>25</v>
      </c>
      <c r="AN2376">
        <v>1525</v>
      </c>
      <c r="AO2376" t="s">
        <v>118</v>
      </c>
      <c r="AP2376">
        <v>-69</v>
      </c>
      <c r="AQ2376">
        <v>30</v>
      </c>
      <c r="AR2376">
        <v>-1024</v>
      </c>
      <c r="AZ2376">
        <v>1200</v>
      </c>
      <c r="BA2376">
        <v>1</v>
      </c>
      <c r="BB2376" t="str">
        <f t="shared" si="1395"/>
        <v xml:space="preserve">N4400K  </v>
      </c>
      <c r="BC2376">
        <v>1</v>
      </c>
      <c r="BE2376">
        <v>0</v>
      </c>
      <c r="BF2376">
        <v>0</v>
      </c>
      <c r="BG2376">
        <v>0</v>
      </c>
      <c r="BH2376">
        <v>1425</v>
      </c>
      <c r="BI2376">
        <v>1</v>
      </c>
      <c r="BJ2376">
        <v>1</v>
      </c>
      <c r="BK2376">
        <v>1</v>
      </c>
      <c r="BL2376">
        <v>0</v>
      </c>
      <c r="BO2376">
        <v>0</v>
      </c>
      <c r="BP2376">
        <v>0</v>
      </c>
      <c r="BW2376" t="str">
        <f t="shared" si="1412"/>
        <v>21:44:34.456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168</v>
      </c>
      <c r="CR2376">
        <v>0</v>
      </c>
      <c r="CW2376">
        <v>4315293</v>
      </c>
      <c r="CY2376">
        <v>1</v>
      </c>
      <c r="CZ2376">
        <v>0</v>
      </c>
      <c r="DA2376">
        <v>1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>"07/22/2022 21:44:34.714"</f>
        <v>07/22/2022 21:44:34.714</v>
      </c>
      <c r="C2377" t="str">
        <f t="shared" si="1394"/>
        <v>FFDFD3C0</v>
      </c>
      <c r="D2377" t="s">
        <v>121</v>
      </c>
      <c r="E2377">
        <v>12</v>
      </c>
      <c r="F2377">
        <v>1012</v>
      </c>
      <c r="G2377" t="s">
        <v>122</v>
      </c>
      <c r="J2377" t="s">
        <v>123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410"/>
        <v>21:44:34.453</v>
      </c>
      <c r="T2377" t="str">
        <f t="shared" si="1411"/>
        <v>21:44:34.053</v>
      </c>
      <c r="U2377" t="str">
        <f t="shared" si="1409"/>
        <v>A54CFF</v>
      </c>
      <c r="V2377">
        <v>0</v>
      </c>
      <c r="W2377">
        <v>0</v>
      </c>
      <c r="X2377">
        <v>2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1</v>
      </c>
      <c r="AI2377" t="s">
        <v>914</v>
      </c>
      <c r="AJ2377">
        <v>43.488371000000001</v>
      </c>
      <c r="AK2377" t="s">
        <v>915</v>
      </c>
      <c r="AL2377">
        <v>-88.823003999999997</v>
      </c>
      <c r="AM2377">
        <v>25</v>
      </c>
      <c r="AN2377">
        <v>1525</v>
      </c>
      <c r="AO2377" t="s">
        <v>118</v>
      </c>
      <c r="AP2377">
        <v>-69</v>
      </c>
      <c r="AQ2377">
        <v>30</v>
      </c>
      <c r="AR2377">
        <v>-1024</v>
      </c>
      <c r="AZ2377">
        <v>1200</v>
      </c>
      <c r="BA2377">
        <v>1</v>
      </c>
      <c r="BB2377" t="str">
        <f t="shared" si="1395"/>
        <v xml:space="preserve">N4400K  </v>
      </c>
      <c r="BC2377">
        <v>1</v>
      </c>
      <c r="BE2377">
        <v>0</v>
      </c>
      <c r="BF2377">
        <v>0</v>
      </c>
      <c r="BG2377">
        <v>0</v>
      </c>
      <c r="BH2377">
        <v>1425</v>
      </c>
      <c r="BI2377">
        <v>1</v>
      </c>
      <c r="BJ2377">
        <v>1</v>
      </c>
      <c r="BK2377">
        <v>1</v>
      </c>
      <c r="BL2377">
        <v>0</v>
      </c>
      <c r="BO2377">
        <v>0</v>
      </c>
      <c r="BP2377">
        <v>0</v>
      </c>
      <c r="BW2377" t="str">
        <f t="shared" si="1412"/>
        <v>21:44:34.456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168</v>
      </c>
      <c r="CR2377">
        <v>0</v>
      </c>
      <c r="CW2377">
        <v>4315293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>"07/22/2022 21:44:34.714"</f>
        <v>07/22/2022 21:44:34.714</v>
      </c>
      <c r="C2378" t="str">
        <f t="shared" si="1394"/>
        <v>FFDFD3C0</v>
      </c>
      <c r="D2378" t="s">
        <v>121</v>
      </c>
      <c r="E2378">
        <v>11</v>
      </c>
      <c r="F2378">
        <v>1011</v>
      </c>
      <c r="G2378" t="s">
        <v>125</v>
      </c>
      <c r="J2378" t="s">
        <v>123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410"/>
        <v>21:44:34.453</v>
      </c>
      <c r="T2378" t="str">
        <f t="shared" si="1411"/>
        <v>21:44:34.053</v>
      </c>
      <c r="U2378" t="str">
        <f t="shared" si="1409"/>
        <v>A54CFF</v>
      </c>
      <c r="V2378">
        <v>0</v>
      </c>
      <c r="W2378">
        <v>0</v>
      </c>
      <c r="X2378">
        <v>2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1</v>
      </c>
      <c r="AI2378" t="s">
        <v>914</v>
      </c>
      <c r="AJ2378">
        <v>43.488371000000001</v>
      </c>
      <c r="AK2378" t="s">
        <v>915</v>
      </c>
      <c r="AL2378">
        <v>-88.823003999999997</v>
      </c>
      <c r="AM2378">
        <v>25</v>
      </c>
      <c r="AN2378">
        <v>1525</v>
      </c>
      <c r="AO2378" t="s">
        <v>118</v>
      </c>
      <c r="AP2378">
        <v>-69</v>
      </c>
      <c r="AQ2378">
        <v>30</v>
      </c>
      <c r="AR2378">
        <v>-1024</v>
      </c>
      <c r="AZ2378">
        <v>1200</v>
      </c>
      <c r="BA2378">
        <v>1</v>
      </c>
      <c r="BB2378" t="str">
        <f t="shared" si="1395"/>
        <v xml:space="preserve">N4400K  </v>
      </c>
      <c r="BC2378">
        <v>1</v>
      </c>
      <c r="BE2378">
        <v>0</v>
      </c>
      <c r="BF2378">
        <v>0</v>
      </c>
      <c r="BG2378">
        <v>0</v>
      </c>
      <c r="BH2378">
        <v>1425</v>
      </c>
      <c r="BI2378">
        <v>1</v>
      </c>
      <c r="BJ2378">
        <v>1</v>
      </c>
      <c r="BK2378">
        <v>1</v>
      </c>
      <c r="BL2378">
        <v>0</v>
      </c>
      <c r="BO2378">
        <v>0</v>
      </c>
      <c r="BP2378">
        <v>0</v>
      </c>
      <c r="BW2378" t="str">
        <f t="shared" si="1412"/>
        <v>21:44:34.456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168</v>
      </c>
      <c r="CR2378">
        <v>0</v>
      </c>
      <c r="CW2378">
        <v>4315293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>"07/22/2022 21:44:35.636"</f>
        <v>07/22/2022 21:44:35.636</v>
      </c>
      <c r="C2379" t="str">
        <f t="shared" si="1394"/>
        <v>FFDFD3C0</v>
      </c>
      <c r="D2379" t="s">
        <v>121</v>
      </c>
      <c r="E2379">
        <v>12</v>
      </c>
      <c r="F2379">
        <v>1012</v>
      </c>
      <c r="G2379" t="s">
        <v>122</v>
      </c>
      <c r="J2379" t="s">
        <v>123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ref="S2379:S2384" si="1413">"21:44:35.398"</f>
        <v>21:44:35.398</v>
      </c>
      <c r="T2379" t="str">
        <f t="shared" ref="T2379:T2384" si="1414">"21:44:34.998"</f>
        <v>21:44:34.998</v>
      </c>
      <c r="U2379" t="str">
        <f t="shared" si="1409"/>
        <v>A54CFF</v>
      </c>
      <c r="V2379">
        <v>0</v>
      </c>
      <c r="W2379">
        <v>0</v>
      </c>
      <c r="X2379">
        <v>2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1</v>
      </c>
      <c r="AI2379" t="s">
        <v>916</v>
      </c>
      <c r="AJ2379">
        <v>43.488500000000002</v>
      </c>
      <c r="AK2379" t="s">
        <v>917</v>
      </c>
      <c r="AL2379">
        <v>-88.823410999999993</v>
      </c>
      <c r="AM2379">
        <v>25</v>
      </c>
      <c r="AN2379">
        <v>1500</v>
      </c>
      <c r="AO2379" t="s">
        <v>118</v>
      </c>
      <c r="AP2379">
        <v>-69</v>
      </c>
      <c r="AQ2379">
        <v>28</v>
      </c>
      <c r="AR2379">
        <v>-1024</v>
      </c>
      <c r="AZ2379">
        <v>1200</v>
      </c>
      <c r="BA2379">
        <v>1</v>
      </c>
      <c r="BB2379" t="str">
        <f t="shared" si="1395"/>
        <v xml:space="preserve">N4400K  </v>
      </c>
      <c r="BC2379">
        <v>1</v>
      </c>
      <c r="BE2379">
        <v>0</v>
      </c>
      <c r="BF2379">
        <v>0</v>
      </c>
      <c r="BG2379">
        <v>0</v>
      </c>
      <c r="BH2379">
        <v>1400</v>
      </c>
      <c r="BI2379">
        <v>1</v>
      </c>
      <c r="BJ2379">
        <v>1</v>
      </c>
      <c r="BK2379">
        <v>1</v>
      </c>
      <c r="BL2379">
        <v>0</v>
      </c>
      <c r="BO2379">
        <v>0</v>
      </c>
      <c r="BP2379">
        <v>0</v>
      </c>
      <c r="BW2379" t="str">
        <f t="shared" ref="BW2379:BW2384" si="1415">"21:44:35.402"</f>
        <v>21:44:35.402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168</v>
      </c>
      <c r="CR2379">
        <v>0</v>
      </c>
      <c r="CW2379">
        <v>4316437</v>
      </c>
      <c r="CY2379">
        <v>1</v>
      </c>
      <c r="CZ2379">
        <v>0</v>
      </c>
      <c r="DA2379">
        <v>0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>"07/22/2022 21:44:35.636"</f>
        <v>07/22/2022 21:44:35.636</v>
      </c>
      <c r="C2380" t="str">
        <f t="shared" si="1394"/>
        <v>FFDFD3C0</v>
      </c>
      <c r="D2380" t="s">
        <v>113</v>
      </c>
      <c r="E2380">
        <v>44</v>
      </c>
      <c r="H2380">
        <v>151</v>
      </c>
      <c r="I2380" t="s">
        <v>114</v>
      </c>
      <c r="J2380" t="s">
        <v>115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413"/>
        <v>21:44:35.398</v>
      </c>
      <c r="T2380" t="str">
        <f t="shared" si="1414"/>
        <v>21:44:34.998</v>
      </c>
      <c r="U2380" t="str">
        <f t="shared" si="1409"/>
        <v>A54CFF</v>
      </c>
      <c r="V2380">
        <v>0</v>
      </c>
      <c r="W2380">
        <v>0</v>
      </c>
      <c r="X2380">
        <v>2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1</v>
      </c>
      <c r="AI2380" t="s">
        <v>916</v>
      </c>
      <c r="AJ2380">
        <v>43.488500000000002</v>
      </c>
      <c r="AK2380" t="s">
        <v>917</v>
      </c>
      <c r="AL2380">
        <v>-88.823410999999993</v>
      </c>
      <c r="AM2380">
        <v>25</v>
      </c>
      <c r="AN2380">
        <v>1500</v>
      </c>
      <c r="AO2380" t="s">
        <v>118</v>
      </c>
      <c r="AP2380">
        <v>-69</v>
      </c>
      <c r="AQ2380">
        <v>28</v>
      </c>
      <c r="AR2380">
        <v>-1024</v>
      </c>
      <c r="AZ2380">
        <v>1200</v>
      </c>
      <c r="BA2380">
        <v>1</v>
      </c>
      <c r="BB2380" t="str">
        <f t="shared" si="1395"/>
        <v xml:space="preserve">N4400K  </v>
      </c>
      <c r="BC2380">
        <v>1</v>
      </c>
      <c r="BE2380">
        <v>0</v>
      </c>
      <c r="BF2380">
        <v>0</v>
      </c>
      <c r="BG2380">
        <v>0</v>
      </c>
      <c r="BH2380">
        <v>1400</v>
      </c>
      <c r="BI2380">
        <v>1</v>
      </c>
      <c r="BJ2380">
        <v>1</v>
      </c>
      <c r="BK2380">
        <v>1</v>
      </c>
      <c r="BL2380">
        <v>0</v>
      </c>
      <c r="BO2380">
        <v>0</v>
      </c>
      <c r="BP2380">
        <v>0</v>
      </c>
      <c r="BW2380" t="str">
        <f t="shared" si="1415"/>
        <v>21:44:35.402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168</v>
      </c>
      <c r="CR2380">
        <v>0</v>
      </c>
      <c r="CW2380">
        <v>4316437</v>
      </c>
      <c r="CY2380">
        <v>1</v>
      </c>
      <c r="CZ2380">
        <v>0</v>
      </c>
      <c r="DA2380">
        <v>1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>"07/22/2022 21:44:35.636"</f>
        <v>07/22/2022 21:44:35.636</v>
      </c>
      <c r="C2381" t="str">
        <f t="shared" si="1394"/>
        <v>FFDFD3C0</v>
      </c>
      <c r="D2381" t="s">
        <v>113</v>
      </c>
      <c r="E2381">
        <v>45</v>
      </c>
      <c r="H2381">
        <v>152</v>
      </c>
      <c r="I2381" t="s">
        <v>120</v>
      </c>
      <c r="J2381" t="s">
        <v>115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413"/>
        <v>21:44:35.398</v>
      </c>
      <c r="T2381" t="str">
        <f t="shared" si="1414"/>
        <v>21:44:34.998</v>
      </c>
      <c r="U2381" t="str">
        <f t="shared" si="1409"/>
        <v>A54CFF</v>
      </c>
      <c r="V2381">
        <v>0</v>
      </c>
      <c r="W2381">
        <v>0</v>
      </c>
      <c r="X2381">
        <v>2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1</v>
      </c>
      <c r="AI2381" t="s">
        <v>916</v>
      </c>
      <c r="AJ2381">
        <v>43.488500000000002</v>
      </c>
      <c r="AK2381" t="s">
        <v>917</v>
      </c>
      <c r="AL2381">
        <v>-88.823410999999993</v>
      </c>
      <c r="AM2381">
        <v>25</v>
      </c>
      <c r="AN2381">
        <v>1500</v>
      </c>
      <c r="AO2381" t="s">
        <v>118</v>
      </c>
      <c r="AP2381">
        <v>-69</v>
      </c>
      <c r="AQ2381">
        <v>28</v>
      </c>
      <c r="AR2381">
        <v>-1024</v>
      </c>
      <c r="AZ2381">
        <v>1200</v>
      </c>
      <c r="BA2381">
        <v>1</v>
      </c>
      <c r="BB2381" t="str">
        <f t="shared" si="1395"/>
        <v xml:space="preserve">N4400K  </v>
      </c>
      <c r="BC2381">
        <v>1</v>
      </c>
      <c r="BE2381">
        <v>0</v>
      </c>
      <c r="BF2381">
        <v>0</v>
      </c>
      <c r="BG2381">
        <v>0</v>
      </c>
      <c r="BH2381">
        <v>1400</v>
      </c>
      <c r="BI2381">
        <v>1</v>
      </c>
      <c r="BJ2381">
        <v>1</v>
      </c>
      <c r="BK2381">
        <v>1</v>
      </c>
      <c r="BL2381">
        <v>0</v>
      </c>
      <c r="BO2381">
        <v>0</v>
      </c>
      <c r="BP2381">
        <v>0</v>
      </c>
      <c r="BW2381" t="str">
        <f t="shared" si="1415"/>
        <v>21:44:35.402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168</v>
      </c>
      <c r="CR2381">
        <v>0</v>
      </c>
      <c r="CW2381">
        <v>4316437</v>
      </c>
      <c r="CY2381">
        <v>1</v>
      </c>
      <c r="CZ2381">
        <v>0</v>
      </c>
      <c r="DA2381">
        <v>1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>"07/22/2022 21:44:35.636"</f>
        <v>07/22/2022 21:44:35.636</v>
      </c>
      <c r="C2382" t="str">
        <f t="shared" si="1394"/>
        <v>FFDFD3C0</v>
      </c>
      <c r="D2382" t="s">
        <v>124</v>
      </c>
      <c r="E2382">
        <v>2</v>
      </c>
      <c r="H2382">
        <v>156</v>
      </c>
      <c r="I2382" t="s">
        <v>125</v>
      </c>
      <c r="J2382" t="s">
        <v>126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413"/>
        <v>21:44:35.398</v>
      </c>
      <c r="T2382" t="str">
        <f t="shared" si="1414"/>
        <v>21:44:34.998</v>
      </c>
      <c r="U2382" t="str">
        <f t="shared" si="1409"/>
        <v>A54CFF</v>
      </c>
      <c r="V2382">
        <v>0</v>
      </c>
      <c r="W2382">
        <v>0</v>
      </c>
      <c r="X2382">
        <v>2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1</v>
      </c>
      <c r="AI2382" t="s">
        <v>916</v>
      </c>
      <c r="AJ2382">
        <v>43.488500000000002</v>
      </c>
      <c r="AK2382" t="s">
        <v>917</v>
      </c>
      <c r="AL2382">
        <v>-88.823410999999993</v>
      </c>
      <c r="AM2382">
        <v>25</v>
      </c>
      <c r="AN2382">
        <v>1500</v>
      </c>
      <c r="AO2382" t="s">
        <v>118</v>
      </c>
      <c r="AP2382">
        <v>-69</v>
      </c>
      <c r="AQ2382">
        <v>28</v>
      </c>
      <c r="AR2382">
        <v>-1024</v>
      </c>
      <c r="AZ2382">
        <v>1200</v>
      </c>
      <c r="BA2382">
        <v>1</v>
      </c>
      <c r="BB2382" t="str">
        <f t="shared" si="1395"/>
        <v xml:space="preserve">N4400K  </v>
      </c>
      <c r="BC2382">
        <v>1</v>
      </c>
      <c r="BE2382">
        <v>0</v>
      </c>
      <c r="BF2382">
        <v>0</v>
      </c>
      <c r="BG2382">
        <v>0</v>
      </c>
      <c r="BH2382">
        <v>1400</v>
      </c>
      <c r="BI2382">
        <v>1</v>
      </c>
      <c r="BJ2382">
        <v>1</v>
      </c>
      <c r="BK2382">
        <v>1</v>
      </c>
      <c r="BL2382">
        <v>0</v>
      </c>
      <c r="BO2382">
        <v>0</v>
      </c>
      <c r="BP2382">
        <v>0</v>
      </c>
      <c r="BW2382" t="str">
        <f t="shared" si="1415"/>
        <v>21:44:35.402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168</v>
      </c>
      <c r="CR2382">
        <v>0</v>
      </c>
      <c r="CW2382">
        <v>4316437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>"07/22/2022 21:44:35.651"</f>
        <v>07/22/2022 21:44:35.651</v>
      </c>
      <c r="C2383" t="str">
        <f t="shared" si="1394"/>
        <v>FFDFD3C0</v>
      </c>
      <c r="D2383" t="s">
        <v>121</v>
      </c>
      <c r="E2383">
        <v>11</v>
      </c>
      <c r="F2383">
        <v>1011</v>
      </c>
      <c r="G2383" t="s">
        <v>125</v>
      </c>
      <c r="J2383" t="s">
        <v>123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1413"/>
        <v>21:44:35.398</v>
      </c>
      <c r="T2383" t="str">
        <f t="shared" si="1414"/>
        <v>21:44:34.998</v>
      </c>
      <c r="U2383" t="str">
        <f t="shared" si="1409"/>
        <v>A54CFF</v>
      </c>
      <c r="V2383">
        <v>0</v>
      </c>
      <c r="W2383">
        <v>0</v>
      </c>
      <c r="X2383">
        <v>2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1</v>
      </c>
      <c r="AI2383" t="s">
        <v>916</v>
      </c>
      <c r="AJ2383">
        <v>43.488500000000002</v>
      </c>
      <c r="AK2383" t="s">
        <v>917</v>
      </c>
      <c r="AL2383">
        <v>-88.823410999999993</v>
      </c>
      <c r="AM2383">
        <v>25</v>
      </c>
      <c r="AN2383">
        <v>1500</v>
      </c>
      <c r="AO2383" t="s">
        <v>118</v>
      </c>
      <c r="AP2383">
        <v>-69</v>
      </c>
      <c r="AQ2383">
        <v>28</v>
      </c>
      <c r="AR2383">
        <v>-1024</v>
      </c>
      <c r="AZ2383">
        <v>1200</v>
      </c>
      <c r="BA2383">
        <v>1</v>
      </c>
      <c r="BB2383" t="str">
        <f t="shared" si="1395"/>
        <v xml:space="preserve">N4400K  </v>
      </c>
      <c r="BC2383">
        <v>1</v>
      </c>
      <c r="BE2383">
        <v>0</v>
      </c>
      <c r="BF2383">
        <v>0</v>
      </c>
      <c r="BG2383">
        <v>0</v>
      </c>
      <c r="BH2383">
        <v>1400</v>
      </c>
      <c r="BI2383">
        <v>1</v>
      </c>
      <c r="BJ2383">
        <v>1</v>
      </c>
      <c r="BK2383">
        <v>1</v>
      </c>
      <c r="BL2383">
        <v>0</v>
      </c>
      <c r="BO2383">
        <v>0</v>
      </c>
      <c r="BP2383">
        <v>0</v>
      </c>
      <c r="BW2383" t="str">
        <f t="shared" si="1415"/>
        <v>21:44:35.402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168</v>
      </c>
      <c r="CR2383">
        <v>0</v>
      </c>
      <c r="CW2383">
        <v>4316437</v>
      </c>
      <c r="CY2383">
        <v>1</v>
      </c>
      <c r="CZ2383">
        <v>0</v>
      </c>
      <c r="DA2383">
        <v>0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>"07/22/2022 21:44:35.651"</f>
        <v>07/22/2022 21:44:35.651</v>
      </c>
      <c r="C2384" t="str">
        <f t="shared" si="1394"/>
        <v>FFDFD3C0</v>
      </c>
      <c r="D2384" t="s">
        <v>127</v>
      </c>
      <c r="E2384">
        <v>8</v>
      </c>
      <c r="F2384">
        <v>2008</v>
      </c>
      <c r="G2384" t="s">
        <v>128</v>
      </c>
      <c r="J2384" t="s">
        <v>129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413"/>
        <v>21:44:35.398</v>
      </c>
      <c r="T2384" t="str">
        <f t="shared" si="1414"/>
        <v>21:44:34.998</v>
      </c>
      <c r="U2384" t="str">
        <f t="shared" si="1409"/>
        <v>A54CFF</v>
      </c>
      <c r="V2384">
        <v>0</v>
      </c>
      <c r="W2384">
        <v>0</v>
      </c>
      <c r="X2384">
        <v>2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1</v>
      </c>
      <c r="AI2384" t="s">
        <v>916</v>
      </c>
      <c r="AJ2384">
        <v>43.488500000000002</v>
      </c>
      <c r="AK2384" t="s">
        <v>917</v>
      </c>
      <c r="AL2384">
        <v>-88.823410999999993</v>
      </c>
      <c r="AM2384">
        <v>25</v>
      </c>
      <c r="AN2384">
        <v>1500</v>
      </c>
      <c r="AO2384" t="s">
        <v>118</v>
      </c>
      <c r="AP2384">
        <v>-69</v>
      </c>
      <c r="AQ2384">
        <v>28</v>
      </c>
      <c r="AR2384">
        <v>-1024</v>
      </c>
      <c r="AZ2384">
        <v>1200</v>
      </c>
      <c r="BA2384">
        <v>1</v>
      </c>
      <c r="BB2384" t="str">
        <f t="shared" si="1395"/>
        <v xml:space="preserve">N4400K  </v>
      </c>
      <c r="BC2384">
        <v>1</v>
      </c>
      <c r="BE2384">
        <v>0</v>
      </c>
      <c r="BF2384">
        <v>0</v>
      </c>
      <c r="BG2384">
        <v>0</v>
      </c>
      <c r="BH2384">
        <v>1400</v>
      </c>
      <c r="BI2384">
        <v>1</v>
      </c>
      <c r="BJ2384">
        <v>1</v>
      </c>
      <c r="BK2384">
        <v>1</v>
      </c>
      <c r="BL2384">
        <v>0</v>
      </c>
      <c r="BO2384">
        <v>0</v>
      </c>
      <c r="BP2384">
        <v>0</v>
      </c>
      <c r="BW2384" t="str">
        <f t="shared" si="1415"/>
        <v>21:44:35.402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168</v>
      </c>
      <c r="CR2384">
        <v>0</v>
      </c>
      <c r="CW2384">
        <v>4316437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 t="shared" ref="A2385:A2390" si="1416">"07/22/2022 21:44:36.541"</f>
        <v>07/22/2022 21:44:36.541</v>
      </c>
      <c r="C2385" t="str">
        <f t="shared" si="1394"/>
        <v>FFDFD3C0</v>
      </c>
      <c r="D2385" t="s">
        <v>127</v>
      </c>
      <c r="E2385">
        <v>8</v>
      </c>
      <c r="F2385">
        <v>2008</v>
      </c>
      <c r="G2385" t="s">
        <v>128</v>
      </c>
      <c r="J2385" t="s">
        <v>129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ref="S2385:S2390" si="1417">"21:44:36.281"</f>
        <v>21:44:36.281</v>
      </c>
      <c r="T2385" t="str">
        <f t="shared" ref="T2385:T2390" si="1418">"21:44:35.881"</f>
        <v>21:44:35.881</v>
      </c>
      <c r="U2385" t="str">
        <f t="shared" si="1409"/>
        <v>A54CFF</v>
      </c>
      <c r="V2385">
        <v>0</v>
      </c>
      <c r="W2385">
        <v>0</v>
      </c>
      <c r="X2385">
        <v>2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1</v>
      </c>
      <c r="AI2385" t="s">
        <v>918</v>
      </c>
      <c r="AJ2385">
        <v>43.488563999999997</v>
      </c>
      <c r="AK2385" t="s">
        <v>919</v>
      </c>
      <c r="AL2385">
        <v>-88.823819</v>
      </c>
      <c r="AM2385">
        <v>25</v>
      </c>
      <c r="AN2385">
        <v>1475</v>
      </c>
      <c r="AO2385" t="s">
        <v>118</v>
      </c>
      <c r="AP2385">
        <v>-70</v>
      </c>
      <c r="AQ2385">
        <v>25</v>
      </c>
      <c r="AR2385">
        <v>-1024</v>
      </c>
      <c r="AZ2385">
        <v>1200</v>
      </c>
      <c r="BA2385">
        <v>1</v>
      </c>
      <c r="BB2385" t="str">
        <f t="shared" si="1395"/>
        <v xml:space="preserve">N4400K  </v>
      </c>
      <c r="BC2385">
        <v>1</v>
      </c>
      <c r="BE2385">
        <v>0</v>
      </c>
      <c r="BF2385">
        <v>0</v>
      </c>
      <c r="BG2385">
        <v>0</v>
      </c>
      <c r="BH2385">
        <v>1400</v>
      </c>
      <c r="BI2385">
        <v>1</v>
      </c>
      <c r="BJ2385">
        <v>1</v>
      </c>
      <c r="BK2385">
        <v>1</v>
      </c>
      <c r="BL2385">
        <v>0</v>
      </c>
      <c r="BO2385">
        <v>0</v>
      </c>
      <c r="BP2385">
        <v>0</v>
      </c>
      <c r="BW2385" t="str">
        <f t="shared" ref="BW2385:BW2390" si="1419">"21:44:36.288"</f>
        <v>21:44:36.288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168</v>
      </c>
      <c r="CR2385">
        <v>3</v>
      </c>
      <c r="CW2385">
        <v>9752318</v>
      </c>
      <c r="CY2385">
        <v>1</v>
      </c>
      <c r="CZ2385">
        <v>0</v>
      </c>
      <c r="DA2385">
        <v>0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 t="shared" si="1416"/>
        <v>07/22/2022 21:44:36.541</v>
      </c>
      <c r="C2386" t="str">
        <f t="shared" si="1394"/>
        <v>FFDFD3C0</v>
      </c>
      <c r="D2386" t="s">
        <v>121</v>
      </c>
      <c r="E2386">
        <v>12</v>
      </c>
      <c r="F2386">
        <v>1012</v>
      </c>
      <c r="G2386" t="s">
        <v>122</v>
      </c>
      <c r="J2386" t="s">
        <v>123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417"/>
        <v>21:44:36.281</v>
      </c>
      <c r="T2386" t="str">
        <f t="shared" si="1418"/>
        <v>21:44:35.881</v>
      </c>
      <c r="U2386" t="str">
        <f t="shared" si="1409"/>
        <v>A54CFF</v>
      </c>
      <c r="V2386">
        <v>0</v>
      </c>
      <c r="W2386">
        <v>0</v>
      </c>
      <c r="X2386">
        <v>2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1</v>
      </c>
      <c r="AI2386" t="s">
        <v>918</v>
      </c>
      <c r="AJ2386">
        <v>43.488563999999997</v>
      </c>
      <c r="AK2386" t="s">
        <v>919</v>
      </c>
      <c r="AL2386">
        <v>-88.823819</v>
      </c>
      <c r="AM2386">
        <v>25</v>
      </c>
      <c r="AN2386">
        <v>1475</v>
      </c>
      <c r="AO2386" t="s">
        <v>118</v>
      </c>
      <c r="AP2386">
        <v>-70</v>
      </c>
      <c r="AQ2386">
        <v>25</v>
      </c>
      <c r="AR2386">
        <v>-1024</v>
      </c>
      <c r="AZ2386">
        <v>1200</v>
      </c>
      <c r="BA2386">
        <v>1</v>
      </c>
      <c r="BB2386" t="str">
        <f t="shared" si="1395"/>
        <v xml:space="preserve">N4400K  </v>
      </c>
      <c r="BC2386">
        <v>1</v>
      </c>
      <c r="BE2386">
        <v>0</v>
      </c>
      <c r="BF2386">
        <v>0</v>
      </c>
      <c r="BG2386">
        <v>0</v>
      </c>
      <c r="BH2386">
        <v>1400</v>
      </c>
      <c r="BI2386">
        <v>1</v>
      </c>
      <c r="BJ2386">
        <v>1</v>
      </c>
      <c r="BK2386">
        <v>1</v>
      </c>
      <c r="BL2386">
        <v>0</v>
      </c>
      <c r="BO2386">
        <v>0</v>
      </c>
      <c r="BP2386">
        <v>0</v>
      </c>
      <c r="BW2386" t="str">
        <f t="shared" si="1419"/>
        <v>21:44:36.288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168</v>
      </c>
      <c r="CR2386">
        <v>3</v>
      </c>
      <c r="CW2386">
        <v>9752318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 t="shared" si="1416"/>
        <v>07/22/2022 21:44:36.541</v>
      </c>
      <c r="C2387" t="str">
        <f t="shared" si="1394"/>
        <v>FFDFD3C0</v>
      </c>
      <c r="D2387" t="s">
        <v>113</v>
      </c>
      <c r="E2387">
        <v>45</v>
      </c>
      <c r="H2387">
        <v>152</v>
      </c>
      <c r="I2387" t="s">
        <v>120</v>
      </c>
      <c r="J2387" t="s">
        <v>115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417"/>
        <v>21:44:36.281</v>
      </c>
      <c r="T2387" t="str">
        <f t="shared" si="1418"/>
        <v>21:44:35.881</v>
      </c>
      <c r="U2387" t="str">
        <f t="shared" si="1409"/>
        <v>A54CFF</v>
      </c>
      <c r="V2387">
        <v>0</v>
      </c>
      <c r="W2387">
        <v>0</v>
      </c>
      <c r="X2387">
        <v>2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1</v>
      </c>
      <c r="AI2387" t="s">
        <v>918</v>
      </c>
      <c r="AJ2387">
        <v>43.488563999999997</v>
      </c>
      <c r="AK2387" t="s">
        <v>919</v>
      </c>
      <c r="AL2387">
        <v>-88.823819</v>
      </c>
      <c r="AM2387">
        <v>25</v>
      </c>
      <c r="AN2387">
        <v>1475</v>
      </c>
      <c r="AO2387" t="s">
        <v>118</v>
      </c>
      <c r="AP2387">
        <v>-70</v>
      </c>
      <c r="AQ2387">
        <v>25</v>
      </c>
      <c r="AR2387">
        <v>-1024</v>
      </c>
      <c r="AZ2387">
        <v>1200</v>
      </c>
      <c r="BA2387">
        <v>1</v>
      </c>
      <c r="BB2387" t="str">
        <f t="shared" si="1395"/>
        <v xml:space="preserve">N4400K  </v>
      </c>
      <c r="BC2387">
        <v>1</v>
      </c>
      <c r="BE2387">
        <v>0</v>
      </c>
      <c r="BF2387">
        <v>0</v>
      </c>
      <c r="BG2387">
        <v>0</v>
      </c>
      <c r="BH2387">
        <v>1400</v>
      </c>
      <c r="BI2387">
        <v>1</v>
      </c>
      <c r="BJ2387">
        <v>1</v>
      </c>
      <c r="BK2387">
        <v>1</v>
      </c>
      <c r="BL2387">
        <v>0</v>
      </c>
      <c r="BO2387">
        <v>0</v>
      </c>
      <c r="BP2387">
        <v>0</v>
      </c>
      <c r="BW2387" t="str">
        <f t="shared" si="1419"/>
        <v>21:44:36.288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168</v>
      </c>
      <c r="CR2387">
        <v>3</v>
      </c>
      <c r="CW2387">
        <v>9752318</v>
      </c>
      <c r="CY2387">
        <v>1</v>
      </c>
      <c r="CZ2387">
        <v>0</v>
      </c>
      <c r="DA2387">
        <v>0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 t="shared" si="1416"/>
        <v>07/22/2022 21:44:36.541</v>
      </c>
      <c r="C2388" t="str">
        <f t="shared" si="1394"/>
        <v>FFDFD3C0</v>
      </c>
      <c r="D2388" t="s">
        <v>113</v>
      </c>
      <c r="E2388">
        <v>44</v>
      </c>
      <c r="H2388">
        <v>151</v>
      </c>
      <c r="I2388" t="s">
        <v>114</v>
      </c>
      <c r="J2388" t="s">
        <v>115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417"/>
        <v>21:44:36.281</v>
      </c>
      <c r="T2388" t="str">
        <f t="shared" si="1418"/>
        <v>21:44:35.881</v>
      </c>
      <c r="U2388" t="str">
        <f t="shared" si="1409"/>
        <v>A54CFF</v>
      </c>
      <c r="V2388">
        <v>0</v>
      </c>
      <c r="W2388">
        <v>0</v>
      </c>
      <c r="X2388">
        <v>2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1</v>
      </c>
      <c r="AI2388" t="s">
        <v>918</v>
      </c>
      <c r="AJ2388">
        <v>43.488563999999997</v>
      </c>
      <c r="AK2388" t="s">
        <v>919</v>
      </c>
      <c r="AL2388">
        <v>-88.823819</v>
      </c>
      <c r="AM2388">
        <v>25</v>
      </c>
      <c r="AN2388">
        <v>1475</v>
      </c>
      <c r="AO2388" t="s">
        <v>118</v>
      </c>
      <c r="AP2388">
        <v>-70</v>
      </c>
      <c r="AQ2388">
        <v>25</v>
      </c>
      <c r="AR2388">
        <v>-1024</v>
      </c>
      <c r="AZ2388">
        <v>1200</v>
      </c>
      <c r="BA2388">
        <v>1</v>
      </c>
      <c r="BB2388" t="str">
        <f t="shared" si="1395"/>
        <v xml:space="preserve">N4400K  </v>
      </c>
      <c r="BC2388">
        <v>1</v>
      </c>
      <c r="BE2388">
        <v>0</v>
      </c>
      <c r="BF2388">
        <v>0</v>
      </c>
      <c r="BG2388">
        <v>0</v>
      </c>
      <c r="BH2388">
        <v>1400</v>
      </c>
      <c r="BI2388">
        <v>1</v>
      </c>
      <c r="BJ2388">
        <v>1</v>
      </c>
      <c r="BK2388">
        <v>1</v>
      </c>
      <c r="BL2388">
        <v>0</v>
      </c>
      <c r="BO2388">
        <v>0</v>
      </c>
      <c r="BP2388">
        <v>0</v>
      </c>
      <c r="BW2388" t="str">
        <f t="shared" si="1419"/>
        <v>21:44:36.288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168</v>
      </c>
      <c r="CR2388">
        <v>3</v>
      </c>
      <c r="CW2388">
        <v>9752318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 t="shared" si="1416"/>
        <v>07/22/2022 21:44:36.541</v>
      </c>
      <c r="C2389" t="str">
        <f t="shared" si="1394"/>
        <v>FFDFD3C0</v>
      </c>
      <c r="D2389" t="s">
        <v>124</v>
      </c>
      <c r="E2389">
        <v>2</v>
      </c>
      <c r="H2389">
        <v>156</v>
      </c>
      <c r="I2389" t="s">
        <v>125</v>
      </c>
      <c r="J2389" t="s">
        <v>126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1417"/>
        <v>21:44:36.281</v>
      </c>
      <c r="T2389" t="str">
        <f t="shared" si="1418"/>
        <v>21:44:35.881</v>
      </c>
      <c r="U2389" t="str">
        <f t="shared" si="1409"/>
        <v>A54CFF</v>
      </c>
      <c r="V2389">
        <v>0</v>
      </c>
      <c r="W2389">
        <v>0</v>
      </c>
      <c r="X2389">
        <v>2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1</v>
      </c>
      <c r="AI2389" t="s">
        <v>918</v>
      </c>
      <c r="AJ2389">
        <v>43.488563999999997</v>
      </c>
      <c r="AK2389" t="s">
        <v>919</v>
      </c>
      <c r="AL2389">
        <v>-88.823819</v>
      </c>
      <c r="AM2389">
        <v>25</v>
      </c>
      <c r="AN2389">
        <v>1475</v>
      </c>
      <c r="AO2389" t="s">
        <v>118</v>
      </c>
      <c r="AP2389">
        <v>-70</v>
      </c>
      <c r="AQ2389">
        <v>25</v>
      </c>
      <c r="AR2389">
        <v>-1024</v>
      </c>
      <c r="AZ2389">
        <v>1200</v>
      </c>
      <c r="BA2389">
        <v>1</v>
      </c>
      <c r="BB2389" t="str">
        <f t="shared" si="1395"/>
        <v xml:space="preserve">N4400K  </v>
      </c>
      <c r="BC2389">
        <v>1</v>
      </c>
      <c r="BE2389">
        <v>0</v>
      </c>
      <c r="BF2389">
        <v>0</v>
      </c>
      <c r="BG2389">
        <v>0</v>
      </c>
      <c r="BH2389">
        <v>1400</v>
      </c>
      <c r="BI2389">
        <v>1</v>
      </c>
      <c r="BJ2389">
        <v>1</v>
      </c>
      <c r="BK2389">
        <v>1</v>
      </c>
      <c r="BL2389">
        <v>0</v>
      </c>
      <c r="BO2389">
        <v>0</v>
      </c>
      <c r="BP2389">
        <v>0</v>
      </c>
      <c r="BW2389" t="str">
        <f t="shared" si="1419"/>
        <v>21:44:36.288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168</v>
      </c>
      <c r="CR2389">
        <v>3</v>
      </c>
      <c r="CW2389">
        <v>9752318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 t="shared" si="1416"/>
        <v>07/22/2022 21:44:36.541</v>
      </c>
      <c r="C2390" t="str">
        <f t="shared" si="1394"/>
        <v>FFDFD3C0</v>
      </c>
      <c r="D2390" t="s">
        <v>121</v>
      </c>
      <c r="E2390">
        <v>11</v>
      </c>
      <c r="F2390">
        <v>1011</v>
      </c>
      <c r="G2390" t="s">
        <v>125</v>
      </c>
      <c r="J2390" t="s">
        <v>123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1417"/>
        <v>21:44:36.281</v>
      </c>
      <c r="T2390" t="str">
        <f t="shared" si="1418"/>
        <v>21:44:35.881</v>
      </c>
      <c r="U2390" t="str">
        <f t="shared" si="1409"/>
        <v>A54CFF</v>
      </c>
      <c r="V2390">
        <v>0</v>
      </c>
      <c r="W2390">
        <v>0</v>
      </c>
      <c r="X2390">
        <v>2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1</v>
      </c>
      <c r="AI2390" t="s">
        <v>918</v>
      </c>
      <c r="AJ2390">
        <v>43.488563999999997</v>
      </c>
      <c r="AK2390" t="s">
        <v>919</v>
      </c>
      <c r="AL2390">
        <v>-88.823819</v>
      </c>
      <c r="AM2390">
        <v>25</v>
      </c>
      <c r="AN2390">
        <v>1475</v>
      </c>
      <c r="AO2390" t="s">
        <v>118</v>
      </c>
      <c r="AP2390">
        <v>-70</v>
      </c>
      <c r="AQ2390">
        <v>25</v>
      </c>
      <c r="AR2390">
        <v>-1024</v>
      </c>
      <c r="AZ2390">
        <v>1200</v>
      </c>
      <c r="BA2390">
        <v>1</v>
      </c>
      <c r="BB2390" t="str">
        <f t="shared" si="1395"/>
        <v xml:space="preserve">N4400K  </v>
      </c>
      <c r="BC2390">
        <v>1</v>
      </c>
      <c r="BE2390">
        <v>0</v>
      </c>
      <c r="BF2390">
        <v>0</v>
      </c>
      <c r="BG2390">
        <v>0</v>
      </c>
      <c r="BH2390">
        <v>1400</v>
      </c>
      <c r="BI2390">
        <v>1</v>
      </c>
      <c r="BJ2390">
        <v>1</v>
      </c>
      <c r="BK2390">
        <v>1</v>
      </c>
      <c r="BL2390">
        <v>0</v>
      </c>
      <c r="BO2390">
        <v>0</v>
      </c>
      <c r="BP2390">
        <v>0</v>
      </c>
      <c r="BW2390" t="str">
        <f t="shared" si="1419"/>
        <v>21:44:36.288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168</v>
      </c>
      <c r="CR2390">
        <v>3</v>
      </c>
      <c r="CW2390">
        <v>9752318</v>
      </c>
      <c r="CY2390">
        <v>1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 t="shared" ref="A2391:A2396" si="1420">"07/22/2022 21:44:51.151"</f>
        <v>07/22/2022 21:44:51.151</v>
      </c>
      <c r="C2391" t="str">
        <f t="shared" si="1394"/>
        <v>FFDFD3C0</v>
      </c>
      <c r="D2391" t="s">
        <v>124</v>
      </c>
      <c r="E2391">
        <v>2</v>
      </c>
      <c r="H2391">
        <v>156</v>
      </c>
      <c r="I2391" t="s">
        <v>125</v>
      </c>
      <c r="J2391" t="s">
        <v>126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ref="S2391:S2396" si="1421">"21:44:50.891"</f>
        <v>21:44:50.891</v>
      </c>
      <c r="T2391" t="str">
        <f t="shared" ref="T2391:T2396" si="1422">"21:44:50.391"</f>
        <v>21:44:50.391</v>
      </c>
      <c r="U2391" t="str">
        <f t="shared" si="1409"/>
        <v>A54CFF</v>
      </c>
      <c r="V2391">
        <v>0</v>
      </c>
      <c r="W2391">
        <v>0</v>
      </c>
      <c r="X2391">
        <v>2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1</v>
      </c>
      <c r="AI2391" t="s">
        <v>920</v>
      </c>
      <c r="AJ2391">
        <v>43.489787999999997</v>
      </c>
      <c r="AK2391" t="s">
        <v>921</v>
      </c>
      <c r="AL2391">
        <v>-88.830342000000002</v>
      </c>
      <c r="AM2391">
        <v>25</v>
      </c>
      <c r="AN2391">
        <v>1325</v>
      </c>
      <c r="AO2391" t="s">
        <v>118</v>
      </c>
      <c r="AP2391">
        <v>-70</v>
      </c>
      <c r="AQ2391">
        <v>6</v>
      </c>
      <c r="AR2391">
        <v>-320</v>
      </c>
      <c r="AZ2391">
        <v>1200</v>
      </c>
      <c r="BA2391">
        <v>1</v>
      </c>
      <c r="BB2391" t="str">
        <f t="shared" si="1395"/>
        <v xml:space="preserve">N4400K  </v>
      </c>
      <c r="BC2391">
        <v>1</v>
      </c>
      <c r="BE2391">
        <v>0</v>
      </c>
      <c r="BF2391">
        <v>0</v>
      </c>
      <c r="BG2391">
        <v>0</v>
      </c>
      <c r="BH2391">
        <v>1225</v>
      </c>
      <c r="BI2391">
        <v>1</v>
      </c>
      <c r="BJ2391">
        <v>1</v>
      </c>
      <c r="BK2391">
        <v>1</v>
      </c>
      <c r="BL2391">
        <v>0</v>
      </c>
      <c r="BO2391">
        <v>0</v>
      </c>
      <c r="BP2391">
        <v>0</v>
      </c>
      <c r="BW2391" t="str">
        <f t="shared" ref="BW2391:BW2396" si="1423">"21:44:50.898"</f>
        <v>21:44:50.898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168</v>
      </c>
      <c r="CR2391">
        <v>0</v>
      </c>
      <c r="CW2391">
        <v>4336001</v>
      </c>
      <c r="CY2391">
        <v>1</v>
      </c>
      <c r="CZ2391">
        <v>0</v>
      </c>
      <c r="DA2391">
        <v>0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 t="shared" si="1420"/>
        <v>07/22/2022 21:44:51.151</v>
      </c>
      <c r="C2392" t="str">
        <f t="shared" si="1394"/>
        <v>FFDFD3C0</v>
      </c>
      <c r="D2392" t="s">
        <v>121</v>
      </c>
      <c r="E2392">
        <v>11</v>
      </c>
      <c r="F2392">
        <v>1011</v>
      </c>
      <c r="G2392" t="s">
        <v>125</v>
      </c>
      <c r="J2392" t="s">
        <v>123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421"/>
        <v>21:44:50.891</v>
      </c>
      <c r="T2392" t="str">
        <f t="shared" si="1422"/>
        <v>21:44:50.391</v>
      </c>
      <c r="U2392" t="str">
        <f t="shared" si="1409"/>
        <v>A54CFF</v>
      </c>
      <c r="V2392">
        <v>0</v>
      </c>
      <c r="W2392">
        <v>0</v>
      </c>
      <c r="X2392">
        <v>2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1</v>
      </c>
      <c r="AI2392" t="s">
        <v>920</v>
      </c>
      <c r="AJ2392">
        <v>43.489787999999997</v>
      </c>
      <c r="AK2392" t="s">
        <v>921</v>
      </c>
      <c r="AL2392">
        <v>-88.830342000000002</v>
      </c>
      <c r="AM2392">
        <v>25</v>
      </c>
      <c r="AN2392">
        <v>1325</v>
      </c>
      <c r="AO2392" t="s">
        <v>118</v>
      </c>
      <c r="AP2392">
        <v>-70</v>
      </c>
      <c r="AQ2392">
        <v>6</v>
      </c>
      <c r="AR2392">
        <v>-320</v>
      </c>
      <c r="AZ2392">
        <v>1200</v>
      </c>
      <c r="BA2392">
        <v>1</v>
      </c>
      <c r="BB2392" t="str">
        <f t="shared" si="1395"/>
        <v xml:space="preserve">N4400K  </v>
      </c>
      <c r="BC2392">
        <v>1</v>
      </c>
      <c r="BE2392">
        <v>0</v>
      </c>
      <c r="BF2392">
        <v>0</v>
      </c>
      <c r="BG2392">
        <v>0</v>
      </c>
      <c r="BH2392">
        <v>1225</v>
      </c>
      <c r="BI2392">
        <v>1</v>
      </c>
      <c r="BJ2392">
        <v>1</v>
      </c>
      <c r="BK2392">
        <v>1</v>
      </c>
      <c r="BL2392">
        <v>0</v>
      </c>
      <c r="BO2392">
        <v>0</v>
      </c>
      <c r="BP2392">
        <v>0</v>
      </c>
      <c r="BW2392" t="str">
        <f t="shared" si="1423"/>
        <v>21:44:50.898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168</v>
      </c>
      <c r="CR2392">
        <v>0</v>
      </c>
      <c r="CW2392">
        <v>4336001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 t="shared" si="1420"/>
        <v>07/22/2022 21:44:51.151</v>
      </c>
      <c r="C2393" t="str">
        <f t="shared" si="1394"/>
        <v>FFDFD3C0</v>
      </c>
      <c r="D2393" t="s">
        <v>113</v>
      </c>
      <c r="E2393">
        <v>44</v>
      </c>
      <c r="H2393">
        <v>151</v>
      </c>
      <c r="I2393" t="s">
        <v>114</v>
      </c>
      <c r="J2393" t="s">
        <v>115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1421"/>
        <v>21:44:50.891</v>
      </c>
      <c r="T2393" t="str">
        <f t="shared" si="1422"/>
        <v>21:44:50.391</v>
      </c>
      <c r="U2393" t="str">
        <f t="shared" si="1409"/>
        <v>A54CFF</v>
      </c>
      <c r="V2393">
        <v>0</v>
      </c>
      <c r="W2393">
        <v>0</v>
      </c>
      <c r="X2393">
        <v>2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1</v>
      </c>
      <c r="AI2393" t="s">
        <v>920</v>
      </c>
      <c r="AJ2393">
        <v>43.489787999999997</v>
      </c>
      <c r="AK2393" t="s">
        <v>921</v>
      </c>
      <c r="AL2393">
        <v>-88.830342000000002</v>
      </c>
      <c r="AM2393">
        <v>25</v>
      </c>
      <c r="AN2393">
        <v>1325</v>
      </c>
      <c r="AO2393" t="s">
        <v>118</v>
      </c>
      <c r="AP2393">
        <v>-70</v>
      </c>
      <c r="AQ2393">
        <v>6</v>
      </c>
      <c r="AR2393">
        <v>-320</v>
      </c>
      <c r="AZ2393">
        <v>1200</v>
      </c>
      <c r="BA2393">
        <v>1</v>
      </c>
      <c r="BB2393" t="str">
        <f t="shared" si="1395"/>
        <v xml:space="preserve">N4400K  </v>
      </c>
      <c r="BC2393">
        <v>1</v>
      </c>
      <c r="BE2393">
        <v>0</v>
      </c>
      <c r="BF2393">
        <v>0</v>
      </c>
      <c r="BG2393">
        <v>0</v>
      </c>
      <c r="BH2393">
        <v>1225</v>
      </c>
      <c r="BI2393">
        <v>1</v>
      </c>
      <c r="BJ2393">
        <v>1</v>
      </c>
      <c r="BK2393">
        <v>1</v>
      </c>
      <c r="BL2393">
        <v>0</v>
      </c>
      <c r="BO2393">
        <v>0</v>
      </c>
      <c r="BP2393">
        <v>0</v>
      </c>
      <c r="BW2393" t="str">
        <f t="shared" si="1423"/>
        <v>21:44:50.898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168</v>
      </c>
      <c r="CR2393">
        <v>0</v>
      </c>
      <c r="CW2393">
        <v>4336001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 t="shared" si="1420"/>
        <v>07/22/2022 21:44:51.151</v>
      </c>
      <c r="C2394" t="str">
        <f t="shared" si="1394"/>
        <v>FFDFD3C0</v>
      </c>
      <c r="D2394" t="s">
        <v>127</v>
      </c>
      <c r="E2394">
        <v>8</v>
      </c>
      <c r="F2394">
        <v>2008</v>
      </c>
      <c r="G2394" t="s">
        <v>128</v>
      </c>
      <c r="J2394" t="s">
        <v>129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421"/>
        <v>21:44:50.891</v>
      </c>
      <c r="T2394" t="str">
        <f t="shared" si="1422"/>
        <v>21:44:50.391</v>
      </c>
      <c r="U2394" t="str">
        <f t="shared" si="1409"/>
        <v>A54CFF</v>
      </c>
      <c r="V2394">
        <v>0</v>
      </c>
      <c r="W2394">
        <v>0</v>
      </c>
      <c r="X2394">
        <v>2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1</v>
      </c>
      <c r="AI2394" t="s">
        <v>920</v>
      </c>
      <c r="AJ2394">
        <v>43.489787999999997</v>
      </c>
      <c r="AK2394" t="s">
        <v>921</v>
      </c>
      <c r="AL2394">
        <v>-88.830342000000002</v>
      </c>
      <c r="AM2394">
        <v>25</v>
      </c>
      <c r="AN2394">
        <v>1325</v>
      </c>
      <c r="AO2394" t="s">
        <v>118</v>
      </c>
      <c r="AP2394">
        <v>-70</v>
      </c>
      <c r="AQ2394">
        <v>6</v>
      </c>
      <c r="AR2394">
        <v>-320</v>
      </c>
      <c r="AZ2394">
        <v>1200</v>
      </c>
      <c r="BA2394">
        <v>1</v>
      </c>
      <c r="BB2394" t="str">
        <f t="shared" si="1395"/>
        <v xml:space="preserve">N4400K  </v>
      </c>
      <c r="BC2394">
        <v>1</v>
      </c>
      <c r="BE2394">
        <v>0</v>
      </c>
      <c r="BF2394">
        <v>0</v>
      </c>
      <c r="BG2394">
        <v>0</v>
      </c>
      <c r="BH2394">
        <v>1225</v>
      </c>
      <c r="BI2394">
        <v>1</v>
      </c>
      <c r="BJ2394">
        <v>1</v>
      </c>
      <c r="BK2394">
        <v>1</v>
      </c>
      <c r="BL2394">
        <v>0</v>
      </c>
      <c r="BO2394">
        <v>0</v>
      </c>
      <c r="BP2394">
        <v>0</v>
      </c>
      <c r="BW2394" t="str">
        <f t="shared" si="1423"/>
        <v>21:44:50.898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168</v>
      </c>
      <c r="CR2394">
        <v>0</v>
      </c>
      <c r="CW2394">
        <v>4336001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 t="shared" si="1420"/>
        <v>07/22/2022 21:44:51.151</v>
      </c>
      <c r="C2395" t="str">
        <f t="shared" si="1394"/>
        <v>FFDFD3C0</v>
      </c>
      <c r="D2395" t="s">
        <v>121</v>
      </c>
      <c r="E2395">
        <v>12</v>
      </c>
      <c r="F2395">
        <v>1012</v>
      </c>
      <c r="G2395" t="s">
        <v>122</v>
      </c>
      <c r="J2395" t="s">
        <v>123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1421"/>
        <v>21:44:50.891</v>
      </c>
      <c r="T2395" t="str">
        <f t="shared" si="1422"/>
        <v>21:44:50.391</v>
      </c>
      <c r="U2395" t="str">
        <f t="shared" si="1409"/>
        <v>A54CFF</v>
      </c>
      <c r="V2395">
        <v>0</v>
      </c>
      <c r="W2395">
        <v>0</v>
      </c>
      <c r="X2395">
        <v>2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1</v>
      </c>
      <c r="AI2395" t="s">
        <v>920</v>
      </c>
      <c r="AJ2395">
        <v>43.489787999999997</v>
      </c>
      <c r="AK2395" t="s">
        <v>921</v>
      </c>
      <c r="AL2395">
        <v>-88.830342000000002</v>
      </c>
      <c r="AM2395">
        <v>25</v>
      </c>
      <c r="AN2395">
        <v>1325</v>
      </c>
      <c r="AO2395" t="s">
        <v>118</v>
      </c>
      <c r="AP2395">
        <v>-70</v>
      </c>
      <c r="AQ2395">
        <v>6</v>
      </c>
      <c r="AR2395">
        <v>-320</v>
      </c>
      <c r="AZ2395">
        <v>1200</v>
      </c>
      <c r="BA2395">
        <v>1</v>
      </c>
      <c r="BB2395" t="str">
        <f t="shared" si="1395"/>
        <v xml:space="preserve">N4400K  </v>
      </c>
      <c r="BC2395">
        <v>1</v>
      </c>
      <c r="BE2395">
        <v>0</v>
      </c>
      <c r="BF2395">
        <v>0</v>
      </c>
      <c r="BG2395">
        <v>0</v>
      </c>
      <c r="BH2395">
        <v>1225</v>
      </c>
      <c r="BI2395">
        <v>1</v>
      </c>
      <c r="BJ2395">
        <v>1</v>
      </c>
      <c r="BK2395">
        <v>1</v>
      </c>
      <c r="BL2395">
        <v>0</v>
      </c>
      <c r="BO2395">
        <v>0</v>
      </c>
      <c r="BP2395">
        <v>0</v>
      </c>
      <c r="BW2395" t="str">
        <f t="shared" si="1423"/>
        <v>21:44:50.898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168</v>
      </c>
      <c r="CR2395">
        <v>0</v>
      </c>
      <c r="CW2395">
        <v>4336001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 t="shared" si="1420"/>
        <v>07/22/2022 21:44:51.151</v>
      </c>
      <c r="C2396" t="str">
        <f t="shared" si="1394"/>
        <v>FFDFD3C0</v>
      </c>
      <c r="D2396" t="s">
        <v>113</v>
      </c>
      <c r="E2396">
        <v>45</v>
      </c>
      <c r="H2396">
        <v>152</v>
      </c>
      <c r="I2396" t="s">
        <v>120</v>
      </c>
      <c r="J2396" t="s">
        <v>115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421"/>
        <v>21:44:50.891</v>
      </c>
      <c r="T2396" t="str">
        <f t="shared" si="1422"/>
        <v>21:44:50.391</v>
      </c>
      <c r="U2396" t="str">
        <f t="shared" si="1409"/>
        <v>A54CFF</v>
      </c>
      <c r="V2396">
        <v>0</v>
      </c>
      <c r="W2396">
        <v>0</v>
      </c>
      <c r="X2396">
        <v>2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1</v>
      </c>
      <c r="AI2396" t="s">
        <v>920</v>
      </c>
      <c r="AJ2396">
        <v>43.489787999999997</v>
      </c>
      <c r="AK2396" t="s">
        <v>921</v>
      </c>
      <c r="AL2396">
        <v>-88.830342000000002</v>
      </c>
      <c r="AM2396">
        <v>25</v>
      </c>
      <c r="AN2396">
        <v>1325</v>
      </c>
      <c r="AO2396" t="s">
        <v>118</v>
      </c>
      <c r="AP2396">
        <v>-70</v>
      </c>
      <c r="AQ2396">
        <v>6</v>
      </c>
      <c r="AR2396">
        <v>-320</v>
      </c>
      <c r="AZ2396">
        <v>1200</v>
      </c>
      <c r="BA2396">
        <v>1</v>
      </c>
      <c r="BB2396" t="str">
        <f t="shared" si="1395"/>
        <v xml:space="preserve">N4400K  </v>
      </c>
      <c r="BC2396">
        <v>1</v>
      </c>
      <c r="BE2396">
        <v>0</v>
      </c>
      <c r="BF2396">
        <v>0</v>
      </c>
      <c r="BG2396">
        <v>0</v>
      </c>
      <c r="BH2396">
        <v>1225</v>
      </c>
      <c r="BI2396">
        <v>1</v>
      </c>
      <c r="BJ2396">
        <v>1</v>
      </c>
      <c r="BK2396">
        <v>1</v>
      </c>
      <c r="BL2396">
        <v>0</v>
      </c>
      <c r="BO2396">
        <v>0</v>
      </c>
      <c r="BP2396">
        <v>0</v>
      </c>
      <c r="BW2396" t="str">
        <f t="shared" si="1423"/>
        <v>21:44:50.898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168</v>
      </c>
      <c r="CR2396">
        <v>0</v>
      </c>
      <c r="CW2396">
        <v>4336001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 t="shared" ref="A2397:A2402" si="1424">"07/22/2022 21:44:52.073"</f>
        <v>07/22/2022 21:44:52.073</v>
      </c>
      <c r="C2397" t="str">
        <f t="shared" si="1394"/>
        <v>FFDFD3C0</v>
      </c>
      <c r="D2397" t="s">
        <v>121</v>
      </c>
      <c r="E2397">
        <v>11</v>
      </c>
      <c r="F2397">
        <v>1011</v>
      </c>
      <c r="G2397" t="s">
        <v>125</v>
      </c>
      <c r="J2397" t="s">
        <v>123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ref="S2397:S2402" si="1425">"21:44:51.828"</f>
        <v>21:44:51.828</v>
      </c>
      <c r="T2397" t="str">
        <f t="shared" ref="T2397:T2402" si="1426">"21:44:51.428"</f>
        <v>21:44:51.428</v>
      </c>
      <c r="U2397" t="str">
        <f t="shared" si="1409"/>
        <v>A54CFF</v>
      </c>
      <c r="V2397">
        <v>0</v>
      </c>
      <c r="W2397">
        <v>0</v>
      </c>
      <c r="X2397">
        <v>2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1</v>
      </c>
      <c r="AI2397" t="s">
        <v>922</v>
      </c>
      <c r="AJ2397">
        <v>43.489809000000001</v>
      </c>
      <c r="AK2397" t="s">
        <v>923</v>
      </c>
      <c r="AL2397">
        <v>-88.830749999999995</v>
      </c>
      <c r="AM2397">
        <v>25</v>
      </c>
      <c r="AN2397">
        <v>1325</v>
      </c>
      <c r="AO2397" t="s">
        <v>118</v>
      </c>
      <c r="AP2397">
        <v>-71</v>
      </c>
      <c r="AQ2397">
        <v>3</v>
      </c>
      <c r="AR2397">
        <v>-320</v>
      </c>
      <c r="AZ2397">
        <v>1200</v>
      </c>
      <c r="BA2397">
        <v>1</v>
      </c>
      <c r="BB2397" t="str">
        <f t="shared" si="1395"/>
        <v xml:space="preserve">N4400K  </v>
      </c>
      <c r="BC2397">
        <v>1</v>
      </c>
      <c r="BE2397">
        <v>0</v>
      </c>
      <c r="BF2397">
        <v>0</v>
      </c>
      <c r="BG2397">
        <v>0</v>
      </c>
      <c r="BH2397">
        <v>1225</v>
      </c>
      <c r="BI2397">
        <v>1</v>
      </c>
      <c r="BJ2397">
        <v>1</v>
      </c>
      <c r="BK2397">
        <v>1</v>
      </c>
      <c r="BL2397">
        <v>0</v>
      </c>
      <c r="BO2397">
        <v>0</v>
      </c>
      <c r="BP2397">
        <v>0</v>
      </c>
      <c r="BW2397" t="str">
        <f t="shared" ref="BW2397:BW2402" si="1427">"21:44:51.829"</f>
        <v>21:44:51.829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168</v>
      </c>
      <c r="CR2397">
        <v>0</v>
      </c>
      <c r="CW2397">
        <v>4337178</v>
      </c>
      <c r="CY2397">
        <v>1</v>
      </c>
      <c r="CZ2397">
        <v>0</v>
      </c>
      <c r="DA2397">
        <v>0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 t="shared" si="1424"/>
        <v>07/22/2022 21:44:52.073</v>
      </c>
      <c r="C2398" t="str">
        <f t="shared" si="1394"/>
        <v>FFDFD3C0</v>
      </c>
      <c r="D2398" t="s">
        <v>113</v>
      </c>
      <c r="E2398">
        <v>44</v>
      </c>
      <c r="H2398">
        <v>151</v>
      </c>
      <c r="I2398" t="s">
        <v>114</v>
      </c>
      <c r="J2398" t="s">
        <v>115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425"/>
        <v>21:44:51.828</v>
      </c>
      <c r="T2398" t="str">
        <f t="shared" si="1426"/>
        <v>21:44:51.428</v>
      </c>
      <c r="U2398" t="str">
        <f t="shared" si="1409"/>
        <v>A54CFF</v>
      </c>
      <c r="V2398">
        <v>0</v>
      </c>
      <c r="W2398">
        <v>0</v>
      </c>
      <c r="X2398">
        <v>2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1</v>
      </c>
      <c r="AI2398" t="s">
        <v>922</v>
      </c>
      <c r="AJ2398">
        <v>43.489809000000001</v>
      </c>
      <c r="AK2398" t="s">
        <v>923</v>
      </c>
      <c r="AL2398">
        <v>-88.830749999999995</v>
      </c>
      <c r="AM2398">
        <v>25</v>
      </c>
      <c r="AN2398">
        <v>1325</v>
      </c>
      <c r="AO2398" t="s">
        <v>118</v>
      </c>
      <c r="AP2398">
        <v>-71</v>
      </c>
      <c r="AQ2398">
        <v>3</v>
      </c>
      <c r="AR2398">
        <v>-320</v>
      </c>
      <c r="AZ2398">
        <v>1200</v>
      </c>
      <c r="BA2398">
        <v>1</v>
      </c>
      <c r="BB2398" t="str">
        <f t="shared" si="1395"/>
        <v xml:space="preserve">N4400K  </v>
      </c>
      <c r="BC2398">
        <v>1</v>
      </c>
      <c r="BE2398">
        <v>0</v>
      </c>
      <c r="BF2398">
        <v>0</v>
      </c>
      <c r="BG2398">
        <v>0</v>
      </c>
      <c r="BH2398">
        <v>1225</v>
      </c>
      <c r="BI2398">
        <v>1</v>
      </c>
      <c r="BJ2398">
        <v>1</v>
      </c>
      <c r="BK2398">
        <v>1</v>
      </c>
      <c r="BL2398">
        <v>0</v>
      </c>
      <c r="BO2398">
        <v>0</v>
      </c>
      <c r="BP2398">
        <v>0</v>
      </c>
      <c r="BW2398" t="str">
        <f t="shared" si="1427"/>
        <v>21:44:51.829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168</v>
      </c>
      <c r="CR2398">
        <v>0</v>
      </c>
      <c r="CW2398">
        <v>4337178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 t="shared" si="1424"/>
        <v>07/22/2022 21:44:52.073</v>
      </c>
      <c r="C2399" t="str">
        <f t="shared" si="1394"/>
        <v>FFDFD3C0</v>
      </c>
      <c r="D2399" t="s">
        <v>127</v>
      </c>
      <c r="E2399">
        <v>8</v>
      </c>
      <c r="F2399">
        <v>2008</v>
      </c>
      <c r="G2399" t="s">
        <v>128</v>
      </c>
      <c r="J2399" t="s">
        <v>129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1425"/>
        <v>21:44:51.828</v>
      </c>
      <c r="T2399" t="str">
        <f t="shared" si="1426"/>
        <v>21:44:51.428</v>
      </c>
      <c r="U2399" t="str">
        <f t="shared" si="1409"/>
        <v>A54CFF</v>
      </c>
      <c r="V2399">
        <v>0</v>
      </c>
      <c r="W2399">
        <v>0</v>
      </c>
      <c r="X2399">
        <v>2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1</v>
      </c>
      <c r="AI2399" t="s">
        <v>922</v>
      </c>
      <c r="AJ2399">
        <v>43.489809000000001</v>
      </c>
      <c r="AK2399" t="s">
        <v>923</v>
      </c>
      <c r="AL2399">
        <v>-88.830749999999995</v>
      </c>
      <c r="AM2399">
        <v>25</v>
      </c>
      <c r="AN2399">
        <v>1325</v>
      </c>
      <c r="AO2399" t="s">
        <v>118</v>
      </c>
      <c r="AP2399">
        <v>-71</v>
      </c>
      <c r="AQ2399">
        <v>3</v>
      </c>
      <c r="AR2399">
        <v>-320</v>
      </c>
      <c r="AZ2399">
        <v>1200</v>
      </c>
      <c r="BA2399">
        <v>1</v>
      </c>
      <c r="BB2399" t="str">
        <f t="shared" si="1395"/>
        <v xml:space="preserve">N4400K  </v>
      </c>
      <c r="BC2399">
        <v>1</v>
      </c>
      <c r="BE2399">
        <v>0</v>
      </c>
      <c r="BF2399">
        <v>0</v>
      </c>
      <c r="BG2399">
        <v>0</v>
      </c>
      <c r="BH2399">
        <v>1225</v>
      </c>
      <c r="BI2399">
        <v>1</v>
      </c>
      <c r="BJ2399">
        <v>1</v>
      </c>
      <c r="BK2399">
        <v>1</v>
      </c>
      <c r="BL2399">
        <v>0</v>
      </c>
      <c r="BO2399">
        <v>0</v>
      </c>
      <c r="BP2399">
        <v>0</v>
      </c>
      <c r="BW2399" t="str">
        <f t="shared" si="1427"/>
        <v>21:44:51.829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168</v>
      </c>
      <c r="CR2399">
        <v>0</v>
      </c>
      <c r="CW2399">
        <v>4337178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 t="shared" si="1424"/>
        <v>07/22/2022 21:44:52.073</v>
      </c>
      <c r="C2400" t="str">
        <f t="shared" si="1394"/>
        <v>FFDFD3C0</v>
      </c>
      <c r="D2400" t="s">
        <v>113</v>
      </c>
      <c r="E2400">
        <v>45</v>
      </c>
      <c r="H2400">
        <v>152</v>
      </c>
      <c r="I2400" t="s">
        <v>120</v>
      </c>
      <c r="J2400" t="s">
        <v>115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425"/>
        <v>21:44:51.828</v>
      </c>
      <c r="T2400" t="str">
        <f t="shared" si="1426"/>
        <v>21:44:51.428</v>
      </c>
      <c r="U2400" t="str">
        <f t="shared" si="1409"/>
        <v>A54CFF</v>
      </c>
      <c r="V2400">
        <v>0</v>
      </c>
      <c r="W2400">
        <v>0</v>
      </c>
      <c r="X2400">
        <v>2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1</v>
      </c>
      <c r="AI2400" t="s">
        <v>922</v>
      </c>
      <c r="AJ2400">
        <v>43.489809000000001</v>
      </c>
      <c r="AK2400" t="s">
        <v>923</v>
      </c>
      <c r="AL2400">
        <v>-88.830749999999995</v>
      </c>
      <c r="AM2400">
        <v>25</v>
      </c>
      <c r="AN2400">
        <v>1325</v>
      </c>
      <c r="AO2400" t="s">
        <v>118</v>
      </c>
      <c r="AP2400">
        <v>-71</v>
      </c>
      <c r="AQ2400">
        <v>3</v>
      </c>
      <c r="AR2400">
        <v>-320</v>
      </c>
      <c r="AZ2400">
        <v>1200</v>
      </c>
      <c r="BA2400">
        <v>1</v>
      </c>
      <c r="BB2400" t="str">
        <f t="shared" si="1395"/>
        <v xml:space="preserve">N4400K  </v>
      </c>
      <c r="BC2400">
        <v>1</v>
      </c>
      <c r="BE2400">
        <v>0</v>
      </c>
      <c r="BF2400">
        <v>0</v>
      </c>
      <c r="BG2400">
        <v>0</v>
      </c>
      <c r="BH2400">
        <v>1225</v>
      </c>
      <c r="BI2400">
        <v>1</v>
      </c>
      <c r="BJ2400">
        <v>1</v>
      </c>
      <c r="BK2400">
        <v>1</v>
      </c>
      <c r="BL2400">
        <v>0</v>
      </c>
      <c r="BO2400">
        <v>0</v>
      </c>
      <c r="BP2400">
        <v>0</v>
      </c>
      <c r="BW2400" t="str">
        <f t="shared" si="1427"/>
        <v>21:44:51.829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168</v>
      </c>
      <c r="CR2400">
        <v>0</v>
      </c>
      <c r="CW2400">
        <v>4337178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 t="shared" si="1424"/>
        <v>07/22/2022 21:44:52.073</v>
      </c>
      <c r="C2401" t="str">
        <f t="shared" si="1394"/>
        <v>FFDFD3C0</v>
      </c>
      <c r="D2401" t="s">
        <v>121</v>
      </c>
      <c r="E2401">
        <v>12</v>
      </c>
      <c r="F2401">
        <v>1012</v>
      </c>
      <c r="G2401" t="s">
        <v>122</v>
      </c>
      <c r="J2401" t="s">
        <v>123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1425"/>
        <v>21:44:51.828</v>
      </c>
      <c r="T2401" t="str">
        <f t="shared" si="1426"/>
        <v>21:44:51.428</v>
      </c>
      <c r="U2401" t="str">
        <f t="shared" si="1409"/>
        <v>A54CFF</v>
      </c>
      <c r="V2401">
        <v>0</v>
      </c>
      <c r="W2401">
        <v>0</v>
      </c>
      <c r="X2401">
        <v>2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1</v>
      </c>
      <c r="AI2401" t="s">
        <v>922</v>
      </c>
      <c r="AJ2401">
        <v>43.489809000000001</v>
      </c>
      <c r="AK2401" t="s">
        <v>923</v>
      </c>
      <c r="AL2401">
        <v>-88.830749999999995</v>
      </c>
      <c r="AM2401">
        <v>25</v>
      </c>
      <c r="AN2401">
        <v>1325</v>
      </c>
      <c r="AO2401" t="s">
        <v>118</v>
      </c>
      <c r="AP2401">
        <v>-71</v>
      </c>
      <c r="AQ2401">
        <v>3</v>
      </c>
      <c r="AR2401">
        <v>-320</v>
      </c>
      <c r="AZ2401">
        <v>1200</v>
      </c>
      <c r="BA2401">
        <v>1</v>
      </c>
      <c r="BB2401" t="str">
        <f t="shared" si="1395"/>
        <v xml:space="preserve">N4400K  </v>
      </c>
      <c r="BC2401">
        <v>1</v>
      </c>
      <c r="BE2401">
        <v>0</v>
      </c>
      <c r="BF2401">
        <v>0</v>
      </c>
      <c r="BG2401">
        <v>0</v>
      </c>
      <c r="BH2401">
        <v>1225</v>
      </c>
      <c r="BI2401">
        <v>1</v>
      </c>
      <c r="BJ2401">
        <v>1</v>
      </c>
      <c r="BK2401">
        <v>1</v>
      </c>
      <c r="BL2401">
        <v>0</v>
      </c>
      <c r="BO2401">
        <v>0</v>
      </c>
      <c r="BP2401">
        <v>0</v>
      </c>
      <c r="BW2401" t="str">
        <f t="shared" si="1427"/>
        <v>21:44:51.829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168</v>
      </c>
      <c r="CR2401">
        <v>0</v>
      </c>
      <c r="CW2401">
        <v>4337178</v>
      </c>
      <c r="CY2401">
        <v>1</v>
      </c>
      <c r="CZ2401">
        <v>0</v>
      </c>
      <c r="DA2401">
        <v>1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 t="shared" si="1424"/>
        <v>07/22/2022 21:44:52.073</v>
      </c>
      <c r="C2402" t="str">
        <f t="shared" si="1394"/>
        <v>FFDFD3C0</v>
      </c>
      <c r="D2402" t="s">
        <v>124</v>
      </c>
      <c r="E2402">
        <v>2</v>
      </c>
      <c r="H2402">
        <v>156</v>
      </c>
      <c r="I2402" t="s">
        <v>125</v>
      </c>
      <c r="J2402" t="s">
        <v>126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425"/>
        <v>21:44:51.828</v>
      </c>
      <c r="T2402" t="str">
        <f t="shared" si="1426"/>
        <v>21:44:51.428</v>
      </c>
      <c r="U2402" t="str">
        <f t="shared" si="1409"/>
        <v>A54CFF</v>
      </c>
      <c r="V2402">
        <v>0</v>
      </c>
      <c r="W2402">
        <v>0</v>
      </c>
      <c r="X2402">
        <v>2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1</v>
      </c>
      <c r="AI2402" t="s">
        <v>922</v>
      </c>
      <c r="AJ2402">
        <v>43.489809000000001</v>
      </c>
      <c r="AK2402" t="s">
        <v>923</v>
      </c>
      <c r="AL2402">
        <v>-88.830749999999995</v>
      </c>
      <c r="AM2402">
        <v>25</v>
      </c>
      <c r="AN2402">
        <v>1325</v>
      </c>
      <c r="AO2402" t="s">
        <v>118</v>
      </c>
      <c r="AP2402">
        <v>-71</v>
      </c>
      <c r="AQ2402">
        <v>3</v>
      </c>
      <c r="AR2402">
        <v>-320</v>
      </c>
      <c r="AZ2402">
        <v>1200</v>
      </c>
      <c r="BA2402">
        <v>1</v>
      </c>
      <c r="BB2402" t="str">
        <f t="shared" si="1395"/>
        <v xml:space="preserve">N4400K  </v>
      </c>
      <c r="BC2402">
        <v>1</v>
      </c>
      <c r="BE2402">
        <v>0</v>
      </c>
      <c r="BF2402">
        <v>0</v>
      </c>
      <c r="BG2402">
        <v>0</v>
      </c>
      <c r="BH2402">
        <v>1225</v>
      </c>
      <c r="BI2402">
        <v>1</v>
      </c>
      <c r="BJ2402">
        <v>1</v>
      </c>
      <c r="BK2402">
        <v>1</v>
      </c>
      <c r="BL2402">
        <v>0</v>
      </c>
      <c r="BO2402">
        <v>0</v>
      </c>
      <c r="BP2402">
        <v>0</v>
      </c>
      <c r="BW2402" t="str">
        <f t="shared" si="1427"/>
        <v>21:44:51.829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168</v>
      </c>
      <c r="CR2402">
        <v>0</v>
      </c>
      <c r="CW2402">
        <v>4337178</v>
      </c>
      <c r="CY2402">
        <v>1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 t="shared" ref="A2403:A2408" si="1428">"07/22/2022 21:44:53.246"</f>
        <v>07/22/2022 21:44:53.246</v>
      </c>
      <c r="C2403" t="str">
        <f t="shared" si="1394"/>
        <v>FFDFD3C0</v>
      </c>
      <c r="D2403" t="s">
        <v>121</v>
      </c>
      <c r="E2403">
        <v>11</v>
      </c>
      <c r="F2403">
        <v>1011</v>
      </c>
      <c r="G2403" t="s">
        <v>125</v>
      </c>
      <c r="J2403" t="s">
        <v>123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ref="S2403:S2408" si="1429">"21:44:52.992"</f>
        <v>21:44:52.992</v>
      </c>
      <c r="T2403" t="str">
        <f t="shared" ref="T2403:T2408" si="1430">"21:44:52.492"</f>
        <v>21:44:52.492</v>
      </c>
      <c r="U2403" t="str">
        <f t="shared" si="1409"/>
        <v>A54CFF</v>
      </c>
      <c r="V2403">
        <v>0</v>
      </c>
      <c r="W2403">
        <v>0</v>
      </c>
      <c r="X2403">
        <v>2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1</v>
      </c>
      <c r="AI2403" t="s">
        <v>922</v>
      </c>
      <c r="AJ2403">
        <v>43.489809000000001</v>
      </c>
      <c r="AK2403" t="s">
        <v>924</v>
      </c>
      <c r="AL2403">
        <v>-88.831265000000002</v>
      </c>
      <c r="AM2403">
        <v>25</v>
      </c>
      <c r="AN2403">
        <v>1325</v>
      </c>
      <c r="AO2403" t="s">
        <v>118</v>
      </c>
      <c r="AP2403">
        <v>-71</v>
      </c>
      <c r="AQ2403">
        <v>1</v>
      </c>
      <c r="AR2403">
        <v>-384</v>
      </c>
      <c r="AZ2403">
        <v>1200</v>
      </c>
      <c r="BA2403">
        <v>1</v>
      </c>
      <c r="BB2403" t="str">
        <f t="shared" si="1395"/>
        <v xml:space="preserve">N4400K  </v>
      </c>
      <c r="BC2403">
        <v>1</v>
      </c>
      <c r="BE2403">
        <v>0</v>
      </c>
      <c r="BF2403">
        <v>0</v>
      </c>
      <c r="BG2403">
        <v>0</v>
      </c>
      <c r="BH2403">
        <v>1200</v>
      </c>
      <c r="BI2403">
        <v>1</v>
      </c>
      <c r="BJ2403">
        <v>1</v>
      </c>
      <c r="BK2403">
        <v>1</v>
      </c>
      <c r="BL2403">
        <v>0</v>
      </c>
      <c r="BO2403">
        <v>0</v>
      </c>
      <c r="BP2403">
        <v>0</v>
      </c>
      <c r="BW2403" t="str">
        <f t="shared" ref="BW2403:BW2408" si="1431">"21:44:52.995"</f>
        <v>21:44:52.995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168</v>
      </c>
      <c r="CR2403">
        <v>0</v>
      </c>
      <c r="CW2403">
        <v>4338633</v>
      </c>
      <c r="CY2403">
        <v>1</v>
      </c>
      <c r="CZ2403">
        <v>0</v>
      </c>
      <c r="DA2403">
        <v>0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 t="shared" si="1428"/>
        <v>07/22/2022 21:44:53.246</v>
      </c>
      <c r="C2404" t="str">
        <f t="shared" si="1394"/>
        <v>FFDFD3C0</v>
      </c>
      <c r="D2404" t="s">
        <v>113</v>
      </c>
      <c r="E2404">
        <v>44</v>
      </c>
      <c r="H2404">
        <v>151</v>
      </c>
      <c r="I2404" t="s">
        <v>114</v>
      </c>
      <c r="J2404" t="s">
        <v>115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429"/>
        <v>21:44:52.992</v>
      </c>
      <c r="T2404" t="str">
        <f t="shared" si="1430"/>
        <v>21:44:52.492</v>
      </c>
      <c r="U2404" t="str">
        <f t="shared" si="1409"/>
        <v>A54CFF</v>
      </c>
      <c r="V2404">
        <v>0</v>
      </c>
      <c r="W2404">
        <v>0</v>
      </c>
      <c r="X2404">
        <v>2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1</v>
      </c>
      <c r="AI2404" t="s">
        <v>922</v>
      </c>
      <c r="AJ2404">
        <v>43.489809000000001</v>
      </c>
      <c r="AK2404" t="s">
        <v>924</v>
      </c>
      <c r="AL2404">
        <v>-88.831265000000002</v>
      </c>
      <c r="AM2404">
        <v>25</v>
      </c>
      <c r="AN2404">
        <v>1325</v>
      </c>
      <c r="AO2404" t="s">
        <v>118</v>
      </c>
      <c r="AP2404">
        <v>-71</v>
      </c>
      <c r="AQ2404">
        <v>1</v>
      </c>
      <c r="AR2404">
        <v>-384</v>
      </c>
      <c r="AZ2404">
        <v>1200</v>
      </c>
      <c r="BA2404">
        <v>1</v>
      </c>
      <c r="BB2404" t="str">
        <f t="shared" si="1395"/>
        <v xml:space="preserve">N4400K  </v>
      </c>
      <c r="BC2404">
        <v>1</v>
      </c>
      <c r="BE2404">
        <v>0</v>
      </c>
      <c r="BF2404">
        <v>0</v>
      </c>
      <c r="BG2404">
        <v>0</v>
      </c>
      <c r="BH2404">
        <v>1200</v>
      </c>
      <c r="BI2404">
        <v>1</v>
      </c>
      <c r="BJ2404">
        <v>1</v>
      </c>
      <c r="BK2404">
        <v>1</v>
      </c>
      <c r="BL2404">
        <v>0</v>
      </c>
      <c r="BO2404">
        <v>0</v>
      </c>
      <c r="BP2404">
        <v>0</v>
      </c>
      <c r="BW2404" t="str">
        <f t="shared" si="1431"/>
        <v>21:44:52.995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168</v>
      </c>
      <c r="CR2404">
        <v>0</v>
      </c>
      <c r="CW2404">
        <v>4338633</v>
      </c>
      <c r="CY2404">
        <v>1</v>
      </c>
      <c r="CZ2404">
        <v>0</v>
      </c>
      <c r="DA2404">
        <v>1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 t="shared" si="1428"/>
        <v>07/22/2022 21:44:53.246</v>
      </c>
      <c r="C2405" t="str">
        <f t="shared" si="1394"/>
        <v>FFDFD3C0</v>
      </c>
      <c r="D2405" t="s">
        <v>127</v>
      </c>
      <c r="E2405">
        <v>8</v>
      </c>
      <c r="F2405">
        <v>2008</v>
      </c>
      <c r="G2405" t="s">
        <v>128</v>
      </c>
      <c r="J2405" t="s">
        <v>129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429"/>
        <v>21:44:52.992</v>
      </c>
      <c r="T2405" t="str">
        <f t="shared" si="1430"/>
        <v>21:44:52.492</v>
      </c>
      <c r="U2405" t="str">
        <f t="shared" si="1409"/>
        <v>A54CFF</v>
      </c>
      <c r="V2405">
        <v>0</v>
      </c>
      <c r="W2405">
        <v>0</v>
      </c>
      <c r="X2405">
        <v>2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1</v>
      </c>
      <c r="AI2405" t="s">
        <v>922</v>
      </c>
      <c r="AJ2405">
        <v>43.489809000000001</v>
      </c>
      <c r="AK2405" t="s">
        <v>924</v>
      </c>
      <c r="AL2405">
        <v>-88.831265000000002</v>
      </c>
      <c r="AM2405">
        <v>25</v>
      </c>
      <c r="AN2405">
        <v>1325</v>
      </c>
      <c r="AO2405" t="s">
        <v>118</v>
      </c>
      <c r="AP2405">
        <v>-71</v>
      </c>
      <c r="AQ2405">
        <v>1</v>
      </c>
      <c r="AR2405">
        <v>-384</v>
      </c>
      <c r="AZ2405">
        <v>1200</v>
      </c>
      <c r="BA2405">
        <v>1</v>
      </c>
      <c r="BB2405" t="str">
        <f t="shared" si="1395"/>
        <v xml:space="preserve">N4400K  </v>
      </c>
      <c r="BC2405">
        <v>1</v>
      </c>
      <c r="BE2405">
        <v>0</v>
      </c>
      <c r="BF2405">
        <v>0</v>
      </c>
      <c r="BG2405">
        <v>0</v>
      </c>
      <c r="BH2405">
        <v>1200</v>
      </c>
      <c r="BI2405">
        <v>1</v>
      </c>
      <c r="BJ2405">
        <v>1</v>
      </c>
      <c r="BK2405">
        <v>1</v>
      </c>
      <c r="BL2405">
        <v>0</v>
      </c>
      <c r="BO2405">
        <v>0</v>
      </c>
      <c r="BP2405">
        <v>0</v>
      </c>
      <c r="BW2405" t="str">
        <f t="shared" si="1431"/>
        <v>21:44:52.995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168</v>
      </c>
      <c r="CR2405">
        <v>0</v>
      </c>
      <c r="CW2405">
        <v>4338633</v>
      </c>
      <c r="CY2405">
        <v>1</v>
      </c>
      <c r="CZ2405">
        <v>0</v>
      </c>
      <c r="DA2405">
        <v>1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 t="shared" si="1428"/>
        <v>07/22/2022 21:44:53.246</v>
      </c>
      <c r="C2406" t="str">
        <f t="shared" si="1394"/>
        <v>FFDFD3C0</v>
      </c>
      <c r="D2406" t="s">
        <v>113</v>
      </c>
      <c r="E2406">
        <v>45</v>
      </c>
      <c r="H2406">
        <v>152</v>
      </c>
      <c r="I2406" t="s">
        <v>120</v>
      </c>
      <c r="J2406" t="s">
        <v>115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429"/>
        <v>21:44:52.992</v>
      </c>
      <c r="T2406" t="str">
        <f t="shared" si="1430"/>
        <v>21:44:52.492</v>
      </c>
      <c r="U2406" t="str">
        <f t="shared" si="1409"/>
        <v>A54CFF</v>
      </c>
      <c r="V2406">
        <v>0</v>
      </c>
      <c r="W2406">
        <v>0</v>
      </c>
      <c r="X2406">
        <v>2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1</v>
      </c>
      <c r="AI2406" t="s">
        <v>922</v>
      </c>
      <c r="AJ2406">
        <v>43.489809000000001</v>
      </c>
      <c r="AK2406" t="s">
        <v>924</v>
      </c>
      <c r="AL2406">
        <v>-88.831265000000002</v>
      </c>
      <c r="AM2406">
        <v>25</v>
      </c>
      <c r="AN2406">
        <v>1325</v>
      </c>
      <c r="AO2406" t="s">
        <v>118</v>
      </c>
      <c r="AP2406">
        <v>-71</v>
      </c>
      <c r="AQ2406">
        <v>1</v>
      </c>
      <c r="AR2406">
        <v>-384</v>
      </c>
      <c r="AZ2406">
        <v>1200</v>
      </c>
      <c r="BA2406">
        <v>1</v>
      </c>
      <c r="BB2406" t="str">
        <f t="shared" si="1395"/>
        <v xml:space="preserve">N4400K  </v>
      </c>
      <c r="BC2406">
        <v>1</v>
      </c>
      <c r="BE2406">
        <v>0</v>
      </c>
      <c r="BF2406">
        <v>0</v>
      </c>
      <c r="BG2406">
        <v>0</v>
      </c>
      <c r="BH2406">
        <v>1200</v>
      </c>
      <c r="BI2406">
        <v>1</v>
      </c>
      <c r="BJ2406">
        <v>1</v>
      </c>
      <c r="BK2406">
        <v>1</v>
      </c>
      <c r="BL2406">
        <v>0</v>
      </c>
      <c r="BO2406">
        <v>0</v>
      </c>
      <c r="BP2406">
        <v>0</v>
      </c>
      <c r="BW2406" t="str">
        <f t="shared" si="1431"/>
        <v>21:44:52.995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168</v>
      </c>
      <c r="CR2406">
        <v>0</v>
      </c>
      <c r="CW2406">
        <v>4338633</v>
      </c>
      <c r="CY2406">
        <v>1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 t="shared" si="1428"/>
        <v>07/22/2022 21:44:53.246</v>
      </c>
      <c r="C2407" t="str">
        <f t="shared" si="1394"/>
        <v>FFDFD3C0</v>
      </c>
      <c r="D2407" t="s">
        <v>121</v>
      </c>
      <c r="E2407">
        <v>12</v>
      </c>
      <c r="F2407">
        <v>1012</v>
      </c>
      <c r="G2407" t="s">
        <v>122</v>
      </c>
      <c r="J2407" t="s">
        <v>123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1429"/>
        <v>21:44:52.992</v>
      </c>
      <c r="T2407" t="str">
        <f t="shared" si="1430"/>
        <v>21:44:52.492</v>
      </c>
      <c r="U2407" t="str">
        <f t="shared" si="1409"/>
        <v>A54CFF</v>
      </c>
      <c r="V2407">
        <v>0</v>
      </c>
      <c r="W2407">
        <v>0</v>
      </c>
      <c r="X2407">
        <v>2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1</v>
      </c>
      <c r="AI2407" t="s">
        <v>922</v>
      </c>
      <c r="AJ2407">
        <v>43.489809000000001</v>
      </c>
      <c r="AK2407" t="s">
        <v>924</v>
      </c>
      <c r="AL2407">
        <v>-88.831265000000002</v>
      </c>
      <c r="AM2407">
        <v>25</v>
      </c>
      <c r="AN2407">
        <v>1325</v>
      </c>
      <c r="AO2407" t="s">
        <v>118</v>
      </c>
      <c r="AP2407">
        <v>-71</v>
      </c>
      <c r="AQ2407">
        <v>1</v>
      </c>
      <c r="AR2407">
        <v>-384</v>
      </c>
      <c r="AZ2407">
        <v>1200</v>
      </c>
      <c r="BA2407">
        <v>1</v>
      </c>
      <c r="BB2407" t="str">
        <f t="shared" si="1395"/>
        <v xml:space="preserve">N4400K  </v>
      </c>
      <c r="BC2407">
        <v>1</v>
      </c>
      <c r="BE2407">
        <v>0</v>
      </c>
      <c r="BF2407">
        <v>0</v>
      </c>
      <c r="BG2407">
        <v>0</v>
      </c>
      <c r="BH2407">
        <v>1200</v>
      </c>
      <c r="BI2407">
        <v>1</v>
      </c>
      <c r="BJ2407">
        <v>1</v>
      </c>
      <c r="BK2407">
        <v>1</v>
      </c>
      <c r="BL2407">
        <v>0</v>
      </c>
      <c r="BO2407">
        <v>0</v>
      </c>
      <c r="BP2407">
        <v>0</v>
      </c>
      <c r="BW2407" t="str">
        <f t="shared" si="1431"/>
        <v>21:44:52.995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168</v>
      </c>
      <c r="CR2407">
        <v>0</v>
      </c>
      <c r="CW2407">
        <v>4338633</v>
      </c>
      <c r="CY2407">
        <v>1</v>
      </c>
      <c r="CZ2407">
        <v>0</v>
      </c>
      <c r="DA2407">
        <v>1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 t="shared" si="1428"/>
        <v>07/22/2022 21:44:53.246</v>
      </c>
      <c r="C2408" t="str">
        <f t="shared" si="1394"/>
        <v>FFDFD3C0</v>
      </c>
      <c r="D2408" t="s">
        <v>124</v>
      </c>
      <c r="E2408">
        <v>2</v>
      </c>
      <c r="H2408">
        <v>156</v>
      </c>
      <c r="I2408" t="s">
        <v>125</v>
      </c>
      <c r="J2408" t="s">
        <v>126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1429"/>
        <v>21:44:52.992</v>
      </c>
      <c r="T2408" t="str">
        <f t="shared" si="1430"/>
        <v>21:44:52.492</v>
      </c>
      <c r="U2408" t="str">
        <f t="shared" si="1409"/>
        <v>A54CFF</v>
      </c>
      <c r="V2408">
        <v>0</v>
      </c>
      <c r="W2408">
        <v>0</v>
      </c>
      <c r="X2408">
        <v>2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1</v>
      </c>
      <c r="AI2408" t="s">
        <v>922</v>
      </c>
      <c r="AJ2408">
        <v>43.489809000000001</v>
      </c>
      <c r="AK2408" t="s">
        <v>924</v>
      </c>
      <c r="AL2408">
        <v>-88.831265000000002</v>
      </c>
      <c r="AM2408">
        <v>25</v>
      </c>
      <c r="AN2408">
        <v>1325</v>
      </c>
      <c r="AO2408" t="s">
        <v>118</v>
      </c>
      <c r="AP2408">
        <v>-71</v>
      </c>
      <c r="AQ2408">
        <v>1</v>
      </c>
      <c r="AR2408">
        <v>-384</v>
      </c>
      <c r="AZ2408">
        <v>1200</v>
      </c>
      <c r="BA2408">
        <v>1</v>
      </c>
      <c r="BB2408" t="str">
        <f t="shared" si="1395"/>
        <v xml:space="preserve">N4400K  </v>
      </c>
      <c r="BC2408">
        <v>1</v>
      </c>
      <c r="BE2408">
        <v>0</v>
      </c>
      <c r="BF2408">
        <v>0</v>
      </c>
      <c r="BG2408">
        <v>0</v>
      </c>
      <c r="BH2408">
        <v>1200</v>
      </c>
      <c r="BI2408">
        <v>1</v>
      </c>
      <c r="BJ2408">
        <v>1</v>
      </c>
      <c r="BK2408">
        <v>1</v>
      </c>
      <c r="BL2408">
        <v>0</v>
      </c>
      <c r="BO2408">
        <v>0</v>
      </c>
      <c r="BP2408">
        <v>0</v>
      </c>
      <c r="BW2408" t="str">
        <f t="shared" si="1431"/>
        <v>21:44:52.995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168</v>
      </c>
      <c r="CR2408">
        <v>0</v>
      </c>
      <c r="CW2408">
        <v>4338633</v>
      </c>
      <c r="CY2408">
        <v>1</v>
      </c>
      <c r="CZ2408">
        <v>0</v>
      </c>
      <c r="DA2408">
        <v>1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>"07/22/2022 21:44:54.277"</f>
        <v>07/22/2022 21:44:54.277</v>
      </c>
      <c r="C2409" t="str">
        <f t="shared" si="1394"/>
        <v>FFDFD3C0</v>
      </c>
      <c r="D2409" t="s">
        <v>124</v>
      </c>
      <c r="E2409">
        <v>2</v>
      </c>
      <c r="H2409">
        <v>156</v>
      </c>
      <c r="I2409" t="s">
        <v>125</v>
      </c>
      <c r="J2409" t="s">
        <v>126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ref="S2409:S2414" si="1432">"21:44:53.984"</f>
        <v>21:44:53.984</v>
      </c>
      <c r="T2409" t="str">
        <f t="shared" ref="T2409:T2414" si="1433">"21:44:53.584"</f>
        <v>21:44:53.584</v>
      </c>
      <c r="U2409" t="str">
        <f t="shared" si="1409"/>
        <v>A54CFF</v>
      </c>
      <c r="V2409">
        <v>0</v>
      </c>
      <c r="W2409">
        <v>0</v>
      </c>
      <c r="X2409">
        <v>2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1</v>
      </c>
      <c r="AI2409" t="s">
        <v>922</v>
      </c>
      <c r="AJ2409">
        <v>43.489809000000001</v>
      </c>
      <c r="AK2409" t="s">
        <v>925</v>
      </c>
      <c r="AL2409">
        <v>-88.831716</v>
      </c>
      <c r="AM2409">
        <v>25</v>
      </c>
      <c r="AN2409">
        <v>1300</v>
      </c>
      <c r="AO2409" t="s">
        <v>118</v>
      </c>
      <c r="AP2409">
        <v>-72</v>
      </c>
      <c r="AQ2409">
        <v>0</v>
      </c>
      <c r="AR2409">
        <v>-384</v>
      </c>
      <c r="AZ2409">
        <v>1200</v>
      </c>
      <c r="BA2409">
        <v>1</v>
      </c>
      <c r="BB2409" t="str">
        <f t="shared" si="1395"/>
        <v xml:space="preserve">N4400K  </v>
      </c>
      <c r="BC2409">
        <v>1</v>
      </c>
      <c r="BE2409">
        <v>0</v>
      </c>
      <c r="BF2409">
        <v>0</v>
      </c>
      <c r="BG2409">
        <v>0</v>
      </c>
      <c r="BH2409">
        <v>1200</v>
      </c>
      <c r="BI2409">
        <v>1</v>
      </c>
      <c r="BJ2409">
        <v>1</v>
      </c>
      <c r="BK2409">
        <v>1</v>
      </c>
      <c r="BL2409">
        <v>0</v>
      </c>
      <c r="BO2409">
        <v>0</v>
      </c>
      <c r="BP2409">
        <v>0</v>
      </c>
      <c r="BW2409" t="str">
        <f t="shared" ref="BW2409:BW2414" si="1434">"21:44:53.988"</f>
        <v>21:44:53.988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168</v>
      </c>
      <c r="CR2409">
        <v>0</v>
      </c>
      <c r="CW2409">
        <v>4339833</v>
      </c>
      <c r="CY2409">
        <v>1</v>
      </c>
      <c r="CZ2409">
        <v>0</v>
      </c>
      <c r="DA2409">
        <v>0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>"07/22/2022 21:44:54.277"</f>
        <v>07/22/2022 21:44:54.277</v>
      </c>
      <c r="C2410" t="str">
        <f t="shared" si="1394"/>
        <v>FFDFD3C0</v>
      </c>
      <c r="D2410" t="s">
        <v>121</v>
      </c>
      <c r="E2410">
        <v>11</v>
      </c>
      <c r="F2410">
        <v>1011</v>
      </c>
      <c r="G2410" t="s">
        <v>125</v>
      </c>
      <c r="J2410" t="s">
        <v>123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432"/>
        <v>21:44:53.984</v>
      </c>
      <c r="T2410" t="str">
        <f t="shared" si="1433"/>
        <v>21:44:53.584</v>
      </c>
      <c r="U2410" t="str">
        <f t="shared" si="1409"/>
        <v>A54CFF</v>
      </c>
      <c r="V2410">
        <v>0</v>
      </c>
      <c r="W2410">
        <v>0</v>
      </c>
      <c r="X2410">
        <v>2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1</v>
      </c>
      <c r="AI2410" t="s">
        <v>922</v>
      </c>
      <c r="AJ2410">
        <v>43.489809000000001</v>
      </c>
      <c r="AK2410" t="s">
        <v>925</v>
      </c>
      <c r="AL2410">
        <v>-88.831716</v>
      </c>
      <c r="AM2410">
        <v>25</v>
      </c>
      <c r="AN2410">
        <v>1300</v>
      </c>
      <c r="AO2410" t="s">
        <v>118</v>
      </c>
      <c r="AP2410">
        <v>-72</v>
      </c>
      <c r="AQ2410">
        <v>0</v>
      </c>
      <c r="AR2410">
        <v>-384</v>
      </c>
      <c r="AZ2410">
        <v>1200</v>
      </c>
      <c r="BA2410">
        <v>1</v>
      </c>
      <c r="BB2410" t="str">
        <f t="shared" si="1395"/>
        <v xml:space="preserve">N4400K  </v>
      </c>
      <c r="BC2410">
        <v>1</v>
      </c>
      <c r="BE2410">
        <v>0</v>
      </c>
      <c r="BF2410">
        <v>0</v>
      </c>
      <c r="BG2410">
        <v>0</v>
      </c>
      <c r="BH2410">
        <v>1200</v>
      </c>
      <c r="BI2410">
        <v>1</v>
      </c>
      <c r="BJ2410">
        <v>1</v>
      </c>
      <c r="BK2410">
        <v>1</v>
      </c>
      <c r="BL2410">
        <v>0</v>
      </c>
      <c r="BO2410">
        <v>0</v>
      </c>
      <c r="BP2410">
        <v>0</v>
      </c>
      <c r="BW2410" t="str">
        <f t="shared" si="1434"/>
        <v>21:44:53.988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168</v>
      </c>
      <c r="CR2410">
        <v>0</v>
      </c>
      <c r="CW2410">
        <v>4339833</v>
      </c>
      <c r="CY2410">
        <v>1</v>
      </c>
      <c r="CZ2410">
        <v>0</v>
      </c>
      <c r="DA2410">
        <v>1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>"07/22/2022 21:44:54.277"</f>
        <v>07/22/2022 21:44:54.277</v>
      </c>
      <c r="C2411" t="str">
        <f t="shared" ref="C2411:C2474" si="1435">"FFDFD3C0"</f>
        <v>FFDFD3C0</v>
      </c>
      <c r="D2411" t="s">
        <v>113</v>
      </c>
      <c r="E2411">
        <v>44</v>
      </c>
      <c r="H2411">
        <v>151</v>
      </c>
      <c r="I2411" t="s">
        <v>114</v>
      </c>
      <c r="J2411" t="s">
        <v>115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432"/>
        <v>21:44:53.984</v>
      </c>
      <c r="T2411" t="str">
        <f t="shared" si="1433"/>
        <v>21:44:53.584</v>
      </c>
      <c r="U2411" t="str">
        <f t="shared" si="1409"/>
        <v>A54CFF</v>
      </c>
      <c r="V2411">
        <v>0</v>
      </c>
      <c r="W2411">
        <v>0</v>
      </c>
      <c r="X2411">
        <v>2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1</v>
      </c>
      <c r="AI2411" t="s">
        <v>922</v>
      </c>
      <c r="AJ2411">
        <v>43.489809000000001</v>
      </c>
      <c r="AK2411" t="s">
        <v>925</v>
      </c>
      <c r="AL2411">
        <v>-88.831716</v>
      </c>
      <c r="AM2411">
        <v>25</v>
      </c>
      <c r="AN2411">
        <v>1300</v>
      </c>
      <c r="AO2411" t="s">
        <v>118</v>
      </c>
      <c r="AP2411">
        <v>-72</v>
      </c>
      <c r="AQ2411">
        <v>0</v>
      </c>
      <c r="AR2411">
        <v>-384</v>
      </c>
      <c r="AZ2411">
        <v>1200</v>
      </c>
      <c r="BA2411">
        <v>1</v>
      </c>
      <c r="BB2411" t="str">
        <f t="shared" ref="BB2411:BB2474" si="1436">"N4400K  "</f>
        <v xml:space="preserve">N4400K  </v>
      </c>
      <c r="BC2411">
        <v>1</v>
      </c>
      <c r="BE2411">
        <v>0</v>
      </c>
      <c r="BF2411">
        <v>0</v>
      </c>
      <c r="BG2411">
        <v>0</v>
      </c>
      <c r="BH2411">
        <v>1200</v>
      </c>
      <c r="BI2411">
        <v>1</v>
      </c>
      <c r="BJ2411">
        <v>1</v>
      </c>
      <c r="BK2411">
        <v>1</v>
      </c>
      <c r="BL2411">
        <v>0</v>
      </c>
      <c r="BO2411">
        <v>0</v>
      </c>
      <c r="BP2411">
        <v>0</v>
      </c>
      <c r="BW2411" t="str">
        <f t="shared" si="1434"/>
        <v>21:44:53.988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168</v>
      </c>
      <c r="CR2411">
        <v>0</v>
      </c>
      <c r="CW2411">
        <v>4339833</v>
      </c>
      <c r="CY2411">
        <v>1</v>
      </c>
      <c r="CZ2411">
        <v>0</v>
      </c>
      <c r="DA2411">
        <v>1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>"07/22/2022 21:44:54.309"</f>
        <v>07/22/2022 21:44:54.309</v>
      </c>
      <c r="C2412" t="str">
        <f t="shared" si="1435"/>
        <v>FFDFD3C0</v>
      </c>
      <c r="D2412" t="s">
        <v>127</v>
      </c>
      <c r="E2412">
        <v>8</v>
      </c>
      <c r="F2412">
        <v>2008</v>
      </c>
      <c r="G2412" t="s">
        <v>128</v>
      </c>
      <c r="J2412" t="s">
        <v>129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432"/>
        <v>21:44:53.984</v>
      </c>
      <c r="T2412" t="str">
        <f t="shared" si="1433"/>
        <v>21:44:53.584</v>
      </c>
      <c r="U2412" t="str">
        <f t="shared" si="1409"/>
        <v>A54CFF</v>
      </c>
      <c r="V2412">
        <v>0</v>
      </c>
      <c r="W2412">
        <v>0</v>
      </c>
      <c r="X2412">
        <v>2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1</v>
      </c>
      <c r="AI2412" t="s">
        <v>922</v>
      </c>
      <c r="AJ2412">
        <v>43.489809000000001</v>
      </c>
      <c r="AK2412" t="s">
        <v>925</v>
      </c>
      <c r="AL2412">
        <v>-88.831716</v>
      </c>
      <c r="AM2412">
        <v>25</v>
      </c>
      <c r="AN2412">
        <v>1300</v>
      </c>
      <c r="AO2412" t="s">
        <v>118</v>
      </c>
      <c r="AP2412">
        <v>-72</v>
      </c>
      <c r="AQ2412">
        <v>0</v>
      </c>
      <c r="AR2412">
        <v>-384</v>
      </c>
      <c r="AZ2412">
        <v>1200</v>
      </c>
      <c r="BA2412">
        <v>1</v>
      </c>
      <c r="BB2412" t="str">
        <f t="shared" si="1436"/>
        <v xml:space="preserve">N4400K  </v>
      </c>
      <c r="BC2412">
        <v>1</v>
      </c>
      <c r="BE2412">
        <v>0</v>
      </c>
      <c r="BF2412">
        <v>0</v>
      </c>
      <c r="BG2412">
        <v>0</v>
      </c>
      <c r="BH2412">
        <v>1200</v>
      </c>
      <c r="BI2412">
        <v>1</v>
      </c>
      <c r="BJ2412">
        <v>1</v>
      </c>
      <c r="BK2412">
        <v>1</v>
      </c>
      <c r="BL2412">
        <v>0</v>
      </c>
      <c r="BO2412">
        <v>0</v>
      </c>
      <c r="BP2412">
        <v>0</v>
      </c>
      <c r="BW2412" t="str">
        <f t="shared" si="1434"/>
        <v>21:44:53.988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168</v>
      </c>
      <c r="CR2412">
        <v>0</v>
      </c>
      <c r="CW2412">
        <v>4339833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>"07/22/2022 21:44:54.309"</f>
        <v>07/22/2022 21:44:54.309</v>
      </c>
      <c r="C2413" t="str">
        <f t="shared" si="1435"/>
        <v>FFDFD3C0</v>
      </c>
      <c r="D2413" t="s">
        <v>121</v>
      </c>
      <c r="E2413">
        <v>12</v>
      </c>
      <c r="F2413">
        <v>1012</v>
      </c>
      <c r="G2413" t="s">
        <v>122</v>
      </c>
      <c r="J2413" t="s">
        <v>123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432"/>
        <v>21:44:53.984</v>
      </c>
      <c r="T2413" t="str">
        <f t="shared" si="1433"/>
        <v>21:44:53.584</v>
      </c>
      <c r="U2413" t="str">
        <f t="shared" si="1409"/>
        <v>A54CFF</v>
      </c>
      <c r="V2413">
        <v>0</v>
      </c>
      <c r="W2413">
        <v>0</v>
      </c>
      <c r="X2413">
        <v>2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1</v>
      </c>
      <c r="AI2413" t="s">
        <v>922</v>
      </c>
      <c r="AJ2413">
        <v>43.489809000000001</v>
      </c>
      <c r="AK2413" t="s">
        <v>925</v>
      </c>
      <c r="AL2413">
        <v>-88.831716</v>
      </c>
      <c r="AM2413">
        <v>25</v>
      </c>
      <c r="AN2413">
        <v>1300</v>
      </c>
      <c r="AO2413" t="s">
        <v>118</v>
      </c>
      <c r="AP2413">
        <v>-72</v>
      </c>
      <c r="AQ2413">
        <v>0</v>
      </c>
      <c r="AR2413">
        <v>-384</v>
      </c>
      <c r="AZ2413">
        <v>1200</v>
      </c>
      <c r="BA2413">
        <v>1</v>
      </c>
      <c r="BB2413" t="str">
        <f t="shared" si="1436"/>
        <v xml:space="preserve">N4400K  </v>
      </c>
      <c r="BC2413">
        <v>1</v>
      </c>
      <c r="BE2413">
        <v>0</v>
      </c>
      <c r="BF2413">
        <v>0</v>
      </c>
      <c r="BG2413">
        <v>0</v>
      </c>
      <c r="BH2413">
        <v>1200</v>
      </c>
      <c r="BI2413">
        <v>1</v>
      </c>
      <c r="BJ2413">
        <v>1</v>
      </c>
      <c r="BK2413">
        <v>1</v>
      </c>
      <c r="BL2413">
        <v>0</v>
      </c>
      <c r="BO2413">
        <v>0</v>
      </c>
      <c r="BP2413">
        <v>0</v>
      </c>
      <c r="BW2413" t="str">
        <f t="shared" si="1434"/>
        <v>21:44:53.988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168</v>
      </c>
      <c r="CR2413">
        <v>0</v>
      </c>
      <c r="CW2413">
        <v>4339833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>"07/22/2022 21:44:54.309"</f>
        <v>07/22/2022 21:44:54.309</v>
      </c>
      <c r="C2414" t="str">
        <f t="shared" si="1435"/>
        <v>FFDFD3C0</v>
      </c>
      <c r="D2414" t="s">
        <v>113</v>
      </c>
      <c r="E2414">
        <v>45</v>
      </c>
      <c r="H2414">
        <v>152</v>
      </c>
      <c r="I2414" t="s">
        <v>120</v>
      </c>
      <c r="J2414" t="s">
        <v>115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432"/>
        <v>21:44:53.984</v>
      </c>
      <c r="T2414" t="str">
        <f t="shared" si="1433"/>
        <v>21:44:53.584</v>
      </c>
      <c r="U2414" t="str">
        <f t="shared" si="1409"/>
        <v>A54CFF</v>
      </c>
      <c r="V2414">
        <v>0</v>
      </c>
      <c r="W2414">
        <v>0</v>
      </c>
      <c r="X2414">
        <v>2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1</v>
      </c>
      <c r="AI2414" t="s">
        <v>922</v>
      </c>
      <c r="AJ2414">
        <v>43.489809000000001</v>
      </c>
      <c r="AK2414" t="s">
        <v>925</v>
      </c>
      <c r="AL2414">
        <v>-88.831716</v>
      </c>
      <c r="AM2414">
        <v>25</v>
      </c>
      <c r="AN2414">
        <v>1300</v>
      </c>
      <c r="AO2414" t="s">
        <v>118</v>
      </c>
      <c r="AP2414">
        <v>-72</v>
      </c>
      <c r="AQ2414">
        <v>0</v>
      </c>
      <c r="AR2414">
        <v>-384</v>
      </c>
      <c r="AZ2414">
        <v>1200</v>
      </c>
      <c r="BA2414">
        <v>1</v>
      </c>
      <c r="BB2414" t="str">
        <f t="shared" si="1436"/>
        <v xml:space="preserve">N4400K  </v>
      </c>
      <c r="BC2414">
        <v>1</v>
      </c>
      <c r="BE2414">
        <v>0</v>
      </c>
      <c r="BF2414">
        <v>0</v>
      </c>
      <c r="BG2414">
        <v>0</v>
      </c>
      <c r="BH2414">
        <v>1200</v>
      </c>
      <c r="BI2414">
        <v>1</v>
      </c>
      <c r="BJ2414">
        <v>1</v>
      </c>
      <c r="BK2414">
        <v>1</v>
      </c>
      <c r="BL2414">
        <v>0</v>
      </c>
      <c r="BO2414">
        <v>0</v>
      </c>
      <c r="BP2414">
        <v>0</v>
      </c>
      <c r="BW2414" t="str">
        <f t="shared" si="1434"/>
        <v>21:44:53.988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168</v>
      </c>
      <c r="CR2414">
        <v>0</v>
      </c>
      <c r="CW2414">
        <v>4339833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>"07/22/2022 21:44:55.137"</f>
        <v>07/22/2022 21:44:55.137</v>
      </c>
      <c r="C2415" t="str">
        <f t="shared" si="1435"/>
        <v>FFDFD3C0</v>
      </c>
      <c r="D2415" t="s">
        <v>124</v>
      </c>
      <c r="E2415">
        <v>2</v>
      </c>
      <c r="H2415">
        <v>156</v>
      </c>
      <c r="I2415" t="s">
        <v>125</v>
      </c>
      <c r="J2415" t="s">
        <v>126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ref="S2415:S2420" si="1437">"21:44:54.953"</f>
        <v>21:44:54.953</v>
      </c>
      <c r="T2415" t="str">
        <f t="shared" ref="T2415:T2420" si="1438">"21:44:54.453"</f>
        <v>21:44:54.453</v>
      </c>
      <c r="U2415" t="str">
        <f t="shared" si="1409"/>
        <v>A54CFF</v>
      </c>
      <c r="V2415">
        <v>0</v>
      </c>
      <c r="W2415">
        <v>0</v>
      </c>
      <c r="X2415">
        <v>2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1</v>
      </c>
      <c r="AI2415" t="s">
        <v>922</v>
      </c>
      <c r="AJ2415">
        <v>43.489809000000001</v>
      </c>
      <c r="AK2415" t="s">
        <v>926</v>
      </c>
      <c r="AL2415">
        <v>-88.832188000000002</v>
      </c>
      <c r="AM2415">
        <v>25</v>
      </c>
      <c r="AN2415">
        <v>1300</v>
      </c>
      <c r="AO2415" t="s">
        <v>118</v>
      </c>
      <c r="AP2415">
        <v>-73</v>
      </c>
      <c r="AQ2415">
        <v>-1</v>
      </c>
      <c r="AR2415">
        <v>-448</v>
      </c>
      <c r="AZ2415">
        <v>1200</v>
      </c>
      <c r="BA2415">
        <v>1</v>
      </c>
      <c r="BB2415" t="str">
        <f t="shared" si="1436"/>
        <v xml:space="preserve">N4400K  </v>
      </c>
      <c r="BC2415">
        <v>1</v>
      </c>
      <c r="BE2415">
        <v>0</v>
      </c>
      <c r="BF2415">
        <v>0</v>
      </c>
      <c r="BG2415">
        <v>0</v>
      </c>
      <c r="BH2415">
        <v>1200</v>
      </c>
      <c r="BI2415">
        <v>1</v>
      </c>
      <c r="BJ2415">
        <v>1</v>
      </c>
      <c r="BK2415">
        <v>1</v>
      </c>
      <c r="BL2415">
        <v>0</v>
      </c>
      <c r="BO2415">
        <v>0</v>
      </c>
      <c r="BP2415">
        <v>0</v>
      </c>
      <c r="BW2415" t="str">
        <f t="shared" ref="BW2415:BW2420" si="1439">"21:44:54.958"</f>
        <v>21:44:54.958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168</v>
      </c>
      <c r="CR2415">
        <v>0</v>
      </c>
      <c r="CW2415">
        <v>4341085</v>
      </c>
      <c r="CY2415">
        <v>1</v>
      </c>
      <c r="CZ2415">
        <v>0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>"07/22/2022 21:44:55.184"</f>
        <v>07/22/2022 21:44:55.184</v>
      </c>
      <c r="C2416" t="str">
        <f t="shared" si="1435"/>
        <v>FFDFD3C0</v>
      </c>
      <c r="D2416" t="s">
        <v>121</v>
      </c>
      <c r="E2416">
        <v>11</v>
      </c>
      <c r="F2416">
        <v>1011</v>
      </c>
      <c r="G2416" t="s">
        <v>125</v>
      </c>
      <c r="J2416" t="s">
        <v>123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437"/>
        <v>21:44:54.953</v>
      </c>
      <c r="T2416" t="str">
        <f t="shared" si="1438"/>
        <v>21:44:54.453</v>
      </c>
      <c r="U2416" t="str">
        <f t="shared" si="1409"/>
        <v>A54CFF</v>
      </c>
      <c r="V2416">
        <v>0</v>
      </c>
      <c r="W2416">
        <v>0</v>
      </c>
      <c r="X2416">
        <v>2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1</v>
      </c>
      <c r="AI2416" t="s">
        <v>922</v>
      </c>
      <c r="AJ2416">
        <v>43.489809000000001</v>
      </c>
      <c r="AK2416" t="s">
        <v>926</v>
      </c>
      <c r="AL2416">
        <v>-88.832188000000002</v>
      </c>
      <c r="AM2416">
        <v>25</v>
      </c>
      <c r="AN2416">
        <v>1300</v>
      </c>
      <c r="AO2416" t="s">
        <v>118</v>
      </c>
      <c r="AP2416">
        <v>-73</v>
      </c>
      <c r="AQ2416">
        <v>-1</v>
      </c>
      <c r="AR2416">
        <v>-448</v>
      </c>
      <c r="AZ2416">
        <v>1200</v>
      </c>
      <c r="BA2416">
        <v>1</v>
      </c>
      <c r="BB2416" t="str">
        <f t="shared" si="1436"/>
        <v xml:space="preserve">N4400K  </v>
      </c>
      <c r="BC2416">
        <v>1</v>
      </c>
      <c r="BE2416">
        <v>0</v>
      </c>
      <c r="BF2416">
        <v>0</v>
      </c>
      <c r="BG2416">
        <v>0</v>
      </c>
      <c r="BH2416">
        <v>1200</v>
      </c>
      <c r="BI2416">
        <v>1</v>
      </c>
      <c r="BJ2416">
        <v>1</v>
      </c>
      <c r="BK2416">
        <v>1</v>
      </c>
      <c r="BL2416">
        <v>0</v>
      </c>
      <c r="BO2416">
        <v>0</v>
      </c>
      <c r="BP2416">
        <v>0</v>
      </c>
      <c r="BW2416" t="str">
        <f t="shared" si="1439"/>
        <v>21:44:54.958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168</v>
      </c>
      <c r="CR2416">
        <v>0</v>
      </c>
      <c r="CW2416">
        <v>4341085</v>
      </c>
      <c r="CY2416">
        <v>1</v>
      </c>
      <c r="CZ2416">
        <v>0</v>
      </c>
      <c r="DA2416">
        <v>1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>"07/22/2022 21:44:55.184"</f>
        <v>07/22/2022 21:44:55.184</v>
      </c>
      <c r="C2417" t="str">
        <f t="shared" si="1435"/>
        <v>FFDFD3C0</v>
      </c>
      <c r="D2417" t="s">
        <v>113</v>
      </c>
      <c r="E2417">
        <v>44</v>
      </c>
      <c r="H2417">
        <v>151</v>
      </c>
      <c r="I2417" t="s">
        <v>114</v>
      </c>
      <c r="J2417" t="s">
        <v>115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437"/>
        <v>21:44:54.953</v>
      </c>
      <c r="T2417" t="str">
        <f t="shared" si="1438"/>
        <v>21:44:54.453</v>
      </c>
      <c r="U2417" t="str">
        <f t="shared" si="1409"/>
        <v>A54CFF</v>
      </c>
      <c r="V2417">
        <v>0</v>
      </c>
      <c r="W2417">
        <v>0</v>
      </c>
      <c r="X2417">
        <v>2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1</v>
      </c>
      <c r="AI2417" t="s">
        <v>922</v>
      </c>
      <c r="AJ2417">
        <v>43.489809000000001</v>
      </c>
      <c r="AK2417" t="s">
        <v>926</v>
      </c>
      <c r="AL2417">
        <v>-88.832188000000002</v>
      </c>
      <c r="AM2417">
        <v>25</v>
      </c>
      <c r="AN2417">
        <v>1300</v>
      </c>
      <c r="AO2417" t="s">
        <v>118</v>
      </c>
      <c r="AP2417">
        <v>-73</v>
      </c>
      <c r="AQ2417">
        <v>-1</v>
      </c>
      <c r="AR2417">
        <v>-448</v>
      </c>
      <c r="AZ2417">
        <v>1200</v>
      </c>
      <c r="BA2417">
        <v>1</v>
      </c>
      <c r="BB2417" t="str">
        <f t="shared" si="1436"/>
        <v xml:space="preserve">N4400K  </v>
      </c>
      <c r="BC2417">
        <v>1</v>
      </c>
      <c r="BE2417">
        <v>0</v>
      </c>
      <c r="BF2417">
        <v>0</v>
      </c>
      <c r="BG2417">
        <v>0</v>
      </c>
      <c r="BH2417">
        <v>1200</v>
      </c>
      <c r="BI2417">
        <v>1</v>
      </c>
      <c r="BJ2417">
        <v>1</v>
      </c>
      <c r="BK2417">
        <v>1</v>
      </c>
      <c r="BL2417">
        <v>0</v>
      </c>
      <c r="BO2417">
        <v>0</v>
      </c>
      <c r="BP2417">
        <v>0</v>
      </c>
      <c r="BW2417" t="str">
        <f t="shared" si="1439"/>
        <v>21:44:54.958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168</v>
      </c>
      <c r="CR2417">
        <v>0</v>
      </c>
      <c r="CW2417">
        <v>4341085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>"07/22/2022 21:44:55.184"</f>
        <v>07/22/2022 21:44:55.184</v>
      </c>
      <c r="C2418" t="str">
        <f t="shared" si="1435"/>
        <v>FFDFD3C0</v>
      </c>
      <c r="D2418" t="s">
        <v>127</v>
      </c>
      <c r="E2418">
        <v>8</v>
      </c>
      <c r="F2418">
        <v>2008</v>
      </c>
      <c r="G2418" t="s">
        <v>128</v>
      </c>
      <c r="J2418" t="s">
        <v>129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437"/>
        <v>21:44:54.953</v>
      </c>
      <c r="T2418" t="str">
        <f t="shared" si="1438"/>
        <v>21:44:54.453</v>
      </c>
      <c r="U2418" t="str">
        <f t="shared" si="1409"/>
        <v>A54CFF</v>
      </c>
      <c r="V2418">
        <v>0</v>
      </c>
      <c r="W2418">
        <v>0</v>
      </c>
      <c r="X2418">
        <v>2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1</v>
      </c>
      <c r="AI2418" t="s">
        <v>922</v>
      </c>
      <c r="AJ2418">
        <v>43.489809000000001</v>
      </c>
      <c r="AK2418" t="s">
        <v>926</v>
      </c>
      <c r="AL2418">
        <v>-88.832188000000002</v>
      </c>
      <c r="AM2418">
        <v>25</v>
      </c>
      <c r="AN2418">
        <v>1300</v>
      </c>
      <c r="AO2418" t="s">
        <v>118</v>
      </c>
      <c r="AP2418">
        <v>-73</v>
      </c>
      <c r="AQ2418">
        <v>-1</v>
      </c>
      <c r="AR2418">
        <v>-448</v>
      </c>
      <c r="AZ2418">
        <v>1200</v>
      </c>
      <c r="BA2418">
        <v>1</v>
      </c>
      <c r="BB2418" t="str">
        <f t="shared" si="1436"/>
        <v xml:space="preserve">N4400K  </v>
      </c>
      <c r="BC2418">
        <v>1</v>
      </c>
      <c r="BE2418">
        <v>0</v>
      </c>
      <c r="BF2418">
        <v>0</v>
      </c>
      <c r="BG2418">
        <v>0</v>
      </c>
      <c r="BH2418">
        <v>1200</v>
      </c>
      <c r="BI2418">
        <v>1</v>
      </c>
      <c r="BJ2418">
        <v>1</v>
      </c>
      <c r="BK2418">
        <v>1</v>
      </c>
      <c r="BL2418">
        <v>0</v>
      </c>
      <c r="BO2418">
        <v>0</v>
      </c>
      <c r="BP2418">
        <v>0</v>
      </c>
      <c r="BW2418" t="str">
        <f t="shared" si="1439"/>
        <v>21:44:54.958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168</v>
      </c>
      <c r="CR2418">
        <v>0</v>
      </c>
      <c r="CW2418">
        <v>4341085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>"07/22/2022 21:44:55.230"</f>
        <v>07/22/2022 21:44:55.230</v>
      </c>
      <c r="C2419" t="str">
        <f t="shared" si="1435"/>
        <v>FFDFD3C0</v>
      </c>
      <c r="D2419" t="s">
        <v>113</v>
      </c>
      <c r="E2419">
        <v>45</v>
      </c>
      <c r="H2419">
        <v>152</v>
      </c>
      <c r="I2419" t="s">
        <v>120</v>
      </c>
      <c r="J2419" t="s">
        <v>115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437"/>
        <v>21:44:54.953</v>
      </c>
      <c r="T2419" t="str">
        <f t="shared" si="1438"/>
        <v>21:44:54.453</v>
      </c>
      <c r="U2419" t="str">
        <f t="shared" si="1409"/>
        <v>A54CFF</v>
      </c>
      <c r="V2419">
        <v>0</v>
      </c>
      <c r="W2419">
        <v>0</v>
      </c>
      <c r="X2419">
        <v>2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1</v>
      </c>
      <c r="AI2419" t="s">
        <v>922</v>
      </c>
      <c r="AJ2419">
        <v>43.489809000000001</v>
      </c>
      <c r="AK2419" t="s">
        <v>926</v>
      </c>
      <c r="AL2419">
        <v>-88.832188000000002</v>
      </c>
      <c r="AM2419">
        <v>25</v>
      </c>
      <c r="AN2419">
        <v>1300</v>
      </c>
      <c r="AO2419" t="s">
        <v>118</v>
      </c>
      <c r="AP2419">
        <v>-73</v>
      </c>
      <c r="AQ2419">
        <v>-1</v>
      </c>
      <c r="AR2419">
        <v>-448</v>
      </c>
      <c r="AZ2419">
        <v>1200</v>
      </c>
      <c r="BA2419">
        <v>1</v>
      </c>
      <c r="BB2419" t="str">
        <f t="shared" si="1436"/>
        <v xml:space="preserve">N4400K  </v>
      </c>
      <c r="BC2419">
        <v>1</v>
      </c>
      <c r="BE2419">
        <v>0</v>
      </c>
      <c r="BF2419">
        <v>0</v>
      </c>
      <c r="BG2419">
        <v>0</v>
      </c>
      <c r="BH2419">
        <v>1200</v>
      </c>
      <c r="BI2419">
        <v>1</v>
      </c>
      <c r="BJ2419">
        <v>1</v>
      </c>
      <c r="BK2419">
        <v>1</v>
      </c>
      <c r="BL2419">
        <v>0</v>
      </c>
      <c r="BO2419">
        <v>0</v>
      </c>
      <c r="BP2419">
        <v>0</v>
      </c>
      <c r="BW2419" t="str">
        <f t="shared" si="1439"/>
        <v>21:44:54.958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168</v>
      </c>
      <c r="CR2419">
        <v>0</v>
      </c>
      <c r="CW2419">
        <v>4341085</v>
      </c>
      <c r="CY2419">
        <v>1</v>
      </c>
      <c r="CZ2419">
        <v>0</v>
      </c>
      <c r="DA2419">
        <v>1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>"07/22/2022 21:44:55.262"</f>
        <v>07/22/2022 21:44:55.262</v>
      </c>
      <c r="C2420" t="str">
        <f t="shared" si="1435"/>
        <v>FFDFD3C0</v>
      </c>
      <c r="D2420" t="s">
        <v>121</v>
      </c>
      <c r="E2420">
        <v>12</v>
      </c>
      <c r="F2420">
        <v>1012</v>
      </c>
      <c r="G2420" t="s">
        <v>122</v>
      </c>
      <c r="J2420" t="s">
        <v>123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437"/>
        <v>21:44:54.953</v>
      </c>
      <c r="T2420" t="str">
        <f t="shared" si="1438"/>
        <v>21:44:54.453</v>
      </c>
      <c r="U2420" t="str">
        <f t="shared" si="1409"/>
        <v>A54CFF</v>
      </c>
      <c r="V2420">
        <v>0</v>
      </c>
      <c r="W2420">
        <v>0</v>
      </c>
      <c r="X2420">
        <v>2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1</v>
      </c>
      <c r="AI2420" t="s">
        <v>922</v>
      </c>
      <c r="AJ2420">
        <v>43.489809000000001</v>
      </c>
      <c r="AK2420" t="s">
        <v>926</v>
      </c>
      <c r="AL2420">
        <v>-88.832188000000002</v>
      </c>
      <c r="AM2420">
        <v>25</v>
      </c>
      <c r="AN2420">
        <v>1300</v>
      </c>
      <c r="AO2420" t="s">
        <v>118</v>
      </c>
      <c r="AP2420">
        <v>-73</v>
      </c>
      <c r="AQ2420">
        <v>-1</v>
      </c>
      <c r="AR2420">
        <v>-448</v>
      </c>
      <c r="AZ2420">
        <v>1200</v>
      </c>
      <c r="BA2420">
        <v>1</v>
      </c>
      <c r="BB2420" t="str">
        <f t="shared" si="1436"/>
        <v xml:space="preserve">N4400K  </v>
      </c>
      <c r="BC2420">
        <v>1</v>
      </c>
      <c r="BE2420">
        <v>0</v>
      </c>
      <c r="BF2420">
        <v>0</v>
      </c>
      <c r="BG2420">
        <v>0</v>
      </c>
      <c r="BH2420">
        <v>1200</v>
      </c>
      <c r="BI2420">
        <v>1</v>
      </c>
      <c r="BJ2420">
        <v>1</v>
      </c>
      <c r="BK2420">
        <v>1</v>
      </c>
      <c r="BL2420">
        <v>0</v>
      </c>
      <c r="BO2420">
        <v>0</v>
      </c>
      <c r="BP2420">
        <v>0</v>
      </c>
      <c r="BW2420" t="str">
        <f t="shared" si="1439"/>
        <v>21:44:54.958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168</v>
      </c>
      <c r="CR2420">
        <v>0</v>
      </c>
      <c r="CW2420">
        <v>4341085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 t="shared" ref="A2421:A2426" si="1440">"07/22/2022 21:44:56.262"</f>
        <v>07/22/2022 21:44:56.262</v>
      </c>
      <c r="C2421" t="str">
        <f t="shared" si="1435"/>
        <v>FFDFD3C0</v>
      </c>
      <c r="D2421" t="s">
        <v>121</v>
      </c>
      <c r="E2421">
        <v>11</v>
      </c>
      <c r="F2421">
        <v>1011</v>
      </c>
      <c r="G2421" t="s">
        <v>125</v>
      </c>
      <c r="J2421" t="s">
        <v>123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ref="S2421:S2426" si="1441">"21:44:56.023"</f>
        <v>21:44:56.023</v>
      </c>
      <c r="T2421" t="str">
        <f t="shared" ref="T2421:T2426" si="1442">"21:44:55.523"</f>
        <v>21:44:55.523</v>
      </c>
      <c r="U2421" t="str">
        <f t="shared" si="1409"/>
        <v>A54CFF</v>
      </c>
      <c r="V2421">
        <v>0</v>
      </c>
      <c r="W2421">
        <v>0</v>
      </c>
      <c r="X2421">
        <v>2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1</v>
      </c>
      <c r="AI2421" t="s">
        <v>922</v>
      </c>
      <c r="AJ2421">
        <v>43.489809000000001</v>
      </c>
      <c r="AK2421" t="s">
        <v>927</v>
      </c>
      <c r="AL2421">
        <v>-88.832638000000003</v>
      </c>
      <c r="AM2421">
        <v>25</v>
      </c>
      <c r="AN2421">
        <v>1300</v>
      </c>
      <c r="AO2421" t="s">
        <v>118</v>
      </c>
      <c r="AP2421">
        <v>-73</v>
      </c>
      <c r="AQ2421">
        <v>-1</v>
      </c>
      <c r="AR2421">
        <v>-512</v>
      </c>
      <c r="AZ2421">
        <v>1200</v>
      </c>
      <c r="BA2421">
        <v>1</v>
      </c>
      <c r="BB2421" t="str">
        <f t="shared" si="1436"/>
        <v xml:space="preserve">N4400K  </v>
      </c>
      <c r="BC2421">
        <v>1</v>
      </c>
      <c r="BE2421">
        <v>0</v>
      </c>
      <c r="BF2421">
        <v>0</v>
      </c>
      <c r="BG2421">
        <v>0</v>
      </c>
      <c r="BH2421">
        <v>1200</v>
      </c>
      <c r="BI2421">
        <v>1</v>
      </c>
      <c r="BJ2421">
        <v>1</v>
      </c>
      <c r="BK2421">
        <v>1</v>
      </c>
      <c r="BL2421">
        <v>0</v>
      </c>
      <c r="BO2421">
        <v>0</v>
      </c>
      <c r="BP2421">
        <v>0</v>
      </c>
      <c r="BW2421" t="str">
        <f t="shared" ref="BW2421:BW2426" si="1443">"21:44:56.030"</f>
        <v>21:44:56.030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168</v>
      </c>
      <c r="CR2421">
        <v>0</v>
      </c>
      <c r="CW2421">
        <v>4342482</v>
      </c>
      <c r="CY2421">
        <v>1</v>
      </c>
      <c r="CZ2421">
        <v>0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 t="shared" si="1440"/>
        <v>07/22/2022 21:44:56.262</v>
      </c>
      <c r="C2422" t="str">
        <f t="shared" si="1435"/>
        <v>FFDFD3C0</v>
      </c>
      <c r="D2422" t="s">
        <v>113</v>
      </c>
      <c r="E2422">
        <v>44</v>
      </c>
      <c r="H2422">
        <v>151</v>
      </c>
      <c r="I2422" t="s">
        <v>114</v>
      </c>
      <c r="J2422" t="s">
        <v>115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1441"/>
        <v>21:44:56.023</v>
      </c>
      <c r="T2422" t="str">
        <f t="shared" si="1442"/>
        <v>21:44:55.523</v>
      </c>
      <c r="U2422" t="str">
        <f t="shared" si="1409"/>
        <v>A54CFF</v>
      </c>
      <c r="V2422">
        <v>0</v>
      </c>
      <c r="W2422">
        <v>0</v>
      </c>
      <c r="X2422">
        <v>2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1</v>
      </c>
      <c r="AI2422" t="s">
        <v>922</v>
      </c>
      <c r="AJ2422">
        <v>43.489809000000001</v>
      </c>
      <c r="AK2422" t="s">
        <v>927</v>
      </c>
      <c r="AL2422">
        <v>-88.832638000000003</v>
      </c>
      <c r="AM2422">
        <v>25</v>
      </c>
      <c r="AN2422">
        <v>1300</v>
      </c>
      <c r="AO2422" t="s">
        <v>118</v>
      </c>
      <c r="AP2422">
        <v>-73</v>
      </c>
      <c r="AQ2422">
        <v>-1</v>
      </c>
      <c r="AR2422">
        <v>-512</v>
      </c>
      <c r="AZ2422">
        <v>1200</v>
      </c>
      <c r="BA2422">
        <v>1</v>
      </c>
      <c r="BB2422" t="str">
        <f t="shared" si="1436"/>
        <v xml:space="preserve">N4400K  </v>
      </c>
      <c r="BC2422">
        <v>1</v>
      </c>
      <c r="BE2422">
        <v>0</v>
      </c>
      <c r="BF2422">
        <v>0</v>
      </c>
      <c r="BG2422">
        <v>0</v>
      </c>
      <c r="BH2422">
        <v>1200</v>
      </c>
      <c r="BI2422">
        <v>1</v>
      </c>
      <c r="BJ2422">
        <v>1</v>
      </c>
      <c r="BK2422">
        <v>1</v>
      </c>
      <c r="BL2422">
        <v>0</v>
      </c>
      <c r="BO2422">
        <v>0</v>
      </c>
      <c r="BP2422">
        <v>0</v>
      </c>
      <c r="BW2422" t="str">
        <f t="shared" si="1443"/>
        <v>21:44:56.030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168</v>
      </c>
      <c r="CR2422">
        <v>0</v>
      </c>
      <c r="CW2422">
        <v>4342482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 t="shared" si="1440"/>
        <v>07/22/2022 21:44:56.262</v>
      </c>
      <c r="C2423" t="str">
        <f t="shared" si="1435"/>
        <v>FFDFD3C0</v>
      </c>
      <c r="D2423" t="s">
        <v>127</v>
      </c>
      <c r="E2423">
        <v>8</v>
      </c>
      <c r="F2423">
        <v>2008</v>
      </c>
      <c r="G2423" t="s">
        <v>128</v>
      </c>
      <c r="J2423" t="s">
        <v>129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1441"/>
        <v>21:44:56.023</v>
      </c>
      <c r="T2423" t="str">
        <f t="shared" si="1442"/>
        <v>21:44:55.523</v>
      </c>
      <c r="U2423" t="str">
        <f t="shared" si="1409"/>
        <v>A54CFF</v>
      </c>
      <c r="V2423">
        <v>0</v>
      </c>
      <c r="W2423">
        <v>0</v>
      </c>
      <c r="X2423">
        <v>2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1</v>
      </c>
      <c r="AI2423" t="s">
        <v>922</v>
      </c>
      <c r="AJ2423">
        <v>43.489809000000001</v>
      </c>
      <c r="AK2423" t="s">
        <v>927</v>
      </c>
      <c r="AL2423">
        <v>-88.832638000000003</v>
      </c>
      <c r="AM2423">
        <v>25</v>
      </c>
      <c r="AN2423">
        <v>1300</v>
      </c>
      <c r="AO2423" t="s">
        <v>118</v>
      </c>
      <c r="AP2423">
        <v>-73</v>
      </c>
      <c r="AQ2423">
        <v>-1</v>
      </c>
      <c r="AR2423">
        <v>-512</v>
      </c>
      <c r="AZ2423">
        <v>1200</v>
      </c>
      <c r="BA2423">
        <v>1</v>
      </c>
      <c r="BB2423" t="str">
        <f t="shared" si="1436"/>
        <v xml:space="preserve">N4400K  </v>
      </c>
      <c r="BC2423">
        <v>1</v>
      </c>
      <c r="BE2423">
        <v>0</v>
      </c>
      <c r="BF2423">
        <v>0</v>
      </c>
      <c r="BG2423">
        <v>0</v>
      </c>
      <c r="BH2423">
        <v>1200</v>
      </c>
      <c r="BI2423">
        <v>1</v>
      </c>
      <c r="BJ2423">
        <v>1</v>
      </c>
      <c r="BK2423">
        <v>1</v>
      </c>
      <c r="BL2423">
        <v>0</v>
      </c>
      <c r="BO2423">
        <v>0</v>
      </c>
      <c r="BP2423">
        <v>0</v>
      </c>
      <c r="BW2423" t="str">
        <f t="shared" si="1443"/>
        <v>21:44:56.030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119</v>
      </c>
      <c r="CQ2423">
        <v>168</v>
      </c>
      <c r="CR2423">
        <v>0</v>
      </c>
      <c r="CW2423">
        <v>4342482</v>
      </c>
      <c r="CY2423">
        <v>1</v>
      </c>
      <c r="CZ2423">
        <v>0</v>
      </c>
      <c r="DA2423">
        <v>1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 t="shared" si="1440"/>
        <v>07/22/2022 21:44:56.262</v>
      </c>
      <c r="C2424" t="str">
        <f t="shared" si="1435"/>
        <v>FFDFD3C0</v>
      </c>
      <c r="D2424" t="s">
        <v>113</v>
      </c>
      <c r="E2424">
        <v>45</v>
      </c>
      <c r="H2424">
        <v>152</v>
      </c>
      <c r="I2424" t="s">
        <v>120</v>
      </c>
      <c r="J2424" t="s">
        <v>115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441"/>
        <v>21:44:56.023</v>
      </c>
      <c r="T2424" t="str">
        <f t="shared" si="1442"/>
        <v>21:44:55.523</v>
      </c>
      <c r="U2424" t="str">
        <f t="shared" si="1409"/>
        <v>A54CFF</v>
      </c>
      <c r="V2424">
        <v>0</v>
      </c>
      <c r="W2424">
        <v>0</v>
      </c>
      <c r="X2424">
        <v>2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1</v>
      </c>
      <c r="AI2424" t="s">
        <v>922</v>
      </c>
      <c r="AJ2424">
        <v>43.489809000000001</v>
      </c>
      <c r="AK2424" t="s">
        <v>927</v>
      </c>
      <c r="AL2424">
        <v>-88.832638000000003</v>
      </c>
      <c r="AM2424">
        <v>25</v>
      </c>
      <c r="AN2424">
        <v>1300</v>
      </c>
      <c r="AO2424" t="s">
        <v>118</v>
      </c>
      <c r="AP2424">
        <v>-73</v>
      </c>
      <c r="AQ2424">
        <v>-1</v>
      </c>
      <c r="AR2424">
        <v>-512</v>
      </c>
      <c r="AZ2424">
        <v>1200</v>
      </c>
      <c r="BA2424">
        <v>1</v>
      </c>
      <c r="BB2424" t="str">
        <f t="shared" si="1436"/>
        <v xml:space="preserve">N4400K  </v>
      </c>
      <c r="BC2424">
        <v>1</v>
      </c>
      <c r="BE2424">
        <v>0</v>
      </c>
      <c r="BF2424">
        <v>0</v>
      </c>
      <c r="BG2424">
        <v>0</v>
      </c>
      <c r="BH2424">
        <v>1200</v>
      </c>
      <c r="BI2424">
        <v>1</v>
      </c>
      <c r="BJ2424">
        <v>1</v>
      </c>
      <c r="BK2424">
        <v>1</v>
      </c>
      <c r="BL2424">
        <v>0</v>
      </c>
      <c r="BO2424">
        <v>0</v>
      </c>
      <c r="BP2424">
        <v>0</v>
      </c>
      <c r="BW2424" t="str">
        <f t="shared" si="1443"/>
        <v>21:44:56.030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7</v>
      </c>
      <c r="CP2424" t="s">
        <v>119</v>
      </c>
      <c r="CQ2424">
        <v>168</v>
      </c>
      <c r="CR2424">
        <v>0</v>
      </c>
      <c r="CW2424">
        <v>4342482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 t="shared" si="1440"/>
        <v>07/22/2022 21:44:56.262</v>
      </c>
      <c r="C2425" t="str">
        <f t="shared" si="1435"/>
        <v>FFDFD3C0</v>
      </c>
      <c r="D2425" t="s">
        <v>121</v>
      </c>
      <c r="E2425">
        <v>12</v>
      </c>
      <c r="F2425">
        <v>1012</v>
      </c>
      <c r="G2425" t="s">
        <v>122</v>
      </c>
      <c r="J2425" t="s">
        <v>123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441"/>
        <v>21:44:56.023</v>
      </c>
      <c r="T2425" t="str">
        <f t="shared" si="1442"/>
        <v>21:44:55.523</v>
      </c>
      <c r="U2425" t="str">
        <f t="shared" si="1409"/>
        <v>A54CFF</v>
      </c>
      <c r="V2425">
        <v>0</v>
      </c>
      <c r="W2425">
        <v>0</v>
      </c>
      <c r="X2425">
        <v>2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1</v>
      </c>
      <c r="AI2425" t="s">
        <v>922</v>
      </c>
      <c r="AJ2425">
        <v>43.489809000000001</v>
      </c>
      <c r="AK2425" t="s">
        <v>927</v>
      </c>
      <c r="AL2425">
        <v>-88.832638000000003</v>
      </c>
      <c r="AM2425">
        <v>25</v>
      </c>
      <c r="AN2425">
        <v>1300</v>
      </c>
      <c r="AO2425" t="s">
        <v>118</v>
      </c>
      <c r="AP2425">
        <v>-73</v>
      </c>
      <c r="AQ2425">
        <v>-1</v>
      </c>
      <c r="AR2425">
        <v>-512</v>
      </c>
      <c r="AZ2425">
        <v>1200</v>
      </c>
      <c r="BA2425">
        <v>1</v>
      </c>
      <c r="BB2425" t="str">
        <f t="shared" si="1436"/>
        <v xml:space="preserve">N4400K  </v>
      </c>
      <c r="BC2425">
        <v>1</v>
      </c>
      <c r="BE2425">
        <v>0</v>
      </c>
      <c r="BF2425">
        <v>0</v>
      </c>
      <c r="BG2425">
        <v>0</v>
      </c>
      <c r="BH2425">
        <v>1200</v>
      </c>
      <c r="BI2425">
        <v>1</v>
      </c>
      <c r="BJ2425">
        <v>1</v>
      </c>
      <c r="BK2425">
        <v>1</v>
      </c>
      <c r="BL2425">
        <v>0</v>
      </c>
      <c r="BO2425">
        <v>0</v>
      </c>
      <c r="BP2425">
        <v>0</v>
      </c>
      <c r="BW2425" t="str">
        <f t="shared" si="1443"/>
        <v>21:44:56.030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7</v>
      </c>
      <c r="CP2425" t="s">
        <v>119</v>
      </c>
      <c r="CQ2425">
        <v>168</v>
      </c>
      <c r="CR2425">
        <v>0</v>
      </c>
      <c r="CW2425">
        <v>4342482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 t="shared" si="1440"/>
        <v>07/22/2022 21:44:56.262</v>
      </c>
      <c r="C2426" t="str">
        <f t="shared" si="1435"/>
        <v>FFDFD3C0</v>
      </c>
      <c r="D2426" t="s">
        <v>124</v>
      </c>
      <c r="E2426">
        <v>2</v>
      </c>
      <c r="H2426">
        <v>156</v>
      </c>
      <c r="I2426" t="s">
        <v>125</v>
      </c>
      <c r="J2426" t="s">
        <v>126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441"/>
        <v>21:44:56.023</v>
      </c>
      <c r="T2426" t="str">
        <f t="shared" si="1442"/>
        <v>21:44:55.523</v>
      </c>
      <c r="U2426" t="str">
        <f t="shared" si="1409"/>
        <v>A54CFF</v>
      </c>
      <c r="V2426">
        <v>0</v>
      </c>
      <c r="W2426">
        <v>0</v>
      </c>
      <c r="X2426">
        <v>2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1</v>
      </c>
      <c r="AI2426" t="s">
        <v>922</v>
      </c>
      <c r="AJ2426">
        <v>43.489809000000001</v>
      </c>
      <c r="AK2426" t="s">
        <v>927</v>
      </c>
      <c r="AL2426">
        <v>-88.832638000000003</v>
      </c>
      <c r="AM2426">
        <v>25</v>
      </c>
      <c r="AN2426">
        <v>1300</v>
      </c>
      <c r="AO2426" t="s">
        <v>118</v>
      </c>
      <c r="AP2426">
        <v>-73</v>
      </c>
      <c r="AQ2426">
        <v>-1</v>
      </c>
      <c r="AR2426">
        <v>-512</v>
      </c>
      <c r="AZ2426">
        <v>1200</v>
      </c>
      <c r="BA2426">
        <v>1</v>
      </c>
      <c r="BB2426" t="str">
        <f t="shared" si="1436"/>
        <v xml:space="preserve">N4400K  </v>
      </c>
      <c r="BC2426">
        <v>1</v>
      </c>
      <c r="BE2426">
        <v>0</v>
      </c>
      <c r="BF2426">
        <v>0</v>
      </c>
      <c r="BG2426">
        <v>0</v>
      </c>
      <c r="BH2426">
        <v>1200</v>
      </c>
      <c r="BI2426">
        <v>1</v>
      </c>
      <c r="BJ2426">
        <v>1</v>
      </c>
      <c r="BK2426">
        <v>1</v>
      </c>
      <c r="BL2426">
        <v>0</v>
      </c>
      <c r="BO2426">
        <v>0</v>
      </c>
      <c r="BP2426">
        <v>0</v>
      </c>
      <c r="BW2426" t="str">
        <f t="shared" si="1443"/>
        <v>21:44:56.030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119</v>
      </c>
      <c r="CQ2426">
        <v>168</v>
      </c>
      <c r="CR2426">
        <v>0</v>
      </c>
      <c r="CW2426">
        <v>4342482</v>
      </c>
      <c r="CY2426">
        <v>1</v>
      </c>
      <c r="CZ2426">
        <v>0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>"07/22/2022 21:44:57.315"</f>
        <v>07/22/2022 21:44:57.315</v>
      </c>
      <c r="C2427" t="str">
        <f t="shared" si="1435"/>
        <v>FFDFD3C0</v>
      </c>
      <c r="D2427" t="s">
        <v>127</v>
      </c>
      <c r="E2427">
        <v>8</v>
      </c>
      <c r="F2427">
        <v>2008</v>
      </c>
      <c r="G2427" t="s">
        <v>128</v>
      </c>
      <c r="J2427" t="s">
        <v>129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ref="S2427:S2432" si="1444">"21:44:57.094"</f>
        <v>21:44:57.094</v>
      </c>
      <c r="T2427" t="str">
        <f t="shared" ref="T2427:T2432" si="1445">"21:44:56.594"</f>
        <v>21:44:56.594</v>
      </c>
      <c r="U2427" t="str">
        <f t="shared" si="1409"/>
        <v>A54CFF</v>
      </c>
      <c r="V2427">
        <v>0</v>
      </c>
      <c r="W2427">
        <v>0</v>
      </c>
      <c r="X2427">
        <v>2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1</v>
      </c>
      <c r="AI2427" t="s">
        <v>920</v>
      </c>
      <c r="AJ2427">
        <v>43.489787999999997</v>
      </c>
      <c r="AK2427" t="s">
        <v>928</v>
      </c>
      <c r="AL2427">
        <v>-88.833152999999996</v>
      </c>
      <c r="AM2427">
        <v>25</v>
      </c>
      <c r="AN2427">
        <v>1275</v>
      </c>
      <c r="AO2427" t="s">
        <v>118</v>
      </c>
      <c r="AP2427">
        <v>-73</v>
      </c>
      <c r="AQ2427">
        <v>-2</v>
      </c>
      <c r="AR2427">
        <v>-576</v>
      </c>
      <c r="AZ2427">
        <v>1200</v>
      </c>
      <c r="BA2427">
        <v>1</v>
      </c>
      <c r="BB2427" t="str">
        <f t="shared" si="1436"/>
        <v xml:space="preserve">N4400K  </v>
      </c>
      <c r="BC2427">
        <v>1</v>
      </c>
      <c r="BE2427">
        <v>0</v>
      </c>
      <c r="BF2427">
        <v>0</v>
      </c>
      <c r="BG2427">
        <v>0</v>
      </c>
      <c r="BH2427">
        <v>1175</v>
      </c>
      <c r="BI2427">
        <v>1</v>
      </c>
      <c r="BJ2427">
        <v>1</v>
      </c>
      <c r="BK2427">
        <v>1</v>
      </c>
      <c r="BL2427">
        <v>0</v>
      </c>
      <c r="BO2427">
        <v>0</v>
      </c>
      <c r="BP2427">
        <v>0</v>
      </c>
      <c r="BW2427" t="str">
        <f t="shared" ref="BW2427:BW2432" si="1446">"21:44:57.095"</f>
        <v>21:44:57.095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119</v>
      </c>
      <c r="CQ2427">
        <v>168</v>
      </c>
      <c r="CR2427">
        <v>0</v>
      </c>
      <c r="CW2427">
        <v>4343818</v>
      </c>
      <c r="CY2427">
        <v>1</v>
      </c>
      <c r="CZ2427">
        <v>0</v>
      </c>
      <c r="DA2427">
        <v>0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>"07/22/2022 21:44:57.315"</f>
        <v>07/22/2022 21:44:57.315</v>
      </c>
      <c r="C2428" t="str">
        <f t="shared" si="1435"/>
        <v>FFDFD3C0</v>
      </c>
      <c r="D2428" t="s">
        <v>113</v>
      </c>
      <c r="E2428">
        <v>45</v>
      </c>
      <c r="H2428">
        <v>152</v>
      </c>
      <c r="I2428" t="s">
        <v>120</v>
      </c>
      <c r="J2428" t="s">
        <v>115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444"/>
        <v>21:44:57.094</v>
      </c>
      <c r="T2428" t="str">
        <f t="shared" si="1445"/>
        <v>21:44:56.594</v>
      </c>
      <c r="U2428" t="str">
        <f t="shared" si="1409"/>
        <v>A54CFF</v>
      </c>
      <c r="V2428">
        <v>0</v>
      </c>
      <c r="W2428">
        <v>0</v>
      </c>
      <c r="X2428">
        <v>2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1</v>
      </c>
      <c r="AI2428" t="s">
        <v>920</v>
      </c>
      <c r="AJ2428">
        <v>43.489787999999997</v>
      </c>
      <c r="AK2428" t="s">
        <v>928</v>
      </c>
      <c r="AL2428">
        <v>-88.833152999999996</v>
      </c>
      <c r="AM2428">
        <v>25</v>
      </c>
      <c r="AN2428">
        <v>1275</v>
      </c>
      <c r="AO2428" t="s">
        <v>118</v>
      </c>
      <c r="AP2428">
        <v>-73</v>
      </c>
      <c r="AQ2428">
        <v>-2</v>
      </c>
      <c r="AR2428">
        <v>-576</v>
      </c>
      <c r="AZ2428">
        <v>1200</v>
      </c>
      <c r="BA2428">
        <v>1</v>
      </c>
      <c r="BB2428" t="str">
        <f t="shared" si="1436"/>
        <v xml:space="preserve">N4400K  </v>
      </c>
      <c r="BC2428">
        <v>1</v>
      </c>
      <c r="BE2428">
        <v>0</v>
      </c>
      <c r="BF2428">
        <v>0</v>
      </c>
      <c r="BG2428">
        <v>0</v>
      </c>
      <c r="BH2428">
        <v>1175</v>
      </c>
      <c r="BI2428">
        <v>1</v>
      </c>
      <c r="BJ2428">
        <v>1</v>
      </c>
      <c r="BK2428">
        <v>1</v>
      </c>
      <c r="BL2428">
        <v>0</v>
      </c>
      <c r="BO2428">
        <v>0</v>
      </c>
      <c r="BP2428">
        <v>0</v>
      </c>
      <c r="BW2428" t="str">
        <f t="shared" si="1446"/>
        <v>21:44:57.095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7</v>
      </c>
      <c r="CP2428" t="s">
        <v>119</v>
      </c>
      <c r="CQ2428">
        <v>168</v>
      </c>
      <c r="CR2428">
        <v>0</v>
      </c>
      <c r="CW2428">
        <v>4343818</v>
      </c>
      <c r="CY2428">
        <v>1</v>
      </c>
      <c r="CZ2428">
        <v>0</v>
      </c>
      <c r="DA2428">
        <v>1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>"07/22/2022 21:44:57.315"</f>
        <v>07/22/2022 21:44:57.315</v>
      </c>
      <c r="C2429" t="str">
        <f t="shared" si="1435"/>
        <v>FFDFD3C0</v>
      </c>
      <c r="D2429" t="s">
        <v>121</v>
      </c>
      <c r="E2429">
        <v>12</v>
      </c>
      <c r="F2429">
        <v>1012</v>
      </c>
      <c r="G2429" t="s">
        <v>122</v>
      </c>
      <c r="J2429" t="s">
        <v>123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444"/>
        <v>21:44:57.094</v>
      </c>
      <c r="T2429" t="str">
        <f t="shared" si="1445"/>
        <v>21:44:56.594</v>
      </c>
      <c r="U2429" t="str">
        <f t="shared" si="1409"/>
        <v>A54CFF</v>
      </c>
      <c r="V2429">
        <v>0</v>
      </c>
      <c r="W2429">
        <v>0</v>
      </c>
      <c r="X2429">
        <v>2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1</v>
      </c>
      <c r="AI2429" t="s">
        <v>920</v>
      </c>
      <c r="AJ2429">
        <v>43.489787999999997</v>
      </c>
      <c r="AK2429" t="s">
        <v>928</v>
      </c>
      <c r="AL2429">
        <v>-88.833152999999996</v>
      </c>
      <c r="AM2429">
        <v>25</v>
      </c>
      <c r="AN2429">
        <v>1275</v>
      </c>
      <c r="AO2429" t="s">
        <v>118</v>
      </c>
      <c r="AP2429">
        <v>-73</v>
      </c>
      <c r="AQ2429">
        <v>-2</v>
      </c>
      <c r="AR2429">
        <v>-576</v>
      </c>
      <c r="AZ2429">
        <v>1200</v>
      </c>
      <c r="BA2429">
        <v>1</v>
      </c>
      <c r="BB2429" t="str">
        <f t="shared" si="1436"/>
        <v xml:space="preserve">N4400K  </v>
      </c>
      <c r="BC2429">
        <v>1</v>
      </c>
      <c r="BE2429">
        <v>0</v>
      </c>
      <c r="BF2429">
        <v>0</v>
      </c>
      <c r="BG2429">
        <v>0</v>
      </c>
      <c r="BH2429">
        <v>1175</v>
      </c>
      <c r="BI2429">
        <v>1</v>
      </c>
      <c r="BJ2429">
        <v>1</v>
      </c>
      <c r="BK2429">
        <v>1</v>
      </c>
      <c r="BL2429">
        <v>0</v>
      </c>
      <c r="BO2429">
        <v>0</v>
      </c>
      <c r="BP2429">
        <v>0</v>
      </c>
      <c r="BW2429" t="str">
        <f t="shared" si="1446"/>
        <v>21:44:57.095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119</v>
      </c>
      <c r="CQ2429">
        <v>168</v>
      </c>
      <c r="CR2429">
        <v>0</v>
      </c>
      <c r="CW2429">
        <v>4343818</v>
      </c>
      <c r="CY2429">
        <v>1</v>
      </c>
      <c r="CZ2429">
        <v>0</v>
      </c>
      <c r="DA2429">
        <v>1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>"07/22/2022 21:44:57.315"</f>
        <v>07/22/2022 21:44:57.315</v>
      </c>
      <c r="C2430" t="str">
        <f t="shared" si="1435"/>
        <v>FFDFD3C0</v>
      </c>
      <c r="D2430" t="s">
        <v>124</v>
      </c>
      <c r="E2430">
        <v>2</v>
      </c>
      <c r="H2430">
        <v>156</v>
      </c>
      <c r="I2430" t="s">
        <v>125</v>
      </c>
      <c r="J2430" t="s">
        <v>126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444"/>
        <v>21:44:57.094</v>
      </c>
      <c r="T2430" t="str">
        <f t="shared" si="1445"/>
        <v>21:44:56.594</v>
      </c>
      <c r="U2430" t="str">
        <f t="shared" si="1409"/>
        <v>A54CFF</v>
      </c>
      <c r="V2430">
        <v>0</v>
      </c>
      <c r="W2430">
        <v>0</v>
      </c>
      <c r="X2430">
        <v>2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1</v>
      </c>
      <c r="AI2430" t="s">
        <v>920</v>
      </c>
      <c r="AJ2430">
        <v>43.489787999999997</v>
      </c>
      <c r="AK2430" t="s">
        <v>928</v>
      </c>
      <c r="AL2430">
        <v>-88.833152999999996</v>
      </c>
      <c r="AM2430">
        <v>25</v>
      </c>
      <c r="AN2430">
        <v>1275</v>
      </c>
      <c r="AO2430" t="s">
        <v>118</v>
      </c>
      <c r="AP2430">
        <v>-73</v>
      </c>
      <c r="AQ2430">
        <v>-2</v>
      </c>
      <c r="AR2430">
        <v>-576</v>
      </c>
      <c r="AZ2430">
        <v>1200</v>
      </c>
      <c r="BA2430">
        <v>1</v>
      </c>
      <c r="BB2430" t="str">
        <f t="shared" si="1436"/>
        <v xml:space="preserve">N4400K  </v>
      </c>
      <c r="BC2430">
        <v>1</v>
      </c>
      <c r="BE2430">
        <v>0</v>
      </c>
      <c r="BF2430">
        <v>0</v>
      </c>
      <c r="BG2430">
        <v>0</v>
      </c>
      <c r="BH2430">
        <v>1175</v>
      </c>
      <c r="BI2430">
        <v>1</v>
      </c>
      <c r="BJ2430">
        <v>1</v>
      </c>
      <c r="BK2430">
        <v>1</v>
      </c>
      <c r="BL2430">
        <v>0</v>
      </c>
      <c r="BO2430">
        <v>0</v>
      </c>
      <c r="BP2430">
        <v>0</v>
      </c>
      <c r="BW2430" t="str">
        <f t="shared" si="1446"/>
        <v>21:44:57.095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168</v>
      </c>
      <c r="CR2430">
        <v>0</v>
      </c>
      <c r="CW2430">
        <v>4343818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>"07/22/2022 21:44:57.315"</f>
        <v>07/22/2022 21:44:57.315</v>
      </c>
      <c r="C2431" t="str">
        <f t="shared" si="1435"/>
        <v>FFDFD3C0</v>
      </c>
      <c r="D2431" t="s">
        <v>121</v>
      </c>
      <c r="E2431">
        <v>11</v>
      </c>
      <c r="F2431">
        <v>1011</v>
      </c>
      <c r="G2431" t="s">
        <v>125</v>
      </c>
      <c r="J2431" t="s">
        <v>123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1444"/>
        <v>21:44:57.094</v>
      </c>
      <c r="T2431" t="str">
        <f t="shared" si="1445"/>
        <v>21:44:56.594</v>
      </c>
      <c r="U2431" t="str">
        <f t="shared" si="1409"/>
        <v>A54CFF</v>
      </c>
      <c r="V2431">
        <v>0</v>
      </c>
      <c r="W2431">
        <v>0</v>
      </c>
      <c r="X2431">
        <v>2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1</v>
      </c>
      <c r="AI2431" t="s">
        <v>920</v>
      </c>
      <c r="AJ2431">
        <v>43.489787999999997</v>
      </c>
      <c r="AK2431" t="s">
        <v>928</v>
      </c>
      <c r="AL2431">
        <v>-88.833152999999996</v>
      </c>
      <c r="AM2431">
        <v>25</v>
      </c>
      <c r="AN2431">
        <v>1275</v>
      </c>
      <c r="AO2431" t="s">
        <v>118</v>
      </c>
      <c r="AP2431">
        <v>-73</v>
      </c>
      <c r="AQ2431">
        <v>-2</v>
      </c>
      <c r="AR2431">
        <v>-576</v>
      </c>
      <c r="AZ2431">
        <v>1200</v>
      </c>
      <c r="BA2431">
        <v>1</v>
      </c>
      <c r="BB2431" t="str">
        <f t="shared" si="1436"/>
        <v xml:space="preserve">N4400K  </v>
      </c>
      <c r="BC2431">
        <v>1</v>
      </c>
      <c r="BE2431">
        <v>0</v>
      </c>
      <c r="BF2431">
        <v>0</v>
      </c>
      <c r="BG2431">
        <v>0</v>
      </c>
      <c r="BH2431">
        <v>1175</v>
      </c>
      <c r="BI2431">
        <v>1</v>
      </c>
      <c r="BJ2431">
        <v>1</v>
      </c>
      <c r="BK2431">
        <v>1</v>
      </c>
      <c r="BL2431">
        <v>0</v>
      </c>
      <c r="BO2431">
        <v>0</v>
      </c>
      <c r="BP2431">
        <v>0</v>
      </c>
      <c r="BW2431" t="str">
        <f t="shared" si="1446"/>
        <v>21:44:57.095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119</v>
      </c>
      <c r="CQ2431">
        <v>168</v>
      </c>
      <c r="CR2431">
        <v>0</v>
      </c>
      <c r="CW2431">
        <v>4343818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>"07/22/2022 21:44:57.330"</f>
        <v>07/22/2022 21:44:57.330</v>
      </c>
      <c r="C2432" t="str">
        <f t="shared" si="1435"/>
        <v>FFDFD3C0</v>
      </c>
      <c r="D2432" t="s">
        <v>113</v>
      </c>
      <c r="E2432">
        <v>44</v>
      </c>
      <c r="H2432">
        <v>151</v>
      </c>
      <c r="I2432" t="s">
        <v>114</v>
      </c>
      <c r="J2432" t="s">
        <v>115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444"/>
        <v>21:44:57.094</v>
      </c>
      <c r="T2432" t="str">
        <f t="shared" si="1445"/>
        <v>21:44:56.594</v>
      </c>
      <c r="U2432" t="str">
        <f t="shared" si="1409"/>
        <v>A54CFF</v>
      </c>
      <c r="V2432">
        <v>0</v>
      </c>
      <c r="W2432">
        <v>0</v>
      </c>
      <c r="X2432">
        <v>2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1</v>
      </c>
      <c r="AI2432" t="s">
        <v>920</v>
      </c>
      <c r="AJ2432">
        <v>43.489787999999997</v>
      </c>
      <c r="AK2432" t="s">
        <v>928</v>
      </c>
      <c r="AL2432">
        <v>-88.833152999999996</v>
      </c>
      <c r="AM2432">
        <v>25</v>
      </c>
      <c r="AN2432">
        <v>1275</v>
      </c>
      <c r="AO2432" t="s">
        <v>118</v>
      </c>
      <c r="AP2432">
        <v>-73</v>
      </c>
      <c r="AQ2432">
        <v>-2</v>
      </c>
      <c r="AR2432">
        <v>-576</v>
      </c>
      <c r="AZ2432">
        <v>1200</v>
      </c>
      <c r="BA2432">
        <v>1</v>
      </c>
      <c r="BB2432" t="str">
        <f t="shared" si="1436"/>
        <v xml:space="preserve">N4400K  </v>
      </c>
      <c r="BC2432">
        <v>1</v>
      </c>
      <c r="BE2432">
        <v>0</v>
      </c>
      <c r="BF2432">
        <v>0</v>
      </c>
      <c r="BG2432">
        <v>0</v>
      </c>
      <c r="BH2432">
        <v>1175</v>
      </c>
      <c r="BI2432">
        <v>1</v>
      </c>
      <c r="BJ2432">
        <v>1</v>
      </c>
      <c r="BK2432">
        <v>1</v>
      </c>
      <c r="BL2432">
        <v>0</v>
      </c>
      <c r="BO2432">
        <v>0</v>
      </c>
      <c r="BP2432">
        <v>0</v>
      </c>
      <c r="BW2432" t="str">
        <f t="shared" si="1446"/>
        <v>21:44:57.095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168</v>
      </c>
      <c r="CR2432">
        <v>0</v>
      </c>
      <c r="CW2432">
        <v>4343818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 t="shared" ref="A2433:A2438" si="1447">"07/22/2022 21:44:58.346"</f>
        <v>07/22/2022 21:44:58.346</v>
      </c>
      <c r="C2433" t="str">
        <f t="shared" si="1435"/>
        <v>FFDFD3C0</v>
      </c>
      <c r="D2433" t="s">
        <v>113</v>
      </c>
      <c r="E2433">
        <v>45</v>
      </c>
      <c r="H2433">
        <v>152</v>
      </c>
      <c r="I2433" t="s">
        <v>120</v>
      </c>
      <c r="J2433" t="s">
        <v>115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ref="S2433:S2438" si="1448">"21:44:58.133"</f>
        <v>21:44:58.133</v>
      </c>
      <c r="T2433" t="str">
        <f t="shared" ref="T2433:T2438" si="1449">"21:44:57.733"</f>
        <v>21:44:57.733</v>
      </c>
      <c r="U2433" t="str">
        <f t="shared" si="1409"/>
        <v>A54CFF</v>
      </c>
      <c r="V2433">
        <v>0</v>
      </c>
      <c r="W2433">
        <v>0</v>
      </c>
      <c r="X2433">
        <v>2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1</v>
      </c>
      <c r="AI2433" t="s">
        <v>929</v>
      </c>
      <c r="AJ2433">
        <v>43.489744999999999</v>
      </c>
      <c r="AK2433" t="s">
        <v>930</v>
      </c>
      <c r="AL2433">
        <v>-88.833603999999994</v>
      </c>
      <c r="AM2433">
        <v>25</v>
      </c>
      <c r="AN2433">
        <v>1275</v>
      </c>
      <c r="AO2433" t="s">
        <v>118</v>
      </c>
      <c r="AP2433">
        <v>-73</v>
      </c>
      <c r="AQ2433">
        <v>-4</v>
      </c>
      <c r="AR2433">
        <v>-576</v>
      </c>
      <c r="AZ2433">
        <v>1200</v>
      </c>
      <c r="BA2433">
        <v>1</v>
      </c>
      <c r="BB2433" t="str">
        <f t="shared" si="1436"/>
        <v xml:space="preserve">N4400K  </v>
      </c>
      <c r="BC2433">
        <v>1</v>
      </c>
      <c r="BE2433">
        <v>0</v>
      </c>
      <c r="BF2433">
        <v>0</v>
      </c>
      <c r="BG2433">
        <v>0</v>
      </c>
      <c r="BH2433">
        <v>1175</v>
      </c>
      <c r="BI2433">
        <v>1</v>
      </c>
      <c r="BJ2433">
        <v>1</v>
      </c>
      <c r="BK2433">
        <v>1</v>
      </c>
      <c r="BL2433">
        <v>0</v>
      </c>
      <c r="BO2433">
        <v>0</v>
      </c>
      <c r="BP2433">
        <v>0</v>
      </c>
      <c r="BW2433" t="str">
        <f t="shared" ref="BW2433:BW2438" si="1450">"21:44:58.137"</f>
        <v>21:44:58.137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168</v>
      </c>
      <c r="CR2433">
        <v>0</v>
      </c>
      <c r="CW2433">
        <v>4345181</v>
      </c>
      <c r="CY2433">
        <v>1</v>
      </c>
      <c r="CZ2433">
        <v>0</v>
      </c>
      <c r="DA2433">
        <v>0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 t="shared" si="1447"/>
        <v>07/22/2022 21:44:58.346</v>
      </c>
      <c r="C2434" t="str">
        <f t="shared" si="1435"/>
        <v>FFDFD3C0</v>
      </c>
      <c r="D2434" t="s">
        <v>121</v>
      </c>
      <c r="E2434">
        <v>12</v>
      </c>
      <c r="F2434">
        <v>1012</v>
      </c>
      <c r="G2434" t="s">
        <v>122</v>
      </c>
      <c r="J2434" t="s">
        <v>123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448"/>
        <v>21:44:58.133</v>
      </c>
      <c r="T2434" t="str">
        <f t="shared" si="1449"/>
        <v>21:44:57.733</v>
      </c>
      <c r="U2434" t="str">
        <f t="shared" ref="U2434:U2497" si="1451">"A54CFF"</f>
        <v>A54CFF</v>
      </c>
      <c r="V2434">
        <v>0</v>
      </c>
      <c r="W2434">
        <v>0</v>
      </c>
      <c r="X2434">
        <v>2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1</v>
      </c>
      <c r="AI2434" t="s">
        <v>929</v>
      </c>
      <c r="AJ2434">
        <v>43.489744999999999</v>
      </c>
      <c r="AK2434" t="s">
        <v>930</v>
      </c>
      <c r="AL2434">
        <v>-88.833603999999994</v>
      </c>
      <c r="AM2434">
        <v>25</v>
      </c>
      <c r="AN2434">
        <v>1275</v>
      </c>
      <c r="AO2434" t="s">
        <v>118</v>
      </c>
      <c r="AP2434">
        <v>-73</v>
      </c>
      <c r="AQ2434">
        <v>-4</v>
      </c>
      <c r="AR2434">
        <v>-576</v>
      </c>
      <c r="AZ2434">
        <v>1200</v>
      </c>
      <c r="BA2434">
        <v>1</v>
      </c>
      <c r="BB2434" t="str">
        <f t="shared" si="1436"/>
        <v xml:space="preserve">N4400K  </v>
      </c>
      <c r="BC2434">
        <v>1</v>
      </c>
      <c r="BE2434">
        <v>0</v>
      </c>
      <c r="BF2434">
        <v>0</v>
      </c>
      <c r="BG2434">
        <v>0</v>
      </c>
      <c r="BH2434">
        <v>1175</v>
      </c>
      <c r="BI2434">
        <v>1</v>
      </c>
      <c r="BJ2434">
        <v>1</v>
      </c>
      <c r="BK2434">
        <v>1</v>
      </c>
      <c r="BL2434">
        <v>0</v>
      </c>
      <c r="BO2434">
        <v>0</v>
      </c>
      <c r="BP2434">
        <v>0</v>
      </c>
      <c r="BW2434" t="str">
        <f t="shared" si="1450"/>
        <v>21:44:58.137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168</v>
      </c>
      <c r="CR2434">
        <v>0</v>
      </c>
      <c r="CW2434">
        <v>4345181</v>
      </c>
      <c r="CY2434">
        <v>1</v>
      </c>
      <c r="CZ2434">
        <v>0</v>
      </c>
      <c r="DA2434">
        <v>1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 t="shared" si="1447"/>
        <v>07/22/2022 21:44:58.346</v>
      </c>
      <c r="C2435" t="str">
        <f t="shared" si="1435"/>
        <v>FFDFD3C0</v>
      </c>
      <c r="D2435" t="s">
        <v>113</v>
      </c>
      <c r="E2435">
        <v>44</v>
      </c>
      <c r="H2435">
        <v>151</v>
      </c>
      <c r="I2435" t="s">
        <v>114</v>
      </c>
      <c r="J2435" t="s">
        <v>115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1448"/>
        <v>21:44:58.133</v>
      </c>
      <c r="T2435" t="str">
        <f t="shared" si="1449"/>
        <v>21:44:57.733</v>
      </c>
      <c r="U2435" t="str">
        <f t="shared" si="1451"/>
        <v>A54CFF</v>
      </c>
      <c r="V2435">
        <v>0</v>
      </c>
      <c r="W2435">
        <v>0</v>
      </c>
      <c r="X2435">
        <v>2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1</v>
      </c>
      <c r="AI2435" t="s">
        <v>929</v>
      </c>
      <c r="AJ2435">
        <v>43.489744999999999</v>
      </c>
      <c r="AK2435" t="s">
        <v>930</v>
      </c>
      <c r="AL2435">
        <v>-88.833603999999994</v>
      </c>
      <c r="AM2435">
        <v>25</v>
      </c>
      <c r="AN2435">
        <v>1275</v>
      </c>
      <c r="AO2435" t="s">
        <v>118</v>
      </c>
      <c r="AP2435">
        <v>-73</v>
      </c>
      <c r="AQ2435">
        <v>-4</v>
      </c>
      <c r="AR2435">
        <v>-576</v>
      </c>
      <c r="AZ2435">
        <v>1200</v>
      </c>
      <c r="BA2435">
        <v>1</v>
      </c>
      <c r="BB2435" t="str">
        <f t="shared" si="1436"/>
        <v xml:space="preserve">N4400K  </v>
      </c>
      <c r="BC2435">
        <v>1</v>
      </c>
      <c r="BE2435">
        <v>0</v>
      </c>
      <c r="BF2435">
        <v>0</v>
      </c>
      <c r="BG2435">
        <v>0</v>
      </c>
      <c r="BH2435">
        <v>1175</v>
      </c>
      <c r="BI2435">
        <v>1</v>
      </c>
      <c r="BJ2435">
        <v>1</v>
      </c>
      <c r="BK2435">
        <v>1</v>
      </c>
      <c r="BL2435">
        <v>0</v>
      </c>
      <c r="BO2435">
        <v>0</v>
      </c>
      <c r="BP2435">
        <v>0</v>
      </c>
      <c r="BW2435" t="str">
        <f t="shared" si="1450"/>
        <v>21:44:58.137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168</v>
      </c>
      <c r="CR2435">
        <v>0</v>
      </c>
      <c r="CW2435">
        <v>4345181</v>
      </c>
      <c r="CY2435">
        <v>1</v>
      </c>
      <c r="CZ2435">
        <v>0</v>
      </c>
      <c r="DA2435">
        <v>1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 t="shared" si="1447"/>
        <v>07/22/2022 21:44:58.346</v>
      </c>
      <c r="C2436" t="str">
        <f t="shared" si="1435"/>
        <v>FFDFD3C0</v>
      </c>
      <c r="D2436" t="s">
        <v>124</v>
      </c>
      <c r="E2436">
        <v>2</v>
      </c>
      <c r="H2436">
        <v>156</v>
      </c>
      <c r="I2436" t="s">
        <v>125</v>
      </c>
      <c r="J2436" t="s">
        <v>126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448"/>
        <v>21:44:58.133</v>
      </c>
      <c r="T2436" t="str">
        <f t="shared" si="1449"/>
        <v>21:44:57.733</v>
      </c>
      <c r="U2436" t="str">
        <f t="shared" si="1451"/>
        <v>A54CFF</v>
      </c>
      <c r="V2436">
        <v>0</v>
      </c>
      <c r="W2436">
        <v>0</v>
      </c>
      <c r="X2436">
        <v>2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1</v>
      </c>
      <c r="AI2436" t="s">
        <v>929</v>
      </c>
      <c r="AJ2436">
        <v>43.489744999999999</v>
      </c>
      <c r="AK2436" t="s">
        <v>930</v>
      </c>
      <c r="AL2436">
        <v>-88.833603999999994</v>
      </c>
      <c r="AM2436">
        <v>25</v>
      </c>
      <c r="AN2436">
        <v>1275</v>
      </c>
      <c r="AO2436" t="s">
        <v>118</v>
      </c>
      <c r="AP2436">
        <v>-73</v>
      </c>
      <c r="AQ2436">
        <v>-4</v>
      </c>
      <c r="AR2436">
        <v>-576</v>
      </c>
      <c r="AZ2436">
        <v>1200</v>
      </c>
      <c r="BA2436">
        <v>1</v>
      </c>
      <c r="BB2436" t="str">
        <f t="shared" si="1436"/>
        <v xml:space="preserve">N4400K  </v>
      </c>
      <c r="BC2436">
        <v>1</v>
      </c>
      <c r="BE2436">
        <v>0</v>
      </c>
      <c r="BF2436">
        <v>0</v>
      </c>
      <c r="BG2436">
        <v>0</v>
      </c>
      <c r="BH2436">
        <v>1175</v>
      </c>
      <c r="BI2436">
        <v>1</v>
      </c>
      <c r="BJ2436">
        <v>1</v>
      </c>
      <c r="BK2436">
        <v>1</v>
      </c>
      <c r="BL2436">
        <v>0</v>
      </c>
      <c r="BO2436">
        <v>0</v>
      </c>
      <c r="BP2436">
        <v>0</v>
      </c>
      <c r="BW2436" t="str">
        <f t="shared" si="1450"/>
        <v>21:44:58.137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168</v>
      </c>
      <c r="CR2436">
        <v>0</v>
      </c>
      <c r="CW2436">
        <v>4345181</v>
      </c>
      <c r="CY2436">
        <v>1</v>
      </c>
      <c r="CZ2436">
        <v>0</v>
      </c>
      <c r="DA2436">
        <v>1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 t="shared" si="1447"/>
        <v>07/22/2022 21:44:58.346</v>
      </c>
      <c r="C2437" t="str">
        <f t="shared" si="1435"/>
        <v>FFDFD3C0</v>
      </c>
      <c r="D2437" t="s">
        <v>121</v>
      </c>
      <c r="E2437">
        <v>11</v>
      </c>
      <c r="F2437">
        <v>1011</v>
      </c>
      <c r="G2437" t="s">
        <v>125</v>
      </c>
      <c r="J2437" t="s">
        <v>123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1448"/>
        <v>21:44:58.133</v>
      </c>
      <c r="T2437" t="str">
        <f t="shared" si="1449"/>
        <v>21:44:57.733</v>
      </c>
      <c r="U2437" t="str">
        <f t="shared" si="1451"/>
        <v>A54CFF</v>
      </c>
      <c r="V2437">
        <v>0</v>
      </c>
      <c r="W2437">
        <v>0</v>
      </c>
      <c r="X2437">
        <v>2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1</v>
      </c>
      <c r="AI2437" t="s">
        <v>929</v>
      </c>
      <c r="AJ2437">
        <v>43.489744999999999</v>
      </c>
      <c r="AK2437" t="s">
        <v>930</v>
      </c>
      <c r="AL2437">
        <v>-88.833603999999994</v>
      </c>
      <c r="AM2437">
        <v>25</v>
      </c>
      <c r="AN2437">
        <v>1275</v>
      </c>
      <c r="AO2437" t="s">
        <v>118</v>
      </c>
      <c r="AP2437">
        <v>-73</v>
      </c>
      <c r="AQ2437">
        <v>-4</v>
      </c>
      <c r="AR2437">
        <v>-576</v>
      </c>
      <c r="AZ2437">
        <v>1200</v>
      </c>
      <c r="BA2437">
        <v>1</v>
      </c>
      <c r="BB2437" t="str">
        <f t="shared" si="1436"/>
        <v xml:space="preserve">N4400K  </v>
      </c>
      <c r="BC2437">
        <v>1</v>
      </c>
      <c r="BE2437">
        <v>0</v>
      </c>
      <c r="BF2437">
        <v>0</v>
      </c>
      <c r="BG2437">
        <v>0</v>
      </c>
      <c r="BH2437">
        <v>1175</v>
      </c>
      <c r="BI2437">
        <v>1</v>
      </c>
      <c r="BJ2437">
        <v>1</v>
      </c>
      <c r="BK2437">
        <v>1</v>
      </c>
      <c r="BL2437">
        <v>0</v>
      </c>
      <c r="BO2437">
        <v>0</v>
      </c>
      <c r="BP2437">
        <v>0</v>
      </c>
      <c r="BW2437" t="str">
        <f t="shared" si="1450"/>
        <v>21:44:58.137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168</v>
      </c>
      <c r="CR2437">
        <v>0</v>
      </c>
      <c r="CW2437">
        <v>4345181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 t="shared" si="1447"/>
        <v>07/22/2022 21:44:58.346</v>
      </c>
      <c r="C2438" t="str">
        <f t="shared" si="1435"/>
        <v>FFDFD3C0</v>
      </c>
      <c r="D2438" t="s">
        <v>127</v>
      </c>
      <c r="E2438">
        <v>8</v>
      </c>
      <c r="F2438">
        <v>2008</v>
      </c>
      <c r="G2438" t="s">
        <v>128</v>
      </c>
      <c r="J2438" t="s">
        <v>129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448"/>
        <v>21:44:58.133</v>
      </c>
      <c r="T2438" t="str">
        <f t="shared" si="1449"/>
        <v>21:44:57.733</v>
      </c>
      <c r="U2438" t="str">
        <f t="shared" si="1451"/>
        <v>A54CFF</v>
      </c>
      <c r="V2438">
        <v>0</v>
      </c>
      <c r="W2438">
        <v>0</v>
      </c>
      <c r="X2438">
        <v>2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1</v>
      </c>
      <c r="AI2438" t="s">
        <v>929</v>
      </c>
      <c r="AJ2438">
        <v>43.489744999999999</v>
      </c>
      <c r="AK2438" t="s">
        <v>930</v>
      </c>
      <c r="AL2438">
        <v>-88.833603999999994</v>
      </c>
      <c r="AM2438">
        <v>25</v>
      </c>
      <c r="AN2438">
        <v>1275</v>
      </c>
      <c r="AO2438" t="s">
        <v>118</v>
      </c>
      <c r="AP2438">
        <v>-73</v>
      </c>
      <c r="AQ2438">
        <v>-4</v>
      </c>
      <c r="AR2438">
        <v>-576</v>
      </c>
      <c r="AZ2438">
        <v>1200</v>
      </c>
      <c r="BA2438">
        <v>1</v>
      </c>
      <c r="BB2438" t="str">
        <f t="shared" si="1436"/>
        <v xml:space="preserve">N4400K  </v>
      </c>
      <c r="BC2438">
        <v>1</v>
      </c>
      <c r="BE2438">
        <v>0</v>
      </c>
      <c r="BF2438">
        <v>0</v>
      </c>
      <c r="BG2438">
        <v>0</v>
      </c>
      <c r="BH2438">
        <v>1175</v>
      </c>
      <c r="BI2438">
        <v>1</v>
      </c>
      <c r="BJ2438">
        <v>1</v>
      </c>
      <c r="BK2438">
        <v>1</v>
      </c>
      <c r="BL2438">
        <v>0</v>
      </c>
      <c r="BO2438">
        <v>0</v>
      </c>
      <c r="BP2438">
        <v>0</v>
      </c>
      <c r="BW2438" t="str">
        <f t="shared" si="1450"/>
        <v>21:44:58.137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168</v>
      </c>
      <c r="CR2438">
        <v>0</v>
      </c>
      <c r="CW2438">
        <v>4345181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 t="shared" ref="A2439:A2444" si="1452">"07/22/2022 21:44:59.627"</f>
        <v>07/22/2022 21:44:59.627</v>
      </c>
      <c r="C2439" t="str">
        <f t="shared" si="1435"/>
        <v>FFDFD3C0</v>
      </c>
      <c r="D2439" t="s">
        <v>113</v>
      </c>
      <c r="E2439">
        <v>44</v>
      </c>
      <c r="H2439">
        <v>151</v>
      </c>
      <c r="I2439" t="s">
        <v>114</v>
      </c>
      <c r="J2439" t="s">
        <v>115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ref="S2439:S2444" si="1453">"21:44:59.266"</f>
        <v>21:44:59.266</v>
      </c>
      <c r="T2439" t="str">
        <f t="shared" ref="T2439:T2444" si="1454">"21:44:58.766"</f>
        <v>21:44:58.766</v>
      </c>
      <c r="U2439" t="str">
        <f t="shared" si="1451"/>
        <v>A54CFF</v>
      </c>
      <c r="V2439">
        <v>0</v>
      </c>
      <c r="W2439">
        <v>0</v>
      </c>
      <c r="X2439">
        <v>2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1</v>
      </c>
      <c r="AI2439" t="s">
        <v>929</v>
      </c>
      <c r="AJ2439">
        <v>43.489744999999999</v>
      </c>
      <c r="AK2439" t="s">
        <v>931</v>
      </c>
      <c r="AL2439">
        <v>-88.834162000000006</v>
      </c>
      <c r="AM2439">
        <v>25</v>
      </c>
      <c r="AN2439">
        <v>1250</v>
      </c>
      <c r="AO2439" t="s">
        <v>118</v>
      </c>
      <c r="AP2439">
        <v>-73</v>
      </c>
      <c r="AQ2439">
        <v>-5</v>
      </c>
      <c r="AR2439">
        <v>-576</v>
      </c>
      <c r="AZ2439">
        <v>1200</v>
      </c>
      <c r="BA2439">
        <v>1</v>
      </c>
      <c r="BB2439" t="str">
        <f t="shared" si="1436"/>
        <v xml:space="preserve">N4400K  </v>
      </c>
      <c r="BC2439">
        <v>1</v>
      </c>
      <c r="BE2439">
        <v>0</v>
      </c>
      <c r="BF2439">
        <v>0</v>
      </c>
      <c r="BG2439">
        <v>0</v>
      </c>
      <c r="BH2439">
        <v>1175</v>
      </c>
      <c r="BI2439">
        <v>1</v>
      </c>
      <c r="BJ2439">
        <v>1</v>
      </c>
      <c r="BK2439">
        <v>1</v>
      </c>
      <c r="BL2439">
        <v>0</v>
      </c>
      <c r="BO2439">
        <v>0</v>
      </c>
      <c r="BP2439">
        <v>0</v>
      </c>
      <c r="BW2439" t="str">
        <f t="shared" ref="BW2439:BW2444" si="1455">"21:44:59.269"</f>
        <v>21:44:59.269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168</v>
      </c>
      <c r="CR2439">
        <v>0</v>
      </c>
      <c r="CW2439">
        <v>4346637</v>
      </c>
      <c r="CY2439">
        <v>1</v>
      </c>
      <c r="CZ2439">
        <v>0</v>
      </c>
      <c r="DA2439">
        <v>0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 t="shared" si="1452"/>
        <v>07/22/2022 21:44:59.627</v>
      </c>
      <c r="C2440" t="str">
        <f t="shared" si="1435"/>
        <v>FFDFD3C0</v>
      </c>
      <c r="D2440" t="s">
        <v>113</v>
      </c>
      <c r="E2440">
        <v>45</v>
      </c>
      <c r="H2440">
        <v>152</v>
      </c>
      <c r="I2440" t="s">
        <v>120</v>
      </c>
      <c r="J2440" t="s">
        <v>115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453"/>
        <v>21:44:59.266</v>
      </c>
      <c r="T2440" t="str">
        <f t="shared" si="1454"/>
        <v>21:44:58.766</v>
      </c>
      <c r="U2440" t="str">
        <f t="shared" si="1451"/>
        <v>A54CFF</v>
      </c>
      <c r="V2440">
        <v>0</v>
      </c>
      <c r="W2440">
        <v>0</v>
      </c>
      <c r="X2440">
        <v>2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1</v>
      </c>
      <c r="AI2440" t="s">
        <v>929</v>
      </c>
      <c r="AJ2440">
        <v>43.489744999999999</v>
      </c>
      <c r="AK2440" t="s">
        <v>931</v>
      </c>
      <c r="AL2440">
        <v>-88.834162000000006</v>
      </c>
      <c r="AM2440">
        <v>25</v>
      </c>
      <c r="AN2440">
        <v>1250</v>
      </c>
      <c r="AO2440" t="s">
        <v>118</v>
      </c>
      <c r="AP2440">
        <v>-73</v>
      </c>
      <c r="AQ2440">
        <v>-5</v>
      </c>
      <c r="AR2440">
        <v>-576</v>
      </c>
      <c r="AZ2440">
        <v>1200</v>
      </c>
      <c r="BA2440">
        <v>1</v>
      </c>
      <c r="BB2440" t="str">
        <f t="shared" si="1436"/>
        <v xml:space="preserve">N4400K  </v>
      </c>
      <c r="BC2440">
        <v>1</v>
      </c>
      <c r="BE2440">
        <v>0</v>
      </c>
      <c r="BF2440">
        <v>0</v>
      </c>
      <c r="BG2440">
        <v>0</v>
      </c>
      <c r="BH2440">
        <v>1175</v>
      </c>
      <c r="BI2440">
        <v>1</v>
      </c>
      <c r="BJ2440">
        <v>1</v>
      </c>
      <c r="BK2440">
        <v>1</v>
      </c>
      <c r="BL2440">
        <v>0</v>
      </c>
      <c r="BO2440">
        <v>0</v>
      </c>
      <c r="BP2440">
        <v>0</v>
      </c>
      <c r="BW2440" t="str">
        <f t="shared" si="1455"/>
        <v>21:44:59.269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168</v>
      </c>
      <c r="CR2440">
        <v>0</v>
      </c>
      <c r="CW2440">
        <v>4346637</v>
      </c>
      <c r="CY2440">
        <v>1</v>
      </c>
      <c r="CZ2440">
        <v>0</v>
      </c>
      <c r="DA2440">
        <v>1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 t="shared" si="1452"/>
        <v>07/22/2022 21:44:59.627</v>
      </c>
      <c r="C2441" t="str">
        <f t="shared" si="1435"/>
        <v>FFDFD3C0</v>
      </c>
      <c r="D2441" t="s">
        <v>127</v>
      </c>
      <c r="E2441">
        <v>8</v>
      </c>
      <c r="F2441">
        <v>2008</v>
      </c>
      <c r="G2441" t="s">
        <v>128</v>
      </c>
      <c r="J2441" t="s">
        <v>129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453"/>
        <v>21:44:59.266</v>
      </c>
      <c r="T2441" t="str">
        <f t="shared" si="1454"/>
        <v>21:44:58.766</v>
      </c>
      <c r="U2441" t="str">
        <f t="shared" si="1451"/>
        <v>A54CFF</v>
      </c>
      <c r="V2441">
        <v>0</v>
      </c>
      <c r="W2441">
        <v>0</v>
      </c>
      <c r="X2441">
        <v>2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1</v>
      </c>
      <c r="AI2441" t="s">
        <v>929</v>
      </c>
      <c r="AJ2441">
        <v>43.489744999999999</v>
      </c>
      <c r="AK2441" t="s">
        <v>931</v>
      </c>
      <c r="AL2441">
        <v>-88.834162000000006</v>
      </c>
      <c r="AM2441">
        <v>25</v>
      </c>
      <c r="AN2441">
        <v>1250</v>
      </c>
      <c r="AO2441" t="s">
        <v>118</v>
      </c>
      <c r="AP2441">
        <v>-73</v>
      </c>
      <c r="AQ2441">
        <v>-5</v>
      </c>
      <c r="AR2441">
        <v>-576</v>
      </c>
      <c r="AZ2441">
        <v>1200</v>
      </c>
      <c r="BA2441">
        <v>1</v>
      </c>
      <c r="BB2441" t="str">
        <f t="shared" si="1436"/>
        <v xml:space="preserve">N4400K  </v>
      </c>
      <c r="BC2441">
        <v>1</v>
      </c>
      <c r="BE2441">
        <v>0</v>
      </c>
      <c r="BF2441">
        <v>0</v>
      </c>
      <c r="BG2441">
        <v>0</v>
      </c>
      <c r="BH2441">
        <v>1175</v>
      </c>
      <c r="BI2441">
        <v>1</v>
      </c>
      <c r="BJ2441">
        <v>1</v>
      </c>
      <c r="BK2441">
        <v>1</v>
      </c>
      <c r="BL2441">
        <v>0</v>
      </c>
      <c r="BO2441">
        <v>0</v>
      </c>
      <c r="BP2441">
        <v>0</v>
      </c>
      <c r="BW2441" t="str">
        <f t="shared" si="1455"/>
        <v>21:44:59.269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119</v>
      </c>
      <c r="CQ2441">
        <v>168</v>
      </c>
      <c r="CR2441">
        <v>0</v>
      </c>
      <c r="CW2441">
        <v>4346637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 t="shared" si="1452"/>
        <v>07/22/2022 21:44:59.627</v>
      </c>
      <c r="C2442" t="str">
        <f t="shared" si="1435"/>
        <v>FFDFD3C0</v>
      </c>
      <c r="D2442" t="s">
        <v>124</v>
      </c>
      <c r="E2442">
        <v>2</v>
      </c>
      <c r="H2442">
        <v>156</v>
      </c>
      <c r="I2442" t="s">
        <v>125</v>
      </c>
      <c r="J2442" t="s">
        <v>126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453"/>
        <v>21:44:59.266</v>
      </c>
      <c r="T2442" t="str">
        <f t="shared" si="1454"/>
        <v>21:44:58.766</v>
      </c>
      <c r="U2442" t="str">
        <f t="shared" si="1451"/>
        <v>A54CFF</v>
      </c>
      <c r="V2442">
        <v>0</v>
      </c>
      <c r="W2442">
        <v>0</v>
      </c>
      <c r="X2442">
        <v>2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1</v>
      </c>
      <c r="AI2442" t="s">
        <v>929</v>
      </c>
      <c r="AJ2442">
        <v>43.489744999999999</v>
      </c>
      <c r="AK2442" t="s">
        <v>931</v>
      </c>
      <c r="AL2442">
        <v>-88.834162000000006</v>
      </c>
      <c r="AM2442">
        <v>25</v>
      </c>
      <c r="AN2442">
        <v>1250</v>
      </c>
      <c r="AO2442" t="s">
        <v>118</v>
      </c>
      <c r="AP2442">
        <v>-73</v>
      </c>
      <c r="AQ2442">
        <v>-5</v>
      </c>
      <c r="AR2442">
        <v>-576</v>
      </c>
      <c r="AZ2442">
        <v>1200</v>
      </c>
      <c r="BA2442">
        <v>1</v>
      </c>
      <c r="BB2442" t="str">
        <f t="shared" si="1436"/>
        <v xml:space="preserve">N4400K  </v>
      </c>
      <c r="BC2442">
        <v>1</v>
      </c>
      <c r="BE2442">
        <v>0</v>
      </c>
      <c r="BF2442">
        <v>0</v>
      </c>
      <c r="BG2442">
        <v>0</v>
      </c>
      <c r="BH2442">
        <v>1175</v>
      </c>
      <c r="BI2442">
        <v>1</v>
      </c>
      <c r="BJ2442">
        <v>1</v>
      </c>
      <c r="BK2442">
        <v>1</v>
      </c>
      <c r="BL2442">
        <v>0</v>
      </c>
      <c r="BO2442">
        <v>0</v>
      </c>
      <c r="BP2442">
        <v>0</v>
      </c>
      <c r="BW2442" t="str">
        <f t="shared" si="1455"/>
        <v>21:44:59.269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168</v>
      </c>
      <c r="CR2442">
        <v>0</v>
      </c>
      <c r="CW2442">
        <v>4346637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 t="shared" si="1452"/>
        <v>07/22/2022 21:44:59.627</v>
      </c>
      <c r="C2443" t="str">
        <f t="shared" si="1435"/>
        <v>FFDFD3C0</v>
      </c>
      <c r="D2443" t="s">
        <v>121</v>
      </c>
      <c r="E2443">
        <v>12</v>
      </c>
      <c r="F2443">
        <v>1012</v>
      </c>
      <c r="G2443" t="s">
        <v>122</v>
      </c>
      <c r="J2443" t="s">
        <v>123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1453"/>
        <v>21:44:59.266</v>
      </c>
      <c r="T2443" t="str">
        <f t="shared" si="1454"/>
        <v>21:44:58.766</v>
      </c>
      <c r="U2443" t="str">
        <f t="shared" si="1451"/>
        <v>A54CFF</v>
      </c>
      <c r="V2443">
        <v>0</v>
      </c>
      <c r="W2443">
        <v>0</v>
      </c>
      <c r="X2443">
        <v>2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1</v>
      </c>
      <c r="AI2443" t="s">
        <v>929</v>
      </c>
      <c r="AJ2443">
        <v>43.489744999999999</v>
      </c>
      <c r="AK2443" t="s">
        <v>931</v>
      </c>
      <c r="AL2443">
        <v>-88.834162000000006</v>
      </c>
      <c r="AM2443">
        <v>25</v>
      </c>
      <c r="AN2443">
        <v>1250</v>
      </c>
      <c r="AO2443" t="s">
        <v>118</v>
      </c>
      <c r="AP2443">
        <v>-73</v>
      </c>
      <c r="AQ2443">
        <v>-5</v>
      </c>
      <c r="AR2443">
        <v>-576</v>
      </c>
      <c r="AZ2443">
        <v>1200</v>
      </c>
      <c r="BA2443">
        <v>1</v>
      </c>
      <c r="BB2443" t="str">
        <f t="shared" si="1436"/>
        <v xml:space="preserve">N4400K  </v>
      </c>
      <c r="BC2443">
        <v>1</v>
      </c>
      <c r="BE2443">
        <v>0</v>
      </c>
      <c r="BF2443">
        <v>0</v>
      </c>
      <c r="BG2443">
        <v>0</v>
      </c>
      <c r="BH2443">
        <v>1175</v>
      </c>
      <c r="BI2443">
        <v>1</v>
      </c>
      <c r="BJ2443">
        <v>1</v>
      </c>
      <c r="BK2443">
        <v>1</v>
      </c>
      <c r="BL2443">
        <v>0</v>
      </c>
      <c r="BO2443">
        <v>0</v>
      </c>
      <c r="BP2443">
        <v>0</v>
      </c>
      <c r="BW2443" t="str">
        <f t="shared" si="1455"/>
        <v>21:44:59.269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168</v>
      </c>
      <c r="CR2443">
        <v>0</v>
      </c>
      <c r="CW2443">
        <v>4346637</v>
      </c>
      <c r="CY2443">
        <v>1</v>
      </c>
      <c r="CZ2443">
        <v>0</v>
      </c>
      <c r="DA2443">
        <v>1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 t="shared" si="1452"/>
        <v>07/22/2022 21:44:59.627</v>
      </c>
      <c r="C2444" t="str">
        <f t="shared" si="1435"/>
        <v>FFDFD3C0</v>
      </c>
      <c r="D2444" t="s">
        <v>121</v>
      </c>
      <c r="E2444">
        <v>11</v>
      </c>
      <c r="F2444">
        <v>1011</v>
      </c>
      <c r="G2444" t="s">
        <v>125</v>
      </c>
      <c r="J2444" t="s">
        <v>123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1453"/>
        <v>21:44:59.266</v>
      </c>
      <c r="T2444" t="str">
        <f t="shared" si="1454"/>
        <v>21:44:58.766</v>
      </c>
      <c r="U2444" t="str">
        <f t="shared" si="1451"/>
        <v>A54CFF</v>
      </c>
      <c r="V2444">
        <v>0</v>
      </c>
      <c r="W2444">
        <v>0</v>
      </c>
      <c r="X2444">
        <v>2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1</v>
      </c>
      <c r="AI2444" t="s">
        <v>929</v>
      </c>
      <c r="AJ2444">
        <v>43.489744999999999</v>
      </c>
      <c r="AK2444" t="s">
        <v>931</v>
      </c>
      <c r="AL2444">
        <v>-88.834162000000006</v>
      </c>
      <c r="AM2444">
        <v>25</v>
      </c>
      <c r="AN2444">
        <v>1250</v>
      </c>
      <c r="AO2444" t="s">
        <v>118</v>
      </c>
      <c r="AP2444">
        <v>-73</v>
      </c>
      <c r="AQ2444">
        <v>-5</v>
      </c>
      <c r="AR2444">
        <v>-576</v>
      </c>
      <c r="AZ2444">
        <v>1200</v>
      </c>
      <c r="BA2444">
        <v>1</v>
      </c>
      <c r="BB2444" t="str">
        <f t="shared" si="1436"/>
        <v xml:space="preserve">N4400K  </v>
      </c>
      <c r="BC2444">
        <v>1</v>
      </c>
      <c r="BE2444">
        <v>0</v>
      </c>
      <c r="BF2444">
        <v>0</v>
      </c>
      <c r="BG2444">
        <v>0</v>
      </c>
      <c r="BH2444">
        <v>1175</v>
      </c>
      <c r="BI2444">
        <v>1</v>
      </c>
      <c r="BJ2444">
        <v>1</v>
      </c>
      <c r="BK2444">
        <v>1</v>
      </c>
      <c r="BL2444">
        <v>0</v>
      </c>
      <c r="BO2444">
        <v>0</v>
      </c>
      <c r="BP2444">
        <v>0</v>
      </c>
      <c r="BW2444" t="str">
        <f t="shared" si="1455"/>
        <v>21:44:59.269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168</v>
      </c>
      <c r="CR2444">
        <v>0</v>
      </c>
      <c r="CW2444">
        <v>4346637</v>
      </c>
      <c r="CY2444">
        <v>1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>"07/22/2022 21:45:00.627"</f>
        <v>07/22/2022 21:45:00.627</v>
      </c>
      <c r="C2445" t="str">
        <f t="shared" si="1435"/>
        <v>FFDFD3C0</v>
      </c>
      <c r="D2445" t="s">
        <v>113</v>
      </c>
      <c r="E2445">
        <v>44</v>
      </c>
      <c r="H2445">
        <v>151</v>
      </c>
      <c r="I2445" t="s">
        <v>114</v>
      </c>
      <c r="J2445" t="s">
        <v>115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ref="S2445:S2450" si="1456">"21:45:00.383"</f>
        <v>21:45:00.383</v>
      </c>
      <c r="T2445" t="str">
        <f t="shared" ref="T2445:T2450" si="1457">"21:44:59.883"</f>
        <v>21:44:59.883</v>
      </c>
      <c r="U2445" t="str">
        <f t="shared" si="1451"/>
        <v>A54CFF</v>
      </c>
      <c r="V2445">
        <v>0</v>
      </c>
      <c r="W2445">
        <v>0</v>
      </c>
      <c r="X2445">
        <v>2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1</v>
      </c>
      <c r="AI2445" t="s">
        <v>932</v>
      </c>
      <c r="AJ2445">
        <v>43.489659000000003</v>
      </c>
      <c r="AK2445" t="s">
        <v>933</v>
      </c>
      <c r="AL2445">
        <v>-88.834654999999998</v>
      </c>
      <c r="AM2445">
        <v>25</v>
      </c>
      <c r="AN2445">
        <v>1250</v>
      </c>
      <c r="AO2445" t="s">
        <v>118</v>
      </c>
      <c r="AP2445">
        <v>-72</v>
      </c>
      <c r="AQ2445">
        <v>-8</v>
      </c>
      <c r="AR2445">
        <v>-384</v>
      </c>
      <c r="AZ2445">
        <v>1200</v>
      </c>
      <c r="BA2445">
        <v>1</v>
      </c>
      <c r="BB2445" t="str">
        <f t="shared" si="1436"/>
        <v xml:space="preserve">N4400K  </v>
      </c>
      <c r="BC2445">
        <v>1</v>
      </c>
      <c r="BE2445">
        <v>0</v>
      </c>
      <c r="BF2445">
        <v>0</v>
      </c>
      <c r="BG2445">
        <v>0</v>
      </c>
      <c r="BH2445">
        <v>1150</v>
      </c>
      <c r="BI2445">
        <v>1</v>
      </c>
      <c r="BJ2445">
        <v>1</v>
      </c>
      <c r="BK2445">
        <v>1</v>
      </c>
      <c r="BL2445">
        <v>0</v>
      </c>
      <c r="BO2445">
        <v>0</v>
      </c>
      <c r="BP2445">
        <v>0</v>
      </c>
      <c r="BW2445" t="str">
        <f t="shared" ref="BW2445:BW2450" si="1458">"21:45:00.385"</f>
        <v>21:45:00.385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119</v>
      </c>
      <c r="CQ2445">
        <v>168</v>
      </c>
      <c r="CR2445">
        <v>3</v>
      </c>
      <c r="CW2445">
        <v>9780237</v>
      </c>
      <c r="CY2445">
        <v>1</v>
      </c>
      <c r="CZ2445">
        <v>0</v>
      </c>
      <c r="DA2445">
        <v>0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>"07/22/2022 21:45:00.643"</f>
        <v>07/22/2022 21:45:00.643</v>
      </c>
      <c r="C2446" t="str">
        <f t="shared" si="1435"/>
        <v>FFDFD3C0</v>
      </c>
      <c r="D2446" t="s">
        <v>127</v>
      </c>
      <c r="E2446">
        <v>8</v>
      </c>
      <c r="F2446">
        <v>2008</v>
      </c>
      <c r="G2446" t="s">
        <v>128</v>
      </c>
      <c r="J2446" t="s">
        <v>129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456"/>
        <v>21:45:00.383</v>
      </c>
      <c r="T2446" t="str">
        <f t="shared" si="1457"/>
        <v>21:44:59.883</v>
      </c>
      <c r="U2446" t="str">
        <f t="shared" si="1451"/>
        <v>A54CFF</v>
      </c>
      <c r="V2446">
        <v>0</v>
      </c>
      <c r="W2446">
        <v>0</v>
      </c>
      <c r="X2446">
        <v>2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1</v>
      </c>
      <c r="AI2446" t="s">
        <v>932</v>
      </c>
      <c r="AJ2446">
        <v>43.489659000000003</v>
      </c>
      <c r="AK2446" t="s">
        <v>933</v>
      </c>
      <c r="AL2446">
        <v>-88.834654999999998</v>
      </c>
      <c r="AM2446">
        <v>25</v>
      </c>
      <c r="AN2446">
        <v>1250</v>
      </c>
      <c r="AO2446" t="s">
        <v>118</v>
      </c>
      <c r="AP2446">
        <v>-72</v>
      </c>
      <c r="AQ2446">
        <v>-8</v>
      </c>
      <c r="AR2446">
        <v>-384</v>
      </c>
      <c r="AZ2446">
        <v>1200</v>
      </c>
      <c r="BA2446">
        <v>1</v>
      </c>
      <c r="BB2446" t="str">
        <f t="shared" si="1436"/>
        <v xml:space="preserve">N4400K  </v>
      </c>
      <c r="BC2446">
        <v>1</v>
      </c>
      <c r="BE2446">
        <v>0</v>
      </c>
      <c r="BF2446">
        <v>0</v>
      </c>
      <c r="BG2446">
        <v>0</v>
      </c>
      <c r="BH2446">
        <v>1150</v>
      </c>
      <c r="BI2446">
        <v>1</v>
      </c>
      <c r="BJ2446">
        <v>1</v>
      </c>
      <c r="BK2446">
        <v>1</v>
      </c>
      <c r="BL2446">
        <v>0</v>
      </c>
      <c r="BO2446">
        <v>0</v>
      </c>
      <c r="BP2446">
        <v>0</v>
      </c>
      <c r="BW2446" t="str">
        <f t="shared" si="1458"/>
        <v>21:45:00.385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119</v>
      </c>
      <c r="CQ2446">
        <v>168</v>
      </c>
      <c r="CR2446">
        <v>3</v>
      </c>
      <c r="CW2446">
        <v>9780237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>"07/22/2022 21:45:00.643"</f>
        <v>07/22/2022 21:45:00.643</v>
      </c>
      <c r="C2447" t="str">
        <f t="shared" si="1435"/>
        <v>FFDFD3C0</v>
      </c>
      <c r="D2447" t="s">
        <v>124</v>
      </c>
      <c r="E2447">
        <v>2</v>
      </c>
      <c r="H2447">
        <v>156</v>
      </c>
      <c r="I2447" t="s">
        <v>125</v>
      </c>
      <c r="J2447" t="s">
        <v>126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456"/>
        <v>21:45:00.383</v>
      </c>
      <c r="T2447" t="str">
        <f t="shared" si="1457"/>
        <v>21:44:59.883</v>
      </c>
      <c r="U2447" t="str">
        <f t="shared" si="1451"/>
        <v>A54CFF</v>
      </c>
      <c r="V2447">
        <v>0</v>
      </c>
      <c r="W2447">
        <v>0</v>
      </c>
      <c r="X2447">
        <v>2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1</v>
      </c>
      <c r="AI2447" t="s">
        <v>932</v>
      </c>
      <c r="AJ2447">
        <v>43.489659000000003</v>
      </c>
      <c r="AK2447" t="s">
        <v>933</v>
      </c>
      <c r="AL2447">
        <v>-88.834654999999998</v>
      </c>
      <c r="AM2447">
        <v>25</v>
      </c>
      <c r="AN2447">
        <v>1250</v>
      </c>
      <c r="AO2447" t="s">
        <v>118</v>
      </c>
      <c r="AP2447">
        <v>-72</v>
      </c>
      <c r="AQ2447">
        <v>-8</v>
      </c>
      <c r="AR2447">
        <v>-384</v>
      </c>
      <c r="AZ2447">
        <v>1200</v>
      </c>
      <c r="BA2447">
        <v>1</v>
      </c>
      <c r="BB2447" t="str">
        <f t="shared" si="1436"/>
        <v xml:space="preserve">N4400K  </v>
      </c>
      <c r="BC2447">
        <v>1</v>
      </c>
      <c r="BE2447">
        <v>0</v>
      </c>
      <c r="BF2447">
        <v>0</v>
      </c>
      <c r="BG2447">
        <v>0</v>
      </c>
      <c r="BH2447">
        <v>1150</v>
      </c>
      <c r="BI2447">
        <v>1</v>
      </c>
      <c r="BJ2447">
        <v>1</v>
      </c>
      <c r="BK2447">
        <v>1</v>
      </c>
      <c r="BL2447">
        <v>0</v>
      </c>
      <c r="BO2447">
        <v>0</v>
      </c>
      <c r="BP2447">
        <v>0</v>
      </c>
      <c r="BW2447" t="str">
        <f t="shared" si="1458"/>
        <v>21:45:00.385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168</v>
      </c>
      <c r="CR2447">
        <v>3</v>
      </c>
      <c r="CW2447">
        <v>9780237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>"07/22/2022 21:45:00.643"</f>
        <v>07/22/2022 21:45:00.643</v>
      </c>
      <c r="C2448" t="str">
        <f t="shared" si="1435"/>
        <v>FFDFD3C0</v>
      </c>
      <c r="D2448" t="s">
        <v>113</v>
      </c>
      <c r="E2448">
        <v>45</v>
      </c>
      <c r="H2448">
        <v>152</v>
      </c>
      <c r="I2448" t="s">
        <v>120</v>
      </c>
      <c r="J2448" t="s">
        <v>115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456"/>
        <v>21:45:00.383</v>
      </c>
      <c r="T2448" t="str">
        <f t="shared" si="1457"/>
        <v>21:44:59.883</v>
      </c>
      <c r="U2448" t="str">
        <f t="shared" si="1451"/>
        <v>A54CFF</v>
      </c>
      <c r="V2448">
        <v>0</v>
      </c>
      <c r="W2448">
        <v>0</v>
      </c>
      <c r="X2448">
        <v>2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1</v>
      </c>
      <c r="AI2448" t="s">
        <v>932</v>
      </c>
      <c r="AJ2448">
        <v>43.489659000000003</v>
      </c>
      <c r="AK2448" t="s">
        <v>933</v>
      </c>
      <c r="AL2448">
        <v>-88.834654999999998</v>
      </c>
      <c r="AM2448">
        <v>25</v>
      </c>
      <c r="AN2448">
        <v>1250</v>
      </c>
      <c r="AO2448" t="s">
        <v>118</v>
      </c>
      <c r="AP2448">
        <v>-72</v>
      </c>
      <c r="AQ2448">
        <v>-8</v>
      </c>
      <c r="AR2448">
        <v>-384</v>
      </c>
      <c r="AZ2448">
        <v>1200</v>
      </c>
      <c r="BA2448">
        <v>1</v>
      </c>
      <c r="BB2448" t="str">
        <f t="shared" si="1436"/>
        <v xml:space="preserve">N4400K  </v>
      </c>
      <c r="BC2448">
        <v>1</v>
      </c>
      <c r="BE2448">
        <v>0</v>
      </c>
      <c r="BF2448">
        <v>0</v>
      </c>
      <c r="BG2448">
        <v>0</v>
      </c>
      <c r="BH2448">
        <v>1150</v>
      </c>
      <c r="BI2448">
        <v>1</v>
      </c>
      <c r="BJ2448">
        <v>1</v>
      </c>
      <c r="BK2448">
        <v>1</v>
      </c>
      <c r="BL2448">
        <v>0</v>
      </c>
      <c r="BO2448">
        <v>0</v>
      </c>
      <c r="BP2448">
        <v>0</v>
      </c>
      <c r="BW2448" t="str">
        <f t="shared" si="1458"/>
        <v>21:45:00.385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168</v>
      </c>
      <c r="CR2448">
        <v>3</v>
      </c>
      <c r="CW2448">
        <v>9780237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>"07/22/2022 21:45:00.643"</f>
        <v>07/22/2022 21:45:00.643</v>
      </c>
      <c r="C2449" t="str">
        <f t="shared" si="1435"/>
        <v>FFDFD3C0</v>
      </c>
      <c r="D2449" t="s">
        <v>121</v>
      </c>
      <c r="E2449">
        <v>12</v>
      </c>
      <c r="F2449">
        <v>1012</v>
      </c>
      <c r="G2449" t="s">
        <v>122</v>
      </c>
      <c r="J2449" t="s">
        <v>123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456"/>
        <v>21:45:00.383</v>
      </c>
      <c r="T2449" t="str">
        <f t="shared" si="1457"/>
        <v>21:44:59.883</v>
      </c>
      <c r="U2449" t="str">
        <f t="shared" si="1451"/>
        <v>A54CFF</v>
      </c>
      <c r="V2449">
        <v>0</v>
      </c>
      <c r="W2449">
        <v>0</v>
      </c>
      <c r="X2449">
        <v>2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1</v>
      </c>
      <c r="AI2449" t="s">
        <v>932</v>
      </c>
      <c r="AJ2449">
        <v>43.489659000000003</v>
      </c>
      <c r="AK2449" t="s">
        <v>933</v>
      </c>
      <c r="AL2449">
        <v>-88.834654999999998</v>
      </c>
      <c r="AM2449">
        <v>25</v>
      </c>
      <c r="AN2449">
        <v>1250</v>
      </c>
      <c r="AO2449" t="s">
        <v>118</v>
      </c>
      <c r="AP2449">
        <v>-72</v>
      </c>
      <c r="AQ2449">
        <v>-8</v>
      </c>
      <c r="AR2449">
        <v>-384</v>
      </c>
      <c r="AZ2449">
        <v>1200</v>
      </c>
      <c r="BA2449">
        <v>1</v>
      </c>
      <c r="BB2449" t="str">
        <f t="shared" si="1436"/>
        <v xml:space="preserve">N4400K  </v>
      </c>
      <c r="BC2449">
        <v>1</v>
      </c>
      <c r="BE2449">
        <v>0</v>
      </c>
      <c r="BF2449">
        <v>0</v>
      </c>
      <c r="BG2449">
        <v>0</v>
      </c>
      <c r="BH2449">
        <v>1150</v>
      </c>
      <c r="BI2449">
        <v>1</v>
      </c>
      <c r="BJ2449">
        <v>1</v>
      </c>
      <c r="BK2449">
        <v>1</v>
      </c>
      <c r="BL2449">
        <v>0</v>
      </c>
      <c r="BO2449">
        <v>0</v>
      </c>
      <c r="BP2449">
        <v>0</v>
      </c>
      <c r="BW2449" t="str">
        <f t="shared" si="1458"/>
        <v>21:45:00.385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168</v>
      </c>
      <c r="CR2449">
        <v>3</v>
      </c>
      <c r="CW2449">
        <v>9780237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>"07/22/2022 21:45:00.643"</f>
        <v>07/22/2022 21:45:00.643</v>
      </c>
      <c r="C2450" t="str">
        <f t="shared" si="1435"/>
        <v>FFDFD3C0</v>
      </c>
      <c r="D2450" t="s">
        <v>121</v>
      </c>
      <c r="E2450">
        <v>11</v>
      </c>
      <c r="F2450">
        <v>1011</v>
      </c>
      <c r="G2450" t="s">
        <v>125</v>
      </c>
      <c r="J2450" t="s">
        <v>123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456"/>
        <v>21:45:00.383</v>
      </c>
      <c r="T2450" t="str">
        <f t="shared" si="1457"/>
        <v>21:44:59.883</v>
      </c>
      <c r="U2450" t="str">
        <f t="shared" si="1451"/>
        <v>A54CFF</v>
      </c>
      <c r="V2450">
        <v>0</v>
      </c>
      <c r="W2450">
        <v>0</v>
      </c>
      <c r="X2450">
        <v>2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1</v>
      </c>
      <c r="AI2450" t="s">
        <v>932</v>
      </c>
      <c r="AJ2450">
        <v>43.489659000000003</v>
      </c>
      <c r="AK2450" t="s">
        <v>933</v>
      </c>
      <c r="AL2450">
        <v>-88.834654999999998</v>
      </c>
      <c r="AM2450">
        <v>25</v>
      </c>
      <c r="AN2450">
        <v>1250</v>
      </c>
      <c r="AO2450" t="s">
        <v>118</v>
      </c>
      <c r="AP2450">
        <v>-72</v>
      </c>
      <c r="AQ2450">
        <v>-8</v>
      </c>
      <c r="AR2450">
        <v>-384</v>
      </c>
      <c r="AZ2450">
        <v>1200</v>
      </c>
      <c r="BA2450">
        <v>1</v>
      </c>
      <c r="BB2450" t="str">
        <f t="shared" si="1436"/>
        <v xml:space="preserve">N4400K  </v>
      </c>
      <c r="BC2450">
        <v>1</v>
      </c>
      <c r="BE2450">
        <v>0</v>
      </c>
      <c r="BF2450">
        <v>0</v>
      </c>
      <c r="BG2450">
        <v>0</v>
      </c>
      <c r="BH2450">
        <v>1150</v>
      </c>
      <c r="BI2450">
        <v>1</v>
      </c>
      <c r="BJ2450">
        <v>1</v>
      </c>
      <c r="BK2450">
        <v>1</v>
      </c>
      <c r="BL2450">
        <v>0</v>
      </c>
      <c r="BO2450">
        <v>0</v>
      </c>
      <c r="BP2450">
        <v>0</v>
      </c>
      <c r="BW2450" t="str">
        <f t="shared" si="1458"/>
        <v>21:45:00.385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168</v>
      </c>
      <c r="CR2450">
        <v>3</v>
      </c>
      <c r="CW2450">
        <v>9780237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 t="shared" ref="A2451:A2456" si="1459">"07/22/2022 21:45:01.668"</f>
        <v>07/22/2022 21:45:01.668</v>
      </c>
      <c r="C2451" t="str">
        <f t="shared" si="1435"/>
        <v>FFDFD3C0</v>
      </c>
      <c r="D2451" t="s">
        <v>113</v>
      </c>
      <c r="E2451">
        <v>44</v>
      </c>
      <c r="H2451">
        <v>151</v>
      </c>
      <c r="I2451" t="s">
        <v>114</v>
      </c>
      <c r="J2451" t="s">
        <v>115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ref="S2451:S2456" si="1460">"21:45:01.414"</f>
        <v>21:45:01.414</v>
      </c>
      <c r="T2451" t="str">
        <f t="shared" ref="T2451:T2456" si="1461">"21:45:01.014"</f>
        <v>21:45:01.014</v>
      </c>
      <c r="U2451" t="str">
        <f t="shared" si="1451"/>
        <v>A54CFF</v>
      </c>
      <c r="V2451">
        <v>0</v>
      </c>
      <c r="W2451">
        <v>0</v>
      </c>
      <c r="X2451">
        <v>2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1</v>
      </c>
      <c r="AI2451" t="s">
        <v>934</v>
      </c>
      <c r="AJ2451">
        <v>43.489615999999998</v>
      </c>
      <c r="AK2451" t="s">
        <v>935</v>
      </c>
      <c r="AL2451">
        <v>-88.835127</v>
      </c>
      <c r="AM2451">
        <v>25</v>
      </c>
      <c r="AN2451">
        <v>1250</v>
      </c>
      <c r="AO2451" t="s">
        <v>118</v>
      </c>
      <c r="AP2451">
        <v>-72</v>
      </c>
      <c r="AQ2451">
        <v>-11</v>
      </c>
      <c r="AR2451">
        <v>-384</v>
      </c>
      <c r="AZ2451">
        <v>1200</v>
      </c>
      <c r="BA2451">
        <v>1</v>
      </c>
      <c r="BB2451" t="str">
        <f t="shared" si="1436"/>
        <v xml:space="preserve">N4400K  </v>
      </c>
      <c r="BC2451">
        <v>1</v>
      </c>
      <c r="BE2451">
        <v>0</v>
      </c>
      <c r="BF2451">
        <v>0</v>
      </c>
      <c r="BG2451">
        <v>0</v>
      </c>
      <c r="BH2451">
        <v>1150</v>
      </c>
      <c r="BI2451">
        <v>1</v>
      </c>
      <c r="BJ2451">
        <v>1</v>
      </c>
      <c r="BK2451">
        <v>1</v>
      </c>
      <c r="BL2451">
        <v>0</v>
      </c>
      <c r="BO2451">
        <v>0</v>
      </c>
      <c r="BP2451">
        <v>0</v>
      </c>
      <c r="BW2451" t="str">
        <f t="shared" ref="BW2451:BW2456" si="1462">"21:45:01.415"</f>
        <v>21:45:01.415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6</v>
      </c>
      <c r="CP2451" t="s">
        <v>119</v>
      </c>
      <c r="CQ2451">
        <v>168</v>
      </c>
      <c r="CR2451">
        <v>0</v>
      </c>
      <c r="CW2451">
        <v>4349427</v>
      </c>
      <c r="CY2451">
        <v>1</v>
      </c>
      <c r="CZ2451">
        <v>0</v>
      </c>
      <c r="DA2451">
        <v>0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 t="shared" si="1459"/>
        <v>07/22/2022 21:45:01.668</v>
      </c>
      <c r="C2452" t="str">
        <f t="shared" si="1435"/>
        <v>FFDFD3C0</v>
      </c>
      <c r="D2452" t="s">
        <v>124</v>
      </c>
      <c r="E2452">
        <v>2</v>
      </c>
      <c r="H2452">
        <v>156</v>
      </c>
      <c r="I2452" t="s">
        <v>125</v>
      </c>
      <c r="J2452" t="s">
        <v>126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1460"/>
        <v>21:45:01.414</v>
      </c>
      <c r="T2452" t="str">
        <f t="shared" si="1461"/>
        <v>21:45:01.014</v>
      </c>
      <c r="U2452" t="str">
        <f t="shared" si="1451"/>
        <v>A54CFF</v>
      </c>
      <c r="V2452">
        <v>0</v>
      </c>
      <c r="W2452">
        <v>0</v>
      </c>
      <c r="X2452">
        <v>2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1</v>
      </c>
      <c r="AI2452" t="s">
        <v>934</v>
      </c>
      <c r="AJ2452">
        <v>43.489615999999998</v>
      </c>
      <c r="AK2452" t="s">
        <v>935</v>
      </c>
      <c r="AL2452">
        <v>-88.835127</v>
      </c>
      <c r="AM2452">
        <v>25</v>
      </c>
      <c r="AN2452">
        <v>1250</v>
      </c>
      <c r="AO2452" t="s">
        <v>118</v>
      </c>
      <c r="AP2452">
        <v>-72</v>
      </c>
      <c r="AQ2452">
        <v>-11</v>
      </c>
      <c r="AR2452">
        <v>-384</v>
      </c>
      <c r="AZ2452">
        <v>1200</v>
      </c>
      <c r="BA2452">
        <v>1</v>
      </c>
      <c r="BB2452" t="str">
        <f t="shared" si="1436"/>
        <v xml:space="preserve">N4400K  </v>
      </c>
      <c r="BC2452">
        <v>1</v>
      </c>
      <c r="BE2452">
        <v>0</v>
      </c>
      <c r="BF2452">
        <v>0</v>
      </c>
      <c r="BG2452">
        <v>0</v>
      </c>
      <c r="BH2452">
        <v>1150</v>
      </c>
      <c r="BI2452">
        <v>1</v>
      </c>
      <c r="BJ2452">
        <v>1</v>
      </c>
      <c r="BK2452">
        <v>1</v>
      </c>
      <c r="BL2452">
        <v>0</v>
      </c>
      <c r="BO2452">
        <v>0</v>
      </c>
      <c r="BP2452">
        <v>0</v>
      </c>
      <c r="BW2452" t="str">
        <f t="shared" si="1462"/>
        <v>21:45:01.415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6</v>
      </c>
      <c r="CP2452" t="s">
        <v>119</v>
      </c>
      <c r="CQ2452">
        <v>168</v>
      </c>
      <c r="CR2452">
        <v>0</v>
      </c>
      <c r="CW2452">
        <v>4349427</v>
      </c>
      <c r="CY2452">
        <v>1</v>
      </c>
      <c r="CZ2452">
        <v>0</v>
      </c>
      <c r="DA2452">
        <v>1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 t="shared" si="1459"/>
        <v>07/22/2022 21:45:01.668</v>
      </c>
      <c r="C2453" t="str">
        <f t="shared" si="1435"/>
        <v>FFDFD3C0</v>
      </c>
      <c r="D2453" t="s">
        <v>127</v>
      </c>
      <c r="E2453">
        <v>8</v>
      </c>
      <c r="F2453">
        <v>2008</v>
      </c>
      <c r="G2453" t="s">
        <v>128</v>
      </c>
      <c r="J2453" t="s">
        <v>129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1460"/>
        <v>21:45:01.414</v>
      </c>
      <c r="T2453" t="str">
        <f t="shared" si="1461"/>
        <v>21:45:01.014</v>
      </c>
      <c r="U2453" t="str">
        <f t="shared" si="1451"/>
        <v>A54CFF</v>
      </c>
      <c r="V2453">
        <v>0</v>
      </c>
      <c r="W2453">
        <v>0</v>
      </c>
      <c r="X2453">
        <v>2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1</v>
      </c>
      <c r="AI2453" t="s">
        <v>934</v>
      </c>
      <c r="AJ2453">
        <v>43.489615999999998</v>
      </c>
      <c r="AK2453" t="s">
        <v>935</v>
      </c>
      <c r="AL2453">
        <v>-88.835127</v>
      </c>
      <c r="AM2453">
        <v>25</v>
      </c>
      <c r="AN2453">
        <v>1250</v>
      </c>
      <c r="AO2453" t="s">
        <v>118</v>
      </c>
      <c r="AP2453">
        <v>-72</v>
      </c>
      <c r="AQ2453">
        <v>-11</v>
      </c>
      <c r="AR2453">
        <v>-384</v>
      </c>
      <c r="AZ2453">
        <v>1200</v>
      </c>
      <c r="BA2453">
        <v>1</v>
      </c>
      <c r="BB2453" t="str">
        <f t="shared" si="1436"/>
        <v xml:space="preserve">N4400K  </v>
      </c>
      <c r="BC2453">
        <v>1</v>
      </c>
      <c r="BE2453">
        <v>0</v>
      </c>
      <c r="BF2453">
        <v>0</v>
      </c>
      <c r="BG2453">
        <v>0</v>
      </c>
      <c r="BH2453">
        <v>1150</v>
      </c>
      <c r="BI2453">
        <v>1</v>
      </c>
      <c r="BJ2453">
        <v>1</v>
      </c>
      <c r="BK2453">
        <v>1</v>
      </c>
      <c r="BL2453">
        <v>0</v>
      </c>
      <c r="BO2453">
        <v>0</v>
      </c>
      <c r="BP2453">
        <v>0</v>
      </c>
      <c r="BW2453" t="str">
        <f t="shared" si="1462"/>
        <v>21:45:01.415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6</v>
      </c>
      <c r="CP2453" t="s">
        <v>119</v>
      </c>
      <c r="CQ2453">
        <v>168</v>
      </c>
      <c r="CR2453">
        <v>0</v>
      </c>
      <c r="CW2453">
        <v>4349427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 t="shared" si="1459"/>
        <v>07/22/2022 21:45:01.668</v>
      </c>
      <c r="C2454" t="str">
        <f t="shared" si="1435"/>
        <v>FFDFD3C0</v>
      </c>
      <c r="D2454" t="s">
        <v>113</v>
      </c>
      <c r="E2454">
        <v>45</v>
      </c>
      <c r="H2454">
        <v>152</v>
      </c>
      <c r="I2454" t="s">
        <v>120</v>
      </c>
      <c r="J2454" t="s">
        <v>115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460"/>
        <v>21:45:01.414</v>
      </c>
      <c r="T2454" t="str">
        <f t="shared" si="1461"/>
        <v>21:45:01.014</v>
      </c>
      <c r="U2454" t="str">
        <f t="shared" si="1451"/>
        <v>A54CFF</v>
      </c>
      <c r="V2454">
        <v>0</v>
      </c>
      <c r="W2454">
        <v>0</v>
      </c>
      <c r="X2454">
        <v>2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1</v>
      </c>
      <c r="AI2454" t="s">
        <v>934</v>
      </c>
      <c r="AJ2454">
        <v>43.489615999999998</v>
      </c>
      <c r="AK2454" t="s">
        <v>935</v>
      </c>
      <c r="AL2454">
        <v>-88.835127</v>
      </c>
      <c r="AM2454">
        <v>25</v>
      </c>
      <c r="AN2454">
        <v>1250</v>
      </c>
      <c r="AO2454" t="s">
        <v>118</v>
      </c>
      <c r="AP2454">
        <v>-72</v>
      </c>
      <c r="AQ2454">
        <v>-11</v>
      </c>
      <c r="AR2454">
        <v>-384</v>
      </c>
      <c r="AZ2454">
        <v>1200</v>
      </c>
      <c r="BA2454">
        <v>1</v>
      </c>
      <c r="BB2454" t="str">
        <f t="shared" si="1436"/>
        <v xml:space="preserve">N4400K  </v>
      </c>
      <c r="BC2454">
        <v>1</v>
      </c>
      <c r="BE2454">
        <v>0</v>
      </c>
      <c r="BF2454">
        <v>0</v>
      </c>
      <c r="BG2454">
        <v>0</v>
      </c>
      <c r="BH2454">
        <v>1150</v>
      </c>
      <c r="BI2454">
        <v>1</v>
      </c>
      <c r="BJ2454">
        <v>1</v>
      </c>
      <c r="BK2454">
        <v>1</v>
      </c>
      <c r="BL2454">
        <v>0</v>
      </c>
      <c r="BO2454">
        <v>0</v>
      </c>
      <c r="BP2454">
        <v>0</v>
      </c>
      <c r="BW2454" t="str">
        <f t="shared" si="1462"/>
        <v>21:45:01.415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6</v>
      </c>
      <c r="CP2454" t="s">
        <v>119</v>
      </c>
      <c r="CQ2454">
        <v>168</v>
      </c>
      <c r="CR2454">
        <v>0</v>
      </c>
      <c r="CW2454">
        <v>4349427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 t="shared" si="1459"/>
        <v>07/22/2022 21:45:01.668</v>
      </c>
      <c r="C2455" t="str">
        <f t="shared" si="1435"/>
        <v>FFDFD3C0</v>
      </c>
      <c r="D2455" t="s">
        <v>121</v>
      </c>
      <c r="E2455">
        <v>11</v>
      </c>
      <c r="F2455">
        <v>1011</v>
      </c>
      <c r="G2455" t="s">
        <v>125</v>
      </c>
      <c r="J2455" t="s">
        <v>123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460"/>
        <v>21:45:01.414</v>
      </c>
      <c r="T2455" t="str">
        <f t="shared" si="1461"/>
        <v>21:45:01.014</v>
      </c>
      <c r="U2455" t="str">
        <f t="shared" si="1451"/>
        <v>A54CFF</v>
      </c>
      <c r="V2455">
        <v>0</v>
      </c>
      <c r="W2455">
        <v>0</v>
      </c>
      <c r="X2455">
        <v>2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1</v>
      </c>
      <c r="AI2455" t="s">
        <v>934</v>
      </c>
      <c r="AJ2455">
        <v>43.489615999999998</v>
      </c>
      <c r="AK2455" t="s">
        <v>935</v>
      </c>
      <c r="AL2455">
        <v>-88.835127</v>
      </c>
      <c r="AM2455">
        <v>25</v>
      </c>
      <c r="AN2455">
        <v>1250</v>
      </c>
      <c r="AO2455" t="s">
        <v>118</v>
      </c>
      <c r="AP2455">
        <v>-72</v>
      </c>
      <c r="AQ2455">
        <v>-11</v>
      </c>
      <c r="AR2455">
        <v>-384</v>
      </c>
      <c r="AZ2455">
        <v>1200</v>
      </c>
      <c r="BA2455">
        <v>1</v>
      </c>
      <c r="BB2455" t="str">
        <f t="shared" si="1436"/>
        <v xml:space="preserve">N4400K  </v>
      </c>
      <c r="BC2455">
        <v>1</v>
      </c>
      <c r="BE2455">
        <v>0</v>
      </c>
      <c r="BF2455">
        <v>0</v>
      </c>
      <c r="BG2455">
        <v>0</v>
      </c>
      <c r="BH2455">
        <v>1150</v>
      </c>
      <c r="BI2455">
        <v>1</v>
      </c>
      <c r="BJ2455">
        <v>1</v>
      </c>
      <c r="BK2455">
        <v>1</v>
      </c>
      <c r="BL2455">
        <v>0</v>
      </c>
      <c r="BO2455">
        <v>0</v>
      </c>
      <c r="BP2455">
        <v>0</v>
      </c>
      <c r="BW2455" t="str">
        <f t="shared" si="1462"/>
        <v>21:45:01.415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6</v>
      </c>
      <c r="CP2455" t="s">
        <v>119</v>
      </c>
      <c r="CQ2455">
        <v>168</v>
      </c>
      <c r="CR2455">
        <v>0</v>
      </c>
      <c r="CW2455">
        <v>4349427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 t="shared" si="1459"/>
        <v>07/22/2022 21:45:01.668</v>
      </c>
      <c r="C2456" t="str">
        <f t="shared" si="1435"/>
        <v>FFDFD3C0</v>
      </c>
      <c r="D2456" t="s">
        <v>121</v>
      </c>
      <c r="E2456">
        <v>12</v>
      </c>
      <c r="F2456">
        <v>1012</v>
      </c>
      <c r="G2456" t="s">
        <v>122</v>
      </c>
      <c r="J2456" t="s">
        <v>123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460"/>
        <v>21:45:01.414</v>
      </c>
      <c r="T2456" t="str">
        <f t="shared" si="1461"/>
        <v>21:45:01.014</v>
      </c>
      <c r="U2456" t="str">
        <f t="shared" si="1451"/>
        <v>A54CFF</v>
      </c>
      <c r="V2456">
        <v>0</v>
      </c>
      <c r="W2456">
        <v>0</v>
      </c>
      <c r="X2456">
        <v>2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1</v>
      </c>
      <c r="AI2456" t="s">
        <v>934</v>
      </c>
      <c r="AJ2456">
        <v>43.489615999999998</v>
      </c>
      <c r="AK2456" t="s">
        <v>935</v>
      </c>
      <c r="AL2456">
        <v>-88.835127</v>
      </c>
      <c r="AM2456">
        <v>25</v>
      </c>
      <c r="AN2456">
        <v>1250</v>
      </c>
      <c r="AO2456" t="s">
        <v>118</v>
      </c>
      <c r="AP2456">
        <v>-72</v>
      </c>
      <c r="AQ2456">
        <v>-11</v>
      </c>
      <c r="AR2456">
        <v>-384</v>
      </c>
      <c r="AZ2456">
        <v>1200</v>
      </c>
      <c r="BA2456">
        <v>1</v>
      </c>
      <c r="BB2456" t="str">
        <f t="shared" si="1436"/>
        <v xml:space="preserve">N4400K  </v>
      </c>
      <c r="BC2456">
        <v>1</v>
      </c>
      <c r="BE2456">
        <v>0</v>
      </c>
      <c r="BF2456">
        <v>0</v>
      </c>
      <c r="BG2456">
        <v>0</v>
      </c>
      <c r="BH2456">
        <v>1150</v>
      </c>
      <c r="BI2456">
        <v>1</v>
      </c>
      <c r="BJ2456">
        <v>1</v>
      </c>
      <c r="BK2456">
        <v>1</v>
      </c>
      <c r="BL2456">
        <v>0</v>
      </c>
      <c r="BO2456">
        <v>0</v>
      </c>
      <c r="BP2456">
        <v>0</v>
      </c>
      <c r="BW2456" t="str">
        <f t="shared" si="1462"/>
        <v>21:45:01.415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6</v>
      </c>
      <c r="CP2456" t="s">
        <v>119</v>
      </c>
      <c r="CQ2456">
        <v>168</v>
      </c>
      <c r="CR2456">
        <v>0</v>
      </c>
      <c r="CW2456">
        <v>4349427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>"07/22/2022 21:45:02.652"</f>
        <v>07/22/2022 21:45:02.652</v>
      </c>
      <c r="C2457" t="str">
        <f t="shared" si="1435"/>
        <v>FFDFD3C0</v>
      </c>
      <c r="D2457" t="s">
        <v>113</v>
      </c>
      <c r="E2457">
        <v>44</v>
      </c>
      <c r="H2457">
        <v>151</v>
      </c>
      <c r="I2457" t="s">
        <v>114</v>
      </c>
      <c r="J2457" t="s">
        <v>115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ref="S2457:S2462" si="1463">"21:45:02.336"</f>
        <v>21:45:02.336</v>
      </c>
      <c r="T2457" t="str">
        <f t="shared" ref="T2457:T2462" si="1464">"21:45:01.936"</f>
        <v>21:45:01.936</v>
      </c>
      <c r="U2457" t="str">
        <f t="shared" si="1451"/>
        <v>A54CFF</v>
      </c>
      <c r="V2457">
        <v>0</v>
      </c>
      <c r="W2457">
        <v>0</v>
      </c>
      <c r="X2457">
        <v>2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1</v>
      </c>
      <c r="AI2457" t="s">
        <v>936</v>
      </c>
      <c r="AJ2457">
        <v>43.489573</v>
      </c>
      <c r="AK2457" t="s">
        <v>937</v>
      </c>
      <c r="AL2457">
        <v>-88.835514000000003</v>
      </c>
      <c r="AM2457">
        <v>25</v>
      </c>
      <c r="AN2457">
        <v>1250</v>
      </c>
      <c r="AO2457" t="s">
        <v>118</v>
      </c>
      <c r="AP2457">
        <v>-71</v>
      </c>
      <c r="AQ2457">
        <v>-12</v>
      </c>
      <c r="AR2457">
        <v>-192</v>
      </c>
      <c r="AZ2457">
        <v>1200</v>
      </c>
      <c r="BA2457">
        <v>1</v>
      </c>
      <c r="BB2457" t="str">
        <f t="shared" si="1436"/>
        <v xml:space="preserve">N4400K  </v>
      </c>
      <c r="BC2457">
        <v>1</v>
      </c>
      <c r="BE2457">
        <v>0</v>
      </c>
      <c r="BF2457">
        <v>0</v>
      </c>
      <c r="BG2457">
        <v>0</v>
      </c>
      <c r="BH2457">
        <v>1125</v>
      </c>
      <c r="BI2457">
        <v>1</v>
      </c>
      <c r="BJ2457">
        <v>1</v>
      </c>
      <c r="BK2457">
        <v>1</v>
      </c>
      <c r="BL2457">
        <v>0</v>
      </c>
      <c r="BO2457">
        <v>0</v>
      </c>
      <c r="BP2457">
        <v>0</v>
      </c>
      <c r="BW2457" t="str">
        <f t="shared" ref="BW2457:BW2462" si="1465">"21:45:02.339"</f>
        <v>21:45:02.339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119</v>
      </c>
      <c r="CQ2457">
        <v>168</v>
      </c>
      <c r="CR2457">
        <v>0</v>
      </c>
      <c r="CW2457">
        <v>4350652</v>
      </c>
      <c r="CY2457">
        <v>1</v>
      </c>
      <c r="CZ2457">
        <v>0</v>
      </c>
      <c r="DA2457">
        <v>0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>"07/22/2022 21:45:02.652"</f>
        <v>07/22/2022 21:45:02.652</v>
      </c>
      <c r="C2458" t="str">
        <f t="shared" si="1435"/>
        <v>FFDFD3C0</v>
      </c>
      <c r="D2458" t="s">
        <v>124</v>
      </c>
      <c r="E2458">
        <v>2</v>
      </c>
      <c r="H2458">
        <v>156</v>
      </c>
      <c r="I2458" t="s">
        <v>125</v>
      </c>
      <c r="J2458" t="s">
        <v>126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463"/>
        <v>21:45:02.336</v>
      </c>
      <c r="T2458" t="str">
        <f t="shared" si="1464"/>
        <v>21:45:01.936</v>
      </c>
      <c r="U2458" t="str">
        <f t="shared" si="1451"/>
        <v>A54CFF</v>
      </c>
      <c r="V2458">
        <v>0</v>
      </c>
      <c r="W2458">
        <v>0</v>
      </c>
      <c r="X2458">
        <v>2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1</v>
      </c>
      <c r="AI2458" t="s">
        <v>936</v>
      </c>
      <c r="AJ2458">
        <v>43.489573</v>
      </c>
      <c r="AK2458" t="s">
        <v>937</v>
      </c>
      <c r="AL2458">
        <v>-88.835514000000003</v>
      </c>
      <c r="AM2458">
        <v>25</v>
      </c>
      <c r="AN2458">
        <v>1250</v>
      </c>
      <c r="AO2458" t="s">
        <v>118</v>
      </c>
      <c r="AP2458">
        <v>-71</v>
      </c>
      <c r="AQ2458">
        <v>-12</v>
      </c>
      <c r="AR2458">
        <v>-192</v>
      </c>
      <c r="AZ2458">
        <v>1200</v>
      </c>
      <c r="BA2458">
        <v>1</v>
      </c>
      <c r="BB2458" t="str">
        <f t="shared" si="1436"/>
        <v xml:space="preserve">N4400K  </v>
      </c>
      <c r="BC2458">
        <v>1</v>
      </c>
      <c r="BE2458">
        <v>0</v>
      </c>
      <c r="BF2458">
        <v>0</v>
      </c>
      <c r="BG2458">
        <v>0</v>
      </c>
      <c r="BH2458">
        <v>1125</v>
      </c>
      <c r="BI2458">
        <v>1</v>
      </c>
      <c r="BJ2458">
        <v>1</v>
      </c>
      <c r="BK2458">
        <v>1</v>
      </c>
      <c r="BL2458">
        <v>0</v>
      </c>
      <c r="BO2458">
        <v>0</v>
      </c>
      <c r="BP2458">
        <v>0</v>
      </c>
      <c r="BW2458" t="str">
        <f t="shared" si="1465"/>
        <v>21:45:02.339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7</v>
      </c>
      <c r="CP2458" t="s">
        <v>119</v>
      </c>
      <c r="CQ2458">
        <v>168</v>
      </c>
      <c r="CR2458">
        <v>0</v>
      </c>
      <c r="CW2458">
        <v>4350652</v>
      </c>
      <c r="CY2458">
        <v>1</v>
      </c>
      <c r="CZ2458">
        <v>0</v>
      </c>
      <c r="DA2458">
        <v>1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>"07/22/2022 21:45:02.652"</f>
        <v>07/22/2022 21:45:02.652</v>
      </c>
      <c r="C2459" t="str">
        <f t="shared" si="1435"/>
        <v>FFDFD3C0</v>
      </c>
      <c r="D2459" t="s">
        <v>127</v>
      </c>
      <c r="E2459">
        <v>8</v>
      </c>
      <c r="F2459">
        <v>2008</v>
      </c>
      <c r="G2459" t="s">
        <v>128</v>
      </c>
      <c r="J2459" t="s">
        <v>129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463"/>
        <v>21:45:02.336</v>
      </c>
      <c r="T2459" t="str">
        <f t="shared" si="1464"/>
        <v>21:45:01.936</v>
      </c>
      <c r="U2459" t="str">
        <f t="shared" si="1451"/>
        <v>A54CFF</v>
      </c>
      <c r="V2459">
        <v>0</v>
      </c>
      <c r="W2459">
        <v>0</v>
      </c>
      <c r="X2459">
        <v>2</v>
      </c>
      <c r="Z2459">
        <v>0</v>
      </c>
      <c r="AA2459">
        <v>9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1</v>
      </c>
      <c r="AI2459" t="s">
        <v>936</v>
      </c>
      <c r="AJ2459">
        <v>43.489573</v>
      </c>
      <c r="AK2459" t="s">
        <v>937</v>
      </c>
      <c r="AL2459">
        <v>-88.835514000000003</v>
      </c>
      <c r="AM2459">
        <v>25</v>
      </c>
      <c r="AN2459">
        <v>1250</v>
      </c>
      <c r="AO2459" t="s">
        <v>118</v>
      </c>
      <c r="AP2459">
        <v>-71</v>
      </c>
      <c r="AQ2459">
        <v>-12</v>
      </c>
      <c r="AR2459">
        <v>-192</v>
      </c>
      <c r="AZ2459">
        <v>1200</v>
      </c>
      <c r="BA2459">
        <v>1</v>
      </c>
      <c r="BB2459" t="str">
        <f t="shared" si="1436"/>
        <v xml:space="preserve">N4400K  </v>
      </c>
      <c r="BC2459">
        <v>1</v>
      </c>
      <c r="BE2459">
        <v>0</v>
      </c>
      <c r="BF2459">
        <v>0</v>
      </c>
      <c r="BG2459">
        <v>0</v>
      </c>
      <c r="BH2459">
        <v>1125</v>
      </c>
      <c r="BI2459">
        <v>1</v>
      </c>
      <c r="BJ2459">
        <v>1</v>
      </c>
      <c r="BK2459">
        <v>1</v>
      </c>
      <c r="BL2459">
        <v>0</v>
      </c>
      <c r="BO2459">
        <v>0</v>
      </c>
      <c r="BP2459">
        <v>0</v>
      </c>
      <c r="BW2459" t="str">
        <f t="shared" si="1465"/>
        <v>21:45:02.339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168</v>
      </c>
      <c r="CR2459">
        <v>0</v>
      </c>
      <c r="CW2459">
        <v>4350652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>"07/22/2022 21:45:02.668"</f>
        <v>07/22/2022 21:45:02.668</v>
      </c>
      <c r="C2460" t="str">
        <f t="shared" si="1435"/>
        <v>FFDFD3C0</v>
      </c>
      <c r="D2460" t="s">
        <v>121</v>
      </c>
      <c r="E2460">
        <v>11</v>
      </c>
      <c r="F2460">
        <v>1011</v>
      </c>
      <c r="G2460" t="s">
        <v>125</v>
      </c>
      <c r="J2460" t="s">
        <v>123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463"/>
        <v>21:45:02.336</v>
      </c>
      <c r="T2460" t="str">
        <f t="shared" si="1464"/>
        <v>21:45:01.936</v>
      </c>
      <c r="U2460" t="str">
        <f t="shared" si="1451"/>
        <v>A54CFF</v>
      </c>
      <c r="V2460">
        <v>0</v>
      </c>
      <c r="W2460">
        <v>0</v>
      </c>
      <c r="X2460">
        <v>2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1</v>
      </c>
      <c r="AI2460" t="s">
        <v>936</v>
      </c>
      <c r="AJ2460">
        <v>43.489573</v>
      </c>
      <c r="AK2460" t="s">
        <v>937</v>
      </c>
      <c r="AL2460">
        <v>-88.835514000000003</v>
      </c>
      <c r="AM2460">
        <v>25</v>
      </c>
      <c r="AN2460">
        <v>1250</v>
      </c>
      <c r="AO2460" t="s">
        <v>118</v>
      </c>
      <c r="AP2460">
        <v>-71</v>
      </c>
      <c r="AQ2460">
        <v>-12</v>
      </c>
      <c r="AR2460">
        <v>-192</v>
      </c>
      <c r="AZ2460">
        <v>1200</v>
      </c>
      <c r="BA2460">
        <v>1</v>
      </c>
      <c r="BB2460" t="str">
        <f t="shared" si="1436"/>
        <v xml:space="preserve">N4400K  </v>
      </c>
      <c r="BC2460">
        <v>1</v>
      </c>
      <c r="BE2460">
        <v>0</v>
      </c>
      <c r="BF2460">
        <v>0</v>
      </c>
      <c r="BG2460">
        <v>0</v>
      </c>
      <c r="BH2460">
        <v>1125</v>
      </c>
      <c r="BI2460">
        <v>1</v>
      </c>
      <c r="BJ2460">
        <v>1</v>
      </c>
      <c r="BK2460">
        <v>1</v>
      </c>
      <c r="BL2460">
        <v>0</v>
      </c>
      <c r="BO2460">
        <v>0</v>
      </c>
      <c r="BP2460">
        <v>0</v>
      </c>
      <c r="BW2460" t="str">
        <f t="shared" si="1465"/>
        <v>21:45:02.339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168</v>
      </c>
      <c r="CR2460">
        <v>0</v>
      </c>
      <c r="CW2460">
        <v>4350652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>"07/22/2022 21:45:02.668"</f>
        <v>07/22/2022 21:45:02.668</v>
      </c>
      <c r="C2461" t="str">
        <f t="shared" si="1435"/>
        <v>FFDFD3C0</v>
      </c>
      <c r="D2461" t="s">
        <v>113</v>
      </c>
      <c r="E2461">
        <v>45</v>
      </c>
      <c r="H2461">
        <v>152</v>
      </c>
      <c r="I2461" t="s">
        <v>120</v>
      </c>
      <c r="J2461" t="s">
        <v>115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1463"/>
        <v>21:45:02.336</v>
      </c>
      <c r="T2461" t="str">
        <f t="shared" si="1464"/>
        <v>21:45:01.936</v>
      </c>
      <c r="U2461" t="str">
        <f t="shared" si="1451"/>
        <v>A54CFF</v>
      </c>
      <c r="V2461">
        <v>0</v>
      </c>
      <c r="W2461">
        <v>0</v>
      </c>
      <c r="X2461">
        <v>2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1</v>
      </c>
      <c r="AI2461" t="s">
        <v>936</v>
      </c>
      <c r="AJ2461">
        <v>43.489573</v>
      </c>
      <c r="AK2461" t="s">
        <v>937</v>
      </c>
      <c r="AL2461">
        <v>-88.835514000000003</v>
      </c>
      <c r="AM2461">
        <v>25</v>
      </c>
      <c r="AN2461">
        <v>1250</v>
      </c>
      <c r="AO2461" t="s">
        <v>118</v>
      </c>
      <c r="AP2461">
        <v>-71</v>
      </c>
      <c r="AQ2461">
        <v>-12</v>
      </c>
      <c r="AR2461">
        <v>-192</v>
      </c>
      <c r="AZ2461">
        <v>1200</v>
      </c>
      <c r="BA2461">
        <v>1</v>
      </c>
      <c r="BB2461" t="str">
        <f t="shared" si="1436"/>
        <v xml:space="preserve">N4400K  </v>
      </c>
      <c r="BC2461">
        <v>1</v>
      </c>
      <c r="BE2461">
        <v>0</v>
      </c>
      <c r="BF2461">
        <v>0</v>
      </c>
      <c r="BG2461">
        <v>0</v>
      </c>
      <c r="BH2461">
        <v>1125</v>
      </c>
      <c r="BI2461">
        <v>1</v>
      </c>
      <c r="BJ2461">
        <v>1</v>
      </c>
      <c r="BK2461">
        <v>1</v>
      </c>
      <c r="BL2461">
        <v>0</v>
      </c>
      <c r="BO2461">
        <v>0</v>
      </c>
      <c r="BP2461">
        <v>0</v>
      </c>
      <c r="BW2461" t="str">
        <f t="shared" si="1465"/>
        <v>21:45:02.339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168</v>
      </c>
      <c r="CR2461">
        <v>0</v>
      </c>
      <c r="CW2461">
        <v>4350652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>"07/22/2022 21:45:02.668"</f>
        <v>07/22/2022 21:45:02.668</v>
      </c>
      <c r="C2462" t="str">
        <f t="shared" si="1435"/>
        <v>FFDFD3C0</v>
      </c>
      <c r="D2462" t="s">
        <v>121</v>
      </c>
      <c r="E2462">
        <v>12</v>
      </c>
      <c r="F2462">
        <v>1012</v>
      </c>
      <c r="G2462" t="s">
        <v>122</v>
      </c>
      <c r="J2462" t="s">
        <v>123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463"/>
        <v>21:45:02.336</v>
      </c>
      <c r="T2462" t="str">
        <f t="shared" si="1464"/>
        <v>21:45:01.936</v>
      </c>
      <c r="U2462" t="str">
        <f t="shared" si="1451"/>
        <v>A54CFF</v>
      </c>
      <c r="V2462">
        <v>0</v>
      </c>
      <c r="W2462">
        <v>0</v>
      </c>
      <c r="X2462">
        <v>2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1</v>
      </c>
      <c r="AI2462" t="s">
        <v>936</v>
      </c>
      <c r="AJ2462">
        <v>43.489573</v>
      </c>
      <c r="AK2462" t="s">
        <v>937</v>
      </c>
      <c r="AL2462">
        <v>-88.835514000000003</v>
      </c>
      <c r="AM2462">
        <v>25</v>
      </c>
      <c r="AN2462">
        <v>1250</v>
      </c>
      <c r="AO2462" t="s">
        <v>118</v>
      </c>
      <c r="AP2462">
        <v>-71</v>
      </c>
      <c r="AQ2462">
        <v>-12</v>
      </c>
      <c r="AR2462">
        <v>-192</v>
      </c>
      <c r="AZ2462">
        <v>1200</v>
      </c>
      <c r="BA2462">
        <v>1</v>
      </c>
      <c r="BB2462" t="str">
        <f t="shared" si="1436"/>
        <v xml:space="preserve">N4400K  </v>
      </c>
      <c r="BC2462">
        <v>1</v>
      </c>
      <c r="BE2462">
        <v>0</v>
      </c>
      <c r="BF2462">
        <v>0</v>
      </c>
      <c r="BG2462">
        <v>0</v>
      </c>
      <c r="BH2462">
        <v>1125</v>
      </c>
      <c r="BI2462">
        <v>1</v>
      </c>
      <c r="BJ2462">
        <v>1</v>
      </c>
      <c r="BK2462">
        <v>1</v>
      </c>
      <c r="BL2462">
        <v>0</v>
      </c>
      <c r="BO2462">
        <v>0</v>
      </c>
      <c r="BP2462">
        <v>0</v>
      </c>
      <c r="BW2462" t="str">
        <f t="shared" si="1465"/>
        <v>21:45:02.339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168</v>
      </c>
      <c r="CR2462">
        <v>0</v>
      </c>
      <c r="CW2462">
        <v>4350652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 t="shared" ref="A2463:A2468" si="1466">"07/22/2022 21:45:03.590"</f>
        <v>07/22/2022 21:45:03.590</v>
      </c>
      <c r="C2463" t="str">
        <f t="shared" si="1435"/>
        <v>FFDFD3C0</v>
      </c>
      <c r="D2463" t="s">
        <v>124</v>
      </c>
      <c r="E2463">
        <v>2</v>
      </c>
      <c r="H2463">
        <v>156</v>
      </c>
      <c r="I2463" t="s">
        <v>125</v>
      </c>
      <c r="J2463" t="s">
        <v>126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ref="S2463:S2468" si="1467">"21:45:03.289"</f>
        <v>21:45:03.289</v>
      </c>
      <c r="T2463" t="str">
        <f t="shared" ref="T2463:T2468" si="1468">"21:45:02.889"</f>
        <v>21:45:02.889</v>
      </c>
      <c r="U2463" t="str">
        <f t="shared" si="1451"/>
        <v>A54CFF</v>
      </c>
      <c r="V2463">
        <v>0</v>
      </c>
      <c r="W2463">
        <v>0</v>
      </c>
      <c r="X2463">
        <v>2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1</v>
      </c>
      <c r="AI2463" t="s">
        <v>938</v>
      </c>
      <c r="AJ2463">
        <v>43.489508999999998</v>
      </c>
      <c r="AK2463" t="s">
        <v>939</v>
      </c>
      <c r="AL2463">
        <v>-88.836028999999996</v>
      </c>
      <c r="AM2463">
        <v>25</v>
      </c>
      <c r="AN2463">
        <v>1250</v>
      </c>
      <c r="AO2463" t="s">
        <v>118</v>
      </c>
      <c r="AP2463">
        <v>-71</v>
      </c>
      <c r="AQ2463">
        <v>-14</v>
      </c>
      <c r="AR2463">
        <v>-320</v>
      </c>
      <c r="AZ2463">
        <v>1200</v>
      </c>
      <c r="BA2463">
        <v>1</v>
      </c>
      <c r="BB2463" t="str">
        <f t="shared" si="1436"/>
        <v xml:space="preserve">N4400K  </v>
      </c>
      <c r="BC2463">
        <v>1</v>
      </c>
      <c r="BE2463">
        <v>0</v>
      </c>
      <c r="BF2463">
        <v>0</v>
      </c>
      <c r="BG2463">
        <v>0</v>
      </c>
      <c r="BH2463">
        <v>1125</v>
      </c>
      <c r="BI2463">
        <v>1</v>
      </c>
      <c r="BJ2463">
        <v>1</v>
      </c>
      <c r="BK2463">
        <v>1</v>
      </c>
      <c r="BL2463">
        <v>0</v>
      </c>
      <c r="BO2463">
        <v>0</v>
      </c>
      <c r="BP2463">
        <v>0</v>
      </c>
      <c r="BW2463" t="str">
        <f t="shared" ref="BW2463:BW2468" si="1469">"21:45:03.291"</f>
        <v>21:45:03.291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168</v>
      </c>
      <c r="CR2463">
        <v>0</v>
      </c>
      <c r="CW2463">
        <v>4351858</v>
      </c>
      <c r="CY2463">
        <v>1</v>
      </c>
      <c r="CZ2463">
        <v>0</v>
      </c>
      <c r="DA2463">
        <v>0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 t="shared" si="1466"/>
        <v>07/22/2022 21:45:03.590</v>
      </c>
      <c r="C2464" t="str">
        <f t="shared" si="1435"/>
        <v>FFDFD3C0</v>
      </c>
      <c r="D2464" t="s">
        <v>127</v>
      </c>
      <c r="E2464">
        <v>8</v>
      </c>
      <c r="F2464">
        <v>2008</v>
      </c>
      <c r="G2464" t="s">
        <v>128</v>
      </c>
      <c r="J2464" t="s">
        <v>129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467"/>
        <v>21:45:03.289</v>
      </c>
      <c r="T2464" t="str">
        <f t="shared" si="1468"/>
        <v>21:45:02.889</v>
      </c>
      <c r="U2464" t="str">
        <f t="shared" si="1451"/>
        <v>A54CFF</v>
      </c>
      <c r="V2464">
        <v>0</v>
      </c>
      <c r="W2464">
        <v>0</v>
      </c>
      <c r="X2464">
        <v>2</v>
      </c>
      <c r="Z2464">
        <v>0</v>
      </c>
      <c r="AA2464">
        <v>9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1</v>
      </c>
      <c r="AI2464" t="s">
        <v>938</v>
      </c>
      <c r="AJ2464">
        <v>43.489508999999998</v>
      </c>
      <c r="AK2464" t="s">
        <v>939</v>
      </c>
      <c r="AL2464">
        <v>-88.836028999999996</v>
      </c>
      <c r="AM2464">
        <v>25</v>
      </c>
      <c r="AN2464">
        <v>1250</v>
      </c>
      <c r="AO2464" t="s">
        <v>118</v>
      </c>
      <c r="AP2464">
        <v>-71</v>
      </c>
      <c r="AQ2464">
        <v>-14</v>
      </c>
      <c r="AR2464">
        <v>-320</v>
      </c>
      <c r="AZ2464">
        <v>1200</v>
      </c>
      <c r="BA2464">
        <v>1</v>
      </c>
      <c r="BB2464" t="str">
        <f t="shared" si="1436"/>
        <v xml:space="preserve">N4400K  </v>
      </c>
      <c r="BC2464">
        <v>1</v>
      </c>
      <c r="BE2464">
        <v>0</v>
      </c>
      <c r="BF2464">
        <v>0</v>
      </c>
      <c r="BG2464">
        <v>0</v>
      </c>
      <c r="BH2464">
        <v>1125</v>
      </c>
      <c r="BI2464">
        <v>1</v>
      </c>
      <c r="BJ2464">
        <v>1</v>
      </c>
      <c r="BK2464">
        <v>1</v>
      </c>
      <c r="BL2464">
        <v>0</v>
      </c>
      <c r="BO2464">
        <v>0</v>
      </c>
      <c r="BP2464">
        <v>0</v>
      </c>
      <c r="BW2464" t="str">
        <f t="shared" si="1469"/>
        <v>21:45:03.291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168</v>
      </c>
      <c r="CR2464">
        <v>0</v>
      </c>
      <c r="CW2464">
        <v>4351858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 t="shared" si="1466"/>
        <v>07/22/2022 21:45:03.590</v>
      </c>
      <c r="C2465" t="str">
        <f t="shared" si="1435"/>
        <v>FFDFD3C0</v>
      </c>
      <c r="D2465" t="s">
        <v>113</v>
      </c>
      <c r="E2465">
        <v>45</v>
      </c>
      <c r="H2465">
        <v>152</v>
      </c>
      <c r="I2465" t="s">
        <v>120</v>
      </c>
      <c r="J2465" t="s">
        <v>115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467"/>
        <v>21:45:03.289</v>
      </c>
      <c r="T2465" t="str">
        <f t="shared" si="1468"/>
        <v>21:45:02.889</v>
      </c>
      <c r="U2465" t="str">
        <f t="shared" si="1451"/>
        <v>A54CFF</v>
      </c>
      <c r="V2465">
        <v>0</v>
      </c>
      <c r="W2465">
        <v>0</v>
      </c>
      <c r="X2465">
        <v>2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1</v>
      </c>
      <c r="AI2465" t="s">
        <v>938</v>
      </c>
      <c r="AJ2465">
        <v>43.489508999999998</v>
      </c>
      <c r="AK2465" t="s">
        <v>939</v>
      </c>
      <c r="AL2465">
        <v>-88.836028999999996</v>
      </c>
      <c r="AM2465">
        <v>25</v>
      </c>
      <c r="AN2465">
        <v>1250</v>
      </c>
      <c r="AO2465" t="s">
        <v>118</v>
      </c>
      <c r="AP2465">
        <v>-71</v>
      </c>
      <c r="AQ2465">
        <v>-14</v>
      </c>
      <c r="AR2465">
        <v>-320</v>
      </c>
      <c r="AZ2465">
        <v>1200</v>
      </c>
      <c r="BA2465">
        <v>1</v>
      </c>
      <c r="BB2465" t="str">
        <f t="shared" si="1436"/>
        <v xml:space="preserve">N4400K  </v>
      </c>
      <c r="BC2465">
        <v>1</v>
      </c>
      <c r="BE2465">
        <v>0</v>
      </c>
      <c r="BF2465">
        <v>0</v>
      </c>
      <c r="BG2465">
        <v>0</v>
      </c>
      <c r="BH2465">
        <v>1125</v>
      </c>
      <c r="BI2465">
        <v>1</v>
      </c>
      <c r="BJ2465">
        <v>1</v>
      </c>
      <c r="BK2465">
        <v>1</v>
      </c>
      <c r="BL2465">
        <v>0</v>
      </c>
      <c r="BO2465">
        <v>0</v>
      </c>
      <c r="BP2465">
        <v>0</v>
      </c>
      <c r="BW2465" t="str">
        <f t="shared" si="1469"/>
        <v>21:45:03.291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119</v>
      </c>
      <c r="CQ2465">
        <v>168</v>
      </c>
      <c r="CR2465">
        <v>0</v>
      </c>
      <c r="CW2465">
        <v>4351858</v>
      </c>
      <c r="CY2465">
        <v>1</v>
      </c>
      <c r="CZ2465">
        <v>0</v>
      </c>
      <c r="DA2465">
        <v>1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 t="shared" si="1466"/>
        <v>07/22/2022 21:45:03.590</v>
      </c>
      <c r="C2466" t="str">
        <f t="shared" si="1435"/>
        <v>FFDFD3C0</v>
      </c>
      <c r="D2466" t="s">
        <v>121</v>
      </c>
      <c r="E2466">
        <v>11</v>
      </c>
      <c r="F2466">
        <v>1011</v>
      </c>
      <c r="G2466" t="s">
        <v>125</v>
      </c>
      <c r="J2466" t="s">
        <v>123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467"/>
        <v>21:45:03.289</v>
      </c>
      <c r="T2466" t="str">
        <f t="shared" si="1468"/>
        <v>21:45:02.889</v>
      </c>
      <c r="U2466" t="str">
        <f t="shared" si="1451"/>
        <v>A54CFF</v>
      </c>
      <c r="V2466">
        <v>0</v>
      </c>
      <c r="W2466">
        <v>0</v>
      </c>
      <c r="X2466">
        <v>2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1</v>
      </c>
      <c r="AI2466" t="s">
        <v>938</v>
      </c>
      <c r="AJ2466">
        <v>43.489508999999998</v>
      </c>
      <c r="AK2466" t="s">
        <v>939</v>
      </c>
      <c r="AL2466">
        <v>-88.836028999999996</v>
      </c>
      <c r="AM2466">
        <v>25</v>
      </c>
      <c r="AN2466">
        <v>1250</v>
      </c>
      <c r="AO2466" t="s">
        <v>118</v>
      </c>
      <c r="AP2466">
        <v>-71</v>
      </c>
      <c r="AQ2466">
        <v>-14</v>
      </c>
      <c r="AR2466">
        <v>-320</v>
      </c>
      <c r="AZ2466">
        <v>1200</v>
      </c>
      <c r="BA2466">
        <v>1</v>
      </c>
      <c r="BB2466" t="str">
        <f t="shared" si="1436"/>
        <v xml:space="preserve">N4400K  </v>
      </c>
      <c r="BC2466">
        <v>1</v>
      </c>
      <c r="BE2466">
        <v>0</v>
      </c>
      <c r="BF2466">
        <v>0</v>
      </c>
      <c r="BG2466">
        <v>0</v>
      </c>
      <c r="BH2466">
        <v>1125</v>
      </c>
      <c r="BI2466">
        <v>1</v>
      </c>
      <c r="BJ2466">
        <v>1</v>
      </c>
      <c r="BK2466">
        <v>1</v>
      </c>
      <c r="BL2466">
        <v>0</v>
      </c>
      <c r="BO2466">
        <v>0</v>
      </c>
      <c r="BP2466">
        <v>0</v>
      </c>
      <c r="BW2466" t="str">
        <f t="shared" si="1469"/>
        <v>21:45:03.291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168</v>
      </c>
      <c r="CR2466">
        <v>0</v>
      </c>
      <c r="CW2466">
        <v>4351858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 t="shared" si="1466"/>
        <v>07/22/2022 21:45:03.590</v>
      </c>
      <c r="C2467" t="str">
        <f t="shared" si="1435"/>
        <v>FFDFD3C0</v>
      </c>
      <c r="D2467" t="s">
        <v>121</v>
      </c>
      <c r="E2467">
        <v>12</v>
      </c>
      <c r="F2467">
        <v>1012</v>
      </c>
      <c r="G2467" t="s">
        <v>122</v>
      </c>
      <c r="J2467" t="s">
        <v>123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467"/>
        <v>21:45:03.289</v>
      </c>
      <c r="T2467" t="str">
        <f t="shared" si="1468"/>
        <v>21:45:02.889</v>
      </c>
      <c r="U2467" t="str">
        <f t="shared" si="1451"/>
        <v>A54CFF</v>
      </c>
      <c r="V2467">
        <v>0</v>
      </c>
      <c r="W2467">
        <v>0</v>
      </c>
      <c r="X2467">
        <v>2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1</v>
      </c>
      <c r="AI2467" t="s">
        <v>938</v>
      </c>
      <c r="AJ2467">
        <v>43.489508999999998</v>
      </c>
      <c r="AK2467" t="s">
        <v>939</v>
      </c>
      <c r="AL2467">
        <v>-88.836028999999996</v>
      </c>
      <c r="AM2467">
        <v>25</v>
      </c>
      <c r="AN2467">
        <v>1250</v>
      </c>
      <c r="AO2467" t="s">
        <v>118</v>
      </c>
      <c r="AP2467">
        <v>-71</v>
      </c>
      <c r="AQ2467">
        <v>-14</v>
      </c>
      <c r="AR2467">
        <v>-320</v>
      </c>
      <c r="AZ2467">
        <v>1200</v>
      </c>
      <c r="BA2467">
        <v>1</v>
      </c>
      <c r="BB2467" t="str">
        <f t="shared" si="1436"/>
        <v xml:space="preserve">N4400K  </v>
      </c>
      <c r="BC2467">
        <v>1</v>
      </c>
      <c r="BE2467">
        <v>0</v>
      </c>
      <c r="BF2467">
        <v>0</v>
      </c>
      <c r="BG2467">
        <v>0</v>
      </c>
      <c r="BH2467">
        <v>1125</v>
      </c>
      <c r="BI2467">
        <v>1</v>
      </c>
      <c r="BJ2467">
        <v>1</v>
      </c>
      <c r="BK2467">
        <v>1</v>
      </c>
      <c r="BL2467">
        <v>0</v>
      </c>
      <c r="BO2467">
        <v>0</v>
      </c>
      <c r="BP2467">
        <v>0</v>
      </c>
      <c r="BW2467" t="str">
        <f t="shared" si="1469"/>
        <v>21:45:03.291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168</v>
      </c>
      <c r="CR2467">
        <v>0</v>
      </c>
      <c r="CW2467">
        <v>4351858</v>
      </c>
      <c r="CY2467">
        <v>1</v>
      </c>
      <c r="CZ2467">
        <v>0</v>
      </c>
      <c r="DA2467">
        <v>0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 t="shared" si="1466"/>
        <v>07/22/2022 21:45:03.590</v>
      </c>
      <c r="C2468" t="str">
        <f t="shared" si="1435"/>
        <v>FFDFD3C0</v>
      </c>
      <c r="D2468" t="s">
        <v>113</v>
      </c>
      <c r="E2468">
        <v>44</v>
      </c>
      <c r="H2468">
        <v>151</v>
      </c>
      <c r="I2468" t="s">
        <v>114</v>
      </c>
      <c r="J2468" t="s">
        <v>115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467"/>
        <v>21:45:03.289</v>
      </c>
      <c r="T2468" t="str">
        <f t="shared" si="1468"/>
        <v>21:45:02.889</v>
      </c>
      <c r="U2468" t="str">
        <f t="shared" si="1451"/>
        <v>A54CFF</v>
      </c>
      <c r="V2468">
        <v>0</v>
      </c>
      <c r="W2468">
        <v>0</v>
      </c>
      <c r="X2468">
        <v>2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1</v>
      </c>
      <c r="AI2468" t="s">
        <v>938</v>
      </c>
      <c r="AJ2468">
        <v>43.489508999999998</v>
      </c>
      <c r="AK2468" t="s">
        <v>939</v>
      </c>
      <c r="AL2468">
        <v>-88.836028999999996</v>
      </c>
      <c r="AM2468">
        <v>25</v>
      </c>
      <c r="AN2468">
        <v>1250</v>
      </c>
      <c r="AO2468" t="s">
        <v>118</v>
      </c>
      <c r="AP2468">
        <v>-71</v>
      </c>
      <c r="AQ2468">
        <v>-14</v>
      </c>
      <c r="AR2468">
        <v>-320</v>
      </c>
      <c r="AZ2468">
        <v>1200</v>
      </c>
      <c r="BA2468">
        <v>1</v>
      </c>
      <c r="BB2468" t="str">
        <f t="shared" si="1436"/>
        <v xml:space="preserve">N4400K  </v>
      </c>
      <c r="BC2468">
        <v>1</v>
      </c>
      <c r="BE2468">
        <v>0</v>
      </c>
      <c r="BF2468">
        <v>0</v>
      </c>
      <c r="BG2468">
        <v>0</v>
      </c>
      <c r="BH2468">
        <v>1125</v>
      </c>
      <c r="BI2468">
        <v>1</v>
      </c>
      <c r="BJ2468">
        <v>1</v>
      </c>
      <c r="BK2468">
        <v>1</v>
      </c>
      <c r="BL2468">
        <v>0</v>
      </c>
      <c r="BO2468">
        <v>0</v>
      </c>
      <c r="BP2468">
        <v>0</v>
      </c>
      <c r="BW2468" t="str">
        <f t="shared" si="1469"/>
        <v>21:45:03.291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168</v>
      </c>
      <c r="CR2468">
        <v>0</v>
      </c>
      <c r="CW2468">
        <v>4351858</v>
      </c>
      <c r="CY2468">
        <v>1</v>
      </c>
      <c r="CZ2468">
        <v>0</v>
      </c>
      <c r="DA2468">
        <v>0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 t="shared" ref="A2469:A2474" si="1470">"07/22/2022 21:45:04.387"</f>
        <v>07/22/2022 21:45:04.387</v>
      </c>
      <c r="C2469" t="str">
        <f t="shared" si="1435"/>
        <v>FFDFD3C0</v>
      </c>
      <c r="D2469" t="s">
        <v>121</v>
      </c>
      <c r="E2469">
        <v>12</v>
      </c>
      <c r="F2469">
        <v>1012</v>
      </c>
      <c r="G2469" t="s">
        <v>122</v>
      </c>
      <c r="J2469" t="s">
        <v>123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ref="S2469:S2474" si="1471">"21:45:04.164"</f>
        <v>21:45:04.164</v>
      </c>
      <c r="T2469" t="str">
        <f t="shared" ref="T2469:T2474" si="1472">"21:45:03.764"</f>
        <v>21:45:03.764</v>
      </c>
      <c r="U2469" t="str">
        <f t="shared" si="1451"/>
        <v>A54CFF</v>
      </c>
      <c r="V2469">
        <v>0</v>
      </c>
      <c r="W2469">
        <v>0</v>
      </c>
      <c r="X2469">
        <v>2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1</v>
      </c>
      <c r="AI2469" t="s">
        <v>940</v>
      </c>
      <c r="AJ2469">
        <v>43.489423000000002</v>
      </c>
      <c r="AK2469" t="s">
        <v>941</v>
      </c>
      <c r="AL2469">
        <v>-88.836371999999997</v>
      </c>
      <c r="AM2469">
        <v>25</v>
      </c>
      <c r="AN2469">
        <v>1225</v>
      </c>
      <c r="AO2469" t="s">
        <v>118</v>
      </c>
      <c r="AP2469">
        <v>-71</v>
      </c>
      <c r="AQ2469">
        <v>-15</v>
      </c>
      <c r="AR2469">
        <v>-512</v>
      </c>
      <c r="AZ2469">
        <v>1200</v>
      </c>
      <c r="BA2469">
        <v>1</v>
      </c>
      <c r="BB2469" t="str">
        <f t="shared" si="1436"/>
        <v xml:space="preserve">N4400K  </v>
      </c>
      <c r="BC2469">
        <v>1</v>
      </c>
      <c r="BE2469">
        <v>0</v>
      </c>
      <c r="BF2469">
        <v>0</v>
      </c>
      <c r="BG2469">
        <v>0</v>
      </c>
      <c r="BH2469">
        <v>1125</v>
      </c>
      <c r="BI2469">
        <v>1</v>
      </c>
      <c r="BJ2469">
        <v>1</v>
      </c>
      <c r="BK2469">
        <v>1</v>
      </c>
      <c r="BL2469">
        <v>0</v>
      </c>
      <c r="BO2469">
        <v>0</v>
      </c>
      <c r="BP2469">
        <v>0</v>
      </c>
      <c r="BW2469" t="str">
        <f t="shared" ref="BW2469:BW2474" si="1473">"21:45:04.171"</f>
        <v>21:45:04.171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168</v>
      </c>
      <c r="CR2469">
        <v>0</v>
      </c>
      <c r="CW2469">
        <v>4353049</v>
      </c>
      <c r="CY2469">
        <v>1</v>
      </c>
      <c r="CZ2469">
        <v>0</v>
      </c>
      <c r="DA2469">
        <v>0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 t="shared" si="1470"/>
        <v>07/22/2022 21:45:04.387</v>
      </c>
      <c r="C2470" t="str">
        <f t="shared" si="1435"/>
        <v>FFDFD3C0</v>
      </c>
      <c r="D2470" t="s">
        <v>113</v>
      </c>
      <c r="E2470">
        <v>44</v>
      </c>
      <c r="H2470">
        <v>151</v>
      </c>
      <c r="I2470" t="s">
        <v>114</v>
      </c>
      <c r="J2470" t="s">
        <v>115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471"/>
        <v>21:45:04.164</v>
      </c>
      <c r="T2470" t="str">
        <f t="shared" si="1472"/>
        <v>21:45:03.764</v>
      </c>
      <c r="U2470" t="str">
        <f t="shared" si="1451"/>
        <v>A54CFF</v>
      </c>
      <c r="V2470">
        <v>0</v>
      </c>
      <c r="W2470">
        <v>0</v>
      </c>
      <c r="X2470">
        <v>2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1</v>
      </c>
      <c r="AI2470" t="s">
        <v>940</v>
      </c>
      <c r="AJ2470">
        <v>43.489423000000002</v>
      </c>
      <c r="AK2470" t="s">
        <v>941</v>
      </c>
      <c r="AL2470">
        <v>-88.836371999999997</v>
      </c>
      <c r="AM2470">
        <v>25</v>
      </c>
      <c r="AN2470">
        <v>1225</v>
      </c>
      <c r="AO2470" t="s">
        <v>118</v>
      </c>
      <c r="AP2470">
        <v>-71</v>
      </c>
      <c r="AQ2470">
        <v>-15</v>
      </c>
      <c r="AR2470">
        <v>-512</v>
      </c>
      <c r="AZ2470">
        <v>1200</v>
      </c>
      <c r="BA2470">
        <v>1</v>
      </c>
      <c r="BB2470" t="str">
        <f t="shared" si="1436"/>
        <v xml:space="preserve">N4400K  </v>
      </c>
      <c r="BC2470">
        <v>1</v>
      </c>
      <c r="BE2470">
        <v>0</v>
      </c>
      <c r="BF2470">
        <v>0</v>
      </c>
      <c r="BG2470">
        <v>0</v>
      </c>
      <c r="BH2470">
        <v>1125</v>
      </c>
      <c r="BI2470">
        <v>1</v>
      </c>
      <c r="BJ2470">
        <v>1</v>
      </c>
      <c r="BK2470">
        <v>1</v>
      </c>
      <c r="BL2470">
        <v>0</v>
      </c>
      <c r="BO2470">
        <v>0</v>
      </c>
      <c r="BP2470">
        <v>0</v>
      </c>
      <c r="BW2470" t="str">
        <f t="shared" si="1473"/>
        <v>21:45:04.171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168</v>
      </c>
      <c r="CR2470">
        <v>0</v>
      </c>
      <c r="CW2470">
        <v>4353049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 t="shared" si="1470"/>
        <v>07/22/2022 21:45:04.387</v>
      </c>
      <c r="C2471" t="str">
        <f t="shared" si="1435"/>
        <v>FFDFD3C0</v>
      </c>
      <c r="D2471" t="s">
        <v>121</v>
      </c>
      <c r="E2471">
        <v>11</v>
      </c>
      <c r="F2471">
        <v>1011</v>
      </c>
      <c r="G2471" t="s">
        <v>125</v>
      </c>
      <c r="J2471" t="s">
        <v>123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471"/>
        <v>21:45:04.164</v>
      </c>
      <c r="T2471" t="str">
        <f t="shared" si="1472"/>
        <v>21:45:03.764</v>
      </c>
      <c r="U2471" t="str">
        <f t="shared" si="1451"/>
        <v>A54CFF</v>
      </c>
      <c r="V2471">
        <v>0</v>
      </c>
      <c r="W2471">
        <v>0</v>
      </c>
      <c r="X2471">
        <v>2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1</v>
      </c>
      <c r="AI2471" t="s">
        <v>940</v>
      </c>
      <c r="AJ2471">
        <v>43.489423000000002</v>
      </c>
      <c r="AK2471" t="s">
        <v>941</v>
      </c>
      <c r="AL2471">
        <v>-88.836371999999997</v>
      </c>
      <c r="AM2471">
        <v>25</v>
      </c>
      <c r="AN2471">
        <v>1225</v>
      </c>
      <c r="AO2471" t="s">
        <v>118</v>
      </c>
      <c r="AP2471">
        <v>-71</v>
      </c>
      <c r="AQ2471">
        <v>-15</v>
      </c>
      <c r="AR2471">
        <v>-512</v>
      </c>
      <c r="AZ2471">
        <v>1200</v>
      </c>
      <c r="BA2471">
        <v>1</v>
      </c>
      <c r="BB2471" t="str">
        <f t="shared" si="1436"/>
        <v xml:space="preserve">N4400K  </v>
      </c>
      <c r="BC2471">
        <v>1</v>
      </c>
      <c r="BE2471">
        <v>0</v>
      </c>
      <c r="BF2471">
        <v>0</v>
      </c>
      <c r="BG2471">
        <v>0</v>
      </c>
      <c r="BH2471">
        <v>1125</v>
      </c>
      <c r="BI2471">
        <v>1</v>
      </c>
      <c r="BJ2471">
        <v>1</v>
      </c>
      <c r="BK2471">
        <v>1</v>
      </c>
      <c r="BL2471">
        <v>0</v>
      </c>
      <c r="BO2471">
        <v>0</v>
      </c>
      <c r="BP2471">
        <v>0</v>
      </c>
      <c r="BW2471" t="str">
        <f t="shared" si="1473"/>
        <v>21:45:04.171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168</v>
      </c>
      <c r="CR2471">
        <v>0</v>
      </c>
      <c r="CW2471">
        <v>4353049</v>
      </c>
      <c r="CY2471">
        <v>1</v>
      </c>
      <c r="CZ2471">
        <v>0</v>
      </c>
      <c r="DA2471">
        <v>1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 t="shared" si="1470"/>
        <v>07/22/2022 21:45:04.387</v>
      </c>
      <c r="C2472" t="str">
        <f t="shared" si="1435"/>
        <v>FFDFD3C0</v>
      </c>
      <c r="D2472" t="s">
        <v>124</v>
      </c>
      <c r="E2472">
        <v>2</v>
      </c>
      <c r="H2472">
        <v>156</v>
      </c>
      <c r="I2472" t="s">
        <v>125</v>
      </c>
      <c r="J2472" t="s">
        <v>126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471"/>
        <v>21:45:04.164</v>
      </c>
      <c r="T2472" t="str">
        <f t="shared" si="1472"/>
        <v>21:45:03.764</v>
      </c>
      <c r="U2472" t="str">
        <f t="shared" si="1451"/>
        <v>A54CFF</v>
      </c>
      <c r="V2472">
        <v>0</v>
      </c>
      <c r="W2472">
        <v>0</v>
      </c>
      <c r="X2472">
        <v>2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1</v>
      </c>
      <c r="AI2472" t="s">
        <v>940</v>
      </c>
      <c r="AJ2472">
        <v>43.489423000000002</v>
      </c>
      <c r="AK2472" t="s">
        <v>941</v>
      </c>
      <c r="AL2472">
        <v>-88.836371999999997</v>
      </c>
      <c r="AM2472">
        <v>25</v>
      </c>
      <c r="AN2472">
        <v>1225</v>
      </c>
      <c r="AO2472" t="s">
        <v>118</v>
      </c>
      <c r="AP2472">
        <v>-71</v>
      </c>
      <c r="AQ2472">
        <v>-15</v>
      </c>
      <c r="AR2472">
        <v>-512</v>
      </c>
      <c r="AZ2472">
        <v>1200</v>
      </c>
      <c r="BA2472">
        <v>1</v>
      </c>
      <c r="BB2472" t="str">
        <f t="shared" si="1436"/>
        <v xml:space="preserve">N4400K  </v>
      </c>
      <c r="BC2472">
        <v>1</v>
      </c>
      <c r="BE2472">
        <v>0</v>
      </c>
      <c r="BF2472">
        <v>0</v>
      </c>
      <c r="BG2472">
        <v>0</v>
      </c>
      <c r="BH2472">
        <v>1125</v>
      </c>
      <c r="BI2472">
        <v>1</v>
      </c>
      <c r="BJ2472">
        <v>1</v>
      </c>
      <c r="BK2472">
        <v>1</v>
      </c>
      <c r="BL2472">
        <v>0</v>
      </c>
      <c r="BO2472">
        <v>0</v>
      </c>
      <c r="BP2472">
        <v>0</v>
      </c>
      <c r="BW2472" t="str">
        <f t="shared" si="1473"/>
        <v>21:45:04.171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168</v>
      </c>
      <c r="CR2472">
        <v>0</v>
      </c>
      <c r="CW2472">
        <v>4353049</v>
      </c>
      <c r="CY2472">
        <v>1</v>
      </c>
      <c r="CZ2472">
        <v>0</v>
      </c>
      <c r="DA2472">
        <v>1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 t="shared" si="1470"/>
        <v>07/22/2022 21:45:04.387</v>
      </c>
      <c r="C2473" t="str">
        <f t="shared" si="1435"/>
        <v>FFDFD3C0</v>
      </c>
      <c r="D2473" t="s">
        <v>127</v>
      </c>
      <c r="E2473">
        <v>8</v>
      </c>
      <c r="F2473">
        <v>2008</v>
      </c>
      <c r="G2473" t="s">
        <v>128</v>
      </c>
      <c r="J2473" t="s">
        <v>129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471"/>
        <v>21:45:04.164</v>
      </c>
      <c r="T2473" t="str">
        <f t="shared" si="1472"/>
        <v>21:45:03.764</v>
      </c>
      <c r="U2473" t="str">
        <f t="shared" si="1451"/>
        <v>A54CFF</v>
      </c>
      <c r="V2473">
        <v>0</v>
      </c>
      <c r="W2473">
        <v>0</v>
      </c>
      <c r="X2473">
        <v>2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1</v>
      </c>
      <c r="AI2473" t="s">
        <v>940</v>
      </c>
      <c r="AJ2473">
        <v>43.489423000000002</v>
      </c>
      <c r="AK2473" t="s">
        <v>941</v>
      </c>
      <c r="AL2473">
        <v>-88.836371999999997</v>
      </c>
      <c r="AM2473">
        <v>25</v>
      </c>
      <c r="AN2473">
        <v>1225</v>
      </c>
      <c r="AO2473" t="s">
        <v>118</v>
      </c>
      <c r="AP2473">
        <v>-71</v>
      </c>
      <c r="AQ2473">
        <v>-15</v>
      </c>
      <c r="AR2473">
        <v>-512</v>
      </c>
      <c r="AZ2473">
        <v>1200</v>
      </c>
      <c r="BA2473">
        <v>1</v>
      </c>
      <c r="BB2473" t="str">
        <f t="shared" si="1436"/>
        <v xml:space="preserve">N4400K  </v>
      </c>
      <c r="BC2473">
        <v>1</v>
      </c>
      <c r="BE2473">
        <v>0</v>
      </c>
      <c r="BF2473">
        <v>0</v>
      </c>
      <c r="BG2473">
        <v>0</v>
      </c>
      <c r="BH2473">
        <v>1125</v>
      </c>
      <c r="BI2473">
        <v>1</v>
      </c>
      <c r="BJ2473">
        <v>1</v>
      </c>
      <c r="BK2473">
        <v>1</v>
      </c>
      <c r="BL2473">
        <v>0</v>
      </c>
      <c r="BO2473">
        <v>0</v>
      </c>
      <c r="BP2473">
        <v>0</v>
      </c>
      <c r="BW2473" t="str">
        <f t="shared" si="1473"/>
        <v>21:45:04.171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168</v>
      </c>
      <c r="CR2473">
        <v>0</v>
      </c>
      <c r="CW2473">
        <v>4353049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 t="shared" si="1470"/>
        <v>07/22/2022 21:45:04.387</v>
      </c>
      <c r="C2474" t="str">
        <f t="shared" si="1435"/>
        <v>FFDFD3C0</v>
      </c>
      <c r="D2474" t="s">
        <v>113</v>
      </c>
      <c r="E2474">
        <v>45</v>
      </c>
      <c r="H2474">
        <v>152</v>
      </c>
      <c r="I2474" t="s">
        <v>120</v>
      </c>
      <c r="J2474" t="s">
        <v>115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471"/>
        <v>21:45:04.164</v>
      </c>
      <c r="T2474" t="str">
        <f t="shared" si="1472"/>
        <v>21:45:03.764</v>
      </c>
      <c r="U2474" t="str">
        <f t="shared" si="1451"/>
        <v>A54CFF</v>
      </c>
      <c r="V2474">
        <v>0</v>
      </c>
      <c r="W2474">
        <v>0</v>
      </c>
      <c r="X2474">
        <v>2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1</v>
      </c>
      <c r="AI2474" t="s">
        <v>940</v>
      </c>
      <c r="AJ2474">
        <v>43.489423000000002</v>
      </c>
      <c r="AK2474" t="s">
        <v>941</v>
      </c>
      <c r="AL2474">
        <v>-88.836371999999997</v>
      </c>
      <c r="AM2474">
        <v>25</v>
      </c>
      <c r="AN2474">
        <v>1225</v>
      </c>
      <c r="AO2474" t="s">
        <v>118</v>
      </c>
      <c r="AP2474">
        <v>-71</v>
      </c>
      <c r="AQ2474">
        <v>-15</v>
      </c>
      <c r="AR2474">
        <v>-512</v>
      </c>
      <c r="AZ2474">
        <v>1200</v>
      </c>
      <c r="BA2474">
        <v>1</v>
      </c>
      <c r="BB2474" t="str">
        <f t="shared" si="1436"/>
        <v xml:space="preserve">N4400K  </v>
      </c>
      <c r="BC2474">
        <v>1</v>
      </c>
      <c r="BE2474">
        <v>0</v>
      </c>
      <c r="BF2474">
        <v>0</v>
      </c>
      <c r="BG2474">
        <v>0</v>
      </c>
      <c r="BH2474">
        <v>1125</v>
      </c>
      <c r="BI2474">
        <v>1</v>
      </c>
      <c r="BJ2474">
        <v>1</v>
      </c>
      <c r="BK2474">
        <v>1</v>
      </c>
      <c r="BL2474">
        <v>0</v>
      </c>
      <c r="BO2474">
        <v>0</v>
      </c>
      <c r="BP2474">
        <v>0</v>
      </c>
      <c r="BW2474" t="str">
        <f t="shared" si="1473"/>
        <v>21:45:04.171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168</v>
      </c>
      <c r="CR2474">
        <v>0</v>
      </c>
      <c r="CW2474">
        <v>4353049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 t="shared" ref="A2475:A2480" si="1474">"07/22/2022 21:45:05.527"</f>
        <v>07/22/2022 21:45:05.527</v>
      </c>
      <c r="C2475" t="str">
        <f t="shared" ref="C2475:C2538" si="1475">"FFDFD3C0"</f>
        <v>FFDFD3C0</v>
      </c>
      <c r="D2475" t="s">
        <v>113</v>
      </c>
      <c r="E2475">
        <v>44</v>
      </c>
      <c r="H2475">
        <v>151</v>
      </c>
      <c r="I2475" t="s">
        <v>114</v>
      </c>
      <c r="J2475" t="s">
        <v>115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ref="S2475:S2480" si="1476">"21:45:05.258"</f>
        <v>21:45:05.258</v>
      </c>
      <c r="T2475" t="str">
        <f t="shared" ref="T2475:T2480" si="1477">"21:45:04.758"</f>
        <v>21:45:04.758</v>
      </c>
      <c r="U2475" t="str">
        <f t="shared" si="1451"/>
        <v>A54CFF</v>
      </c>
      <c r="V2475">
        <v>0</v>
      </c>
      <c r="W2475">
        <v>0</v>
      </c>
      <c r="X2475">
        <v>2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1</v>
      </c>
      <c r="AI2475" t="s">
        <v>942</v>
      </c>
      <c r="AJ2475">
        <v>43.489379999999997</v>
      </c>
      <c r="AK2475" t="s">
        <v>943</v>
      </c>
      <c r="AL2475">
        <v>-88.836843999999999</v>
      </c>
      <c r="AM2475">
        <v>25</v>
      </c>
      <c r="AN2475">
        <v>1225</v>
      </c>
      <c r="AO2475" t="s">
        <v>118</v>
      </c>
      <c r="AP2475">
        <v>-70</v>
      </c>
      <c r="AQ2475">
        <v>-16</v>
      </c>
      <c r="AR2475">
        <v>-448</v>
      </c>
      <c r="AZ2475">
        <v>1200</v>
      </c>
      <c r="BA2475">
        <v>1</v>
      </c>
      <c r="BB2475" t="str">
        <f t="shared" ref="BB2475:BB2538" si="1478">"N4400K  "</f>
        <v xml:space="preserve">N4400K  </v>
      </c>
      <c r="BC2475">
        <v>1</v>
      </c>
      <c r="BE2475">
        <v>0</v>
      </c>
      <c r="BF2475">
        <v>0</v>
      </c>
      <c r="BG2475">
        <v>0</v>
      </c>
      <c r="BH2475">
        <v>1125</v>
      </c>
      <c r="BI2475">
        <v>1</v>
      </c>
      <c r="BJ2475">
        <v>1</v>
      </c>
      <c r="BK2475">
        <v>1</v>
      </c>
      <c r="BL2475">
        <v>0</v>
      </c>
      <c r="BO2475">
        <v>0</v>
      </c>
      <c r="BP2475">
        <v>0</v>
      </c>
      <c r="BW2475" t="str">
        <f t="shared" ref="BW2475:BW2480" si="1479">"21:45:05.262"</f>
        <v>21:45:05.262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4</v>
      </c>
      <c r="CP2475" t="s">
        <v>119</v>
      </c>
      <c r="CQ2475">
        <v>168</v>
      </c>
      <c r="CR2475">
        <v>3</v>
      </c>
      <c r="CW2475">
        <v>9786037</v>
      </c>
      <c r="CY2475">
        <v>1</v>
      </c>
      <c r="CZ2475">
        <v>0</v>
      </c>
      <c r="DA2475">
        <v>0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 t="shared" si="1474"/>
        <v>07/22/2022 21:45:05.527</v>
      </c>
      <c r="C2476" t="str">
        <f t="shared" si="1475"/>
        <v>FFDFD3C0</v>
      </c>
      <c r="D2476" t="s">
        <v>113</v>
      </c>
      <c r="E2476">
        <v>45</v>
      </c>
      <c r="H2476">
        <v>152</v>
      </c>
      <c r="I2476" t="s">
        <v>120</v>
      </c>
      <c r="J2476" t="s">
        <v>115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476"/>
        <v>21:45:05.258</v>
      </c>
      <c r="T2476" t="str">
        <f t="shared" si="1477"/>
        <v>21:45:04.758</v>
      </c>
      <c r="U2476" t="str">
        <f t="shared" si="1451"/>
        <v>A54CFF</v>
      </c>
      <c r="V2476">
        <v>0</v>
      </c>
      <c r="W2476">
        <v>0</v>
      </c>
      <c r="X2476">
        <v>2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1</v>
      </c>
      <c r="AI2476" t="s">
        <v>942</v>
      </c>
      <c r="AJ2476">
        <v>43.489379999999997</v>
      </c>
      <c r="AK2476" t="s">
        <v>943</v>
      </c>
      <c r="AL2476">
        <v>-88.836843999999999</v>
      </c>
      <c r="AM2476">
        <v>25</v>
      </c>
      <c r="AN2476">
        <v>1225</v>
      </c>
      <c r="AO2476" t="s">
        <v>118</v>
      </c>
      <c r="AP2476">
        <v>-70</v>
      </c>
      <c r="AQ2476">
        <v>-16</v>
      </c>
      <c r="AR2476">
        <v>-448</v>
      </c>
      <c r="AZ2476">
        <v>1200</v>
      </c>
      <c r="BA2476">
        <v>1</v>
      </c>
      <c r="BB2476" t="str">
        <f t="shared" si="1478"/>
        <v xml:space="preserve">N4400K  </v>
      </c>
      <c r="BC2476">
        <v>1</v>
      </c>
      <c r="BE2476">
        <v>0</v>
      </c>
      <c r="BF2476">
        <v>0</v>
      </c>
      <c r="BG2476">
        <v>0</v>
      </c>
      <c r="BH2476">
        <v>1125</v>
      </c>
      <c r="BI2476">
        <v>1</v>
      </c>
      <c r="BJ2476">
        <v>1</v>
      </c>
      <c r="BK2476">
        <v>1</v>
      </c>
      <c r="BL2476">
        <v>0</v>
      </c>
      <c r="BO2476">
        <v>0</v>
      </c>
      <c r="BP2476">
        <v>0</v>
      </c>
      <c r="BW2476" t="str">
        <f t="shared" si="1479"/>
        <v>21:45:05.262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4</v>
      </c>
      <c r="CP2476" t="s">
        <v>119</v>
      </c>
      <c r="CQ2476">
        <v>168</v>
      </c>
      <c r="CR2476">
        <v>3</v>
      </c>
      <c r="CW2476">
        <v>9786037</v>
      </c>
      <c r="CY2476">
        <v>1</v>
      </c>
      <c r="CZ2476">
        <v>0</v>
      </c>
      <c r="DA2476">
        <v>1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 t="shared" si="1474"/>
        <v>07/22/2022 21:45:05.527</v>
      </c>
      <c r="C2477" t="str">
        <f t="shared" si="1475"/>
        <v>FFDFD3C0</v>
      </c>
      <c r="D2477" t="s">
        <v>124</v>
      </c>
      <c r="E2477">
        <v>2</v>
      </c>
      <c r="H2477">
        <v>156</v>
      </c>
      <c r="I2477" t="s">
        <v>125</v>
      </c>
      <c r="J2477" t="s">
        <v>126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1476"/>
        <v>21:45:05.258</v>
      </c>
      <c r="T2477" t="str">
        <f t="shared" si="1477"/>
        <v>21:45:04.758</v>
      </c>
      <c r="U2477" t="str">
        <f t="shared" si="1451"/>
        <v>A54CFF</v>
      </c>
      <c r="V2477">
        <v>0</v>
      </c>
      <c r="W2477">
        <v>0</v>
      </c>
      <c r="X2477">
        <v>2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1</v>
      </c>
      <c r="AI2477" t="s">
        <v>942</v>
      </c>
      <c r="AJ2477">
        <v>43.489379999999997</v>
      </c>
      <c r="AK2477" t="s">
        <v>943</v>
      </c>
      <c r="AL2477">
        <v>-88.836843999999999</v>
      </c>
      <c r="AM2477">
        <v>25</v>
      </c>
      <c r="AN2477">
        <v>1225</v>
      </c>
      <c r="AO2477" t="s">
        <v>118</v>
      </c>
      <c r="AP2477">
        <v>-70</v>
      </c>
      <c r="AQ2477">
        <v>-16</v>
      </c>
      <c r="AR2477">
        <v>-448</v>
      </c>
      <c r="AZ2477">
        <v>1200</v>
      </c>
      <c r="BA2477">
        <v>1</v>
      </c>
      <c r="BB2477" t="str">
        <f t="shared" si="1478"/>
        <v xml:space="preserve">N4400K  </v>
      </c>
      <c r="BC2477">
        <v>1</v>
      </c>
      <c r="BE2477">
        <v>0</v>
      </c>
      <c r="BF2477">
        <v>0</v>
      </c>
      <c r="BG2477">
        <v>0</v>
      </c>
      <c r="BH2477">
        <v>1125</v>
      </c>
      <c r="BI2477">
        <v>1</v>
      </c>
      <c r="BJ2477">
        <v>1</v>
      </c>
      <c r="BK2477">
        <v>1</v>
      </c>
      <c r="BL2477">
        <v>0</v>
      </c>
      <c r="BO2477">
        <v>0</v>
      </c>
      <c r="BP2477">
        <v>0</v>
      </c>
      <c r="BW2477" t="str">
        <f t="shared" si="1479"/>
        <v>21:45:05.262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4</v>
      </c>
      <c r="CP2477" t="s">
        <v>119</v>
      </c>
      <c r="CQ2477">
        <v>168</v>
      </c>
      <c r="CR2477">
        <v>3</v>
      </c>
      <c r="CW2477">
        <v>9786037</v>
      </c>
      <c r="CY2477">
        <v>1</v>
      </c>
      <c r="CZ2477">
        <v>0</v>
      </c>
      <c r="DA2477">
        <v>1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 t="shared" si="1474"/>
        <v>07/22/2022 21:45:05.527</v>
      </c>
      <c r="C2478" t="str">
        <f t="shared" si="1475"/>
        <v>FFDFD3C0</v>
      </c>
      <c r="D2478" t="s">
        <v>121</v>
      </c>
      <c r="E2478">
        <v>11</v>
      </c>
      <c r="F2478">
        <v>1011</v>
      </c>
      <c r="G2478" t="s">
        <v>125</v>
      </c>
      <c r="J2478" t="s">
        <v>123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476"/>
        <v>21:45:05.258</v>
      </c>
      <c r="T2478" t="str">
        <f t="shared" si="1477"/>
        <v>21:45:04.758</v>
      </c>
      <c r="U2478" t="str">
        <f t="shared" si="1451"/>
        <v>A54CFF</v>
      </c>
      <c r="V2478">
        <v>0</v>
      </c>
      <c r="W2478">
        <v>0</v>
      </c>
      <c r="X2478">
        <v>2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1</v>
      </c>
      <c r="AI2478" t="s">
        <v>942</v>
      </c>
      <c r="AJ2478">
        <v>43.489379999999997</v>
      </c>
      <c r="AK2478" t="s">
        <v>943</v>
      </c>
      <c r="AL2478">
        <v>-88.836843999999999</v>
      </c>
      <c r="AM2478">
        <v>25</v>
      </c>
      <c r="AN2478">
        <v>1225</v>
      </c>
      <c r="AO2478" t="s">
        <v>118</v>
      </c>
      <c r="AP2478">
        <v>-70</v>
      </c>
      <c r="AQ2478">
        <v>-16</v>
      </c>
      <c r="AR2478">
        <v>-448</v>
      </c>
      <c r="AZ2478">
        <v>1200</v>
      </c>
      <c r="BA2478">
        <v>1</v>
      </c>
      <c r="BB2478" t="str">
        <f t="shared" si="1478"/>
        <v xml:space="preserve">N4400K  </v>
      </c>
      <c r="BC2478">
        <v>1</v>
      </c>
      <c r="BE2478">
        <v>0</v>
      </c>
      <c r="BF2478">
        <v>0</v>
      </c>
      <c r="BG2478">
        <v>0</v>
      </c>
      <c r="BH2478">
        <v>1125</v>
      </c>
      <c r="BI2478">
        <v>1</v>
      </c>
      <c r="BJ2478">
        <v>1</v>
      </c>
      <c r="BK2478">
        <v>1</v>
      </c>
      <c r="BL2478">
        <v>0</v>
      </c>
      <c r="BO2478">
        <v>0</v>
      </c>
      <c r="BP2478">
        <v>0</v>
      </c>
      <c r="BW2478" t="str">
        <f t="shared" si="1479"/>
        <v>21:45:05.262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4</v>
      </c>
      <c r="CP2478" t="s">
        <v>119</v>
      </c>
      <c r="CQ2478">
        <v>168</v>
      </c>
      <c r="CR2478">
        <v>3</v>
      </c>
      <c r="CW2478">
        <v>9786037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 t="shared" si="1474"/>
        <v>07/22/2022 21:45:05.527</v>
      </c>
      <c r="C2479" t="str">
        <f t="shared" si="1475"/>
        <v>FFDFD3C0</v>
      </c>
      <c r="D2479" t="s">
        <v>127</v>
      </c>
      <c r="E2479">
        <v>8</v>
      </c>
      <c r="F2479">
        <v>2008</v>
      </c>
      <c r="G2479" t="s">
        <v>128</v>
      </c>
      <c r="J2479" t="s">
        <v>129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si="1476"/>
        <v>21:45:05.258</v>
      </c>
      <c r="T2479" t="str">
        <f t="shared" si="1477"/>
        <v>21:45:04.758</v>
      </c>
      <c r="U2479" t="str">
        <f t="shared" si="1451"/>
        <v>A54CFF</v>
      </c>
      <c r="V2479">
        <v>0</v>
      </c>
      <c r="W2479">
        <v>0</v>
      </c>
      <c r="X2479">
        <v>2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1</v>
      </c>
      <c r="AI2479" t="s">
        <v>942</v>
      </c>
      <c r="AJ2479">
        <v>43.489379999999997</v>
      </c>
      <c r="AK2479" t="s">
        <v>943</v>
      </c>
      <c r="AL2479">
        <v>-88.836843999999999</v>
      </c>
      <c r="AM2479">
        <v>25</v>
      </c>
      <c r="AN2479">
        <v>1225</v>
      </c>
      <c r="AO2479" t="s">
        <v>118</v>
      </c>
      <c r="AP2479">
        <v>-70</v>
      </c>
      <c r="AQ2479">
        <v>-16</v>
      </c>
      <c r="AR2479">
        <v>-448</v>
      </c>
      <c r="AZ2479">
        <v>1200</v>
      </c>
      <c r="BA2479">
        <v>1</v>
      </c>
      <c r="BB2479" t="str">
        <f t="shared" si="1478"/>
        <v xml:space="preserve">N4400K  </v>
      </c>
      <c r="BC2479">
        <v>1</v>
      </c>
      <c r="BE2479">
        <v>0</v>
      </c>
      <c r="BF2479">
        <v>0</v>
      </c>
      <c r="BG2479">
        <v>0</v>
      </c>
      <c r="BH2479">
        <v>1125</v>
      </c>
      <c r="BI2479">
        <v>1</v>
      </c>
      <c r="BJ2479">
        <v>1</v>
      </c>
      <c r="BK2479">
        <v>1</v>
      </c>
      <c r="BL2479">
        <v>0</v>
      </c>
      <c r="BO2479">
        <v>0</v>
      </c>
      <c r="BP2479">
        <v>0</v>
      </c>
      <c r="BW2479" t="str">
        <f t="shared" si="1479"/>
        <v>21:45:05.262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4</v>
      </c>
      <c r="CP2479" t="s">
        <v>119</v>
      </c>
      <c r="CQ2479">
        <v>168</v>
      </c>
      <c r="CR2479">
        <v>3</v>
      </c>
      <c r="CW2479">
        <v>9786037</v>
      </c>
      <c r="CY2479">
        <v>1</v>
      </c>
      <c r="CZ2479">
        <v>0</v>
      </c>
      <c r="DA2479">
        <v>1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 t="shared" si="1474"/>
        <v>07/22/2022 21:45:05.527</v>
      </c>
      <c r="C2480" t="str">
        <f t="shared" si="1475"/>
        <v>FFDFD3C0</v>
      </c>
      <c r="D2480" t="s">
        <v>121</v>
      </c>
      <c r="E2480">
        <v>12</v>
      </c>
      <c r="F2480">
        <v>1012</v>
      </c>
      <c r="G2480" t="s">
        <v>122</v>
      </c>
      <c r="J2480" t="s">
        <v>123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476"/>
        <v>21:45:05.258</v>
      </c>
      <c r="T2480" t="str">
        <f t="shared" si="1477"/>
        <v>21:45:04.758</v>
      </c>
      <c r="U2480" t="str">
        <f t="shared" si="1451"/>
        <v>A54CFF</v>
      </c>
      <c r="V2480">
        <v>0</v>
      </c>
      <c r="W2480">
        <v>0</v>
      </c>
      <c r="X2480">
        <v>2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1</v>
      </c>
      <c r="AI2480" t="s">
        <v>942</v>
      </c>
      <c r="AJ2480">
        <v>43.489379999999997</v>
      </c>
      <c r="AK2480" t="s">
        <v>943</v>
      </c>
      <c r="AL2480">
        <v>-88.836843999999999</v>
      </c>
      <c r="AM2480">
        <v>25</v>
      </c>
      <c r="AN2480">
        <v>1225</v>
      </c>
      <c r="AO2480" t="s">
        <v>118</v>
      </c>
      <c r="AP2480">
        <v>-70</v>
      </c>
      <c r="AQ2480">
        <v>-16</v>
      </c>
      <c r="AR2480">
        <v>-448</v>
      </c>
      <c r="AZ2480">
        <v>1200</v>
      </c>
      <c r="BA2480">
        <v>1</v>
      </c>
      <c r="BB2480" t="str">
        <f t="shared" si="1478"/>
        <v xml:space="preserve">N4400K  </v>
      </c>
      <c r="BC2480">
        <v>1</v>
      </c>
      <c r="BE2480">
        <v>0</v>
      </c>
      <c r="BF2480">
        <v>0</v>
      </c>
      <c r="BG2480">
        <v>0</v>
      </c>
      <c r="BH2480">
        <v>1125</v>
      </c>
      <c r="BI2480">
        <v>1</v>
      </c>
      <c r="BJ2480">
        <v>1</v>
      </c>
      <c r="BK2480">
        <v>1</v>
      </c>
      <c r="BL2480">
        <v>0</v>
      </c>
      <c r="BO2480">
        <v>0</v>
      </c>
      <c r="BP2480">
        <v>0</v>
      </c>
      <c r="BW2480" t="str">
        <f t="shared" si="1479"/>
        <v>21:45:05.262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4</v>
      </c>
      <c r="CP2480" t="s">
        <v>119</v>
      </c>
      <c r="CQ2480">
        <v>168</v>
      </c>
      <c r="CR2480">
        <v>3</v>
      </c>
      <c r="CW2480">
        <v>9786037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 t="shared" ref="A2481:A2486" si="1480">"07/22/2022 21:45:06.543"</f>
        <v>07/22/2022 21:45:06.543</v>
      </c>
      <c r="C2481" t="str">
        <f t="shared" si="1475"/>
        <v>FFDFD3C0</v>
      </c>
      <c r="D2481" t="s">
        <v>121</v>
      </c>
      <c r="E2481">
        <v>12</v>
      </c>
      <c r="F2481">
        <v>1012</v>
      </c>
      <c r="G2481" t="s">
        <v>122</v>
      </c>
      <c r="J2481" t="s">
        <v>123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ref="S2481:S2486" si="1481">"21:45:06.273"</f>
        <v>21:45:06.273</v>
      </c>
      <c r="T2481" t="str">
        <f t="shared" ref="T2481:T2486" si="1482">"21:45:05.773"</f>
        <v>21:45:05.773</v>
      </c>
      <c r="U2481" t="str">
        <f t="shared" si="1451"/>
        <v>A54CFF</v>
      </c>
      <c r="V2481">
        <v>0</v>
      </c>
      <c r="W2481">
        <v>0</v>
      </c>
      <c r="X2481">
        <v>2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1</v>
      </c>
      <c r="AI2481" t="s">
        <v>944</v>
      </c>
      <c r="AJ2481">
        <v>43.489294000000001</v>
      </c>
      <c r="AK2481" t="s">
        <v>945</v>
      </c>
      <c r="AL2481">
        <v>-88.837294999999997</v>
      </c>
      <c r="AM2481">
        <v>25</v>
      </c>
      <c r="AN2481">
        <v>1225</v>
      </c>
      <c r="AO2481" t="s">
        <v>118</v>
      </c>
      <c r="AP2481">
        <v>-69</v>
      </c>
      <c r="AQ2481">
        <v>-18</v>
      </c>
      <c r="AR2481">
        <v>-320</v>
      </c>
      <c r="AZ2481">
        <v>1200</v>
      </c>
      <c r="BA2481">
        <v>1</v>
      </c>
      <c r="BB2481" t="str">
        <f t="shared" si="1478"/>
        <v xml:space="preserve">N4400K  </v>
      </c>
      <c r="BC2481">
        <v>1</v>
      </c>
      <c r="BE2481">
        <v>0</v>
      </c>
      <c r="BF2481">
        <v>0</v>
      </c>
      <c r="BG2481">
        <v>0</v>
      </c>
      <c r="BH2481">
        <v>1125</v>
      </c>
      <c r="BI2481">
        <v>1</v>
      </c>
      <c r="BJ2481">
        <v>1</v>
      </c>
      <c r="BK2481">
        <v>1</v>
      </c>
      <c r="BL2481">
        <v>0</v>
      </c>
      <c r="BO2481">
        <v>0</v>
      </c>
      <c r="BP2481">
        <v>0</v>
      </c>
      <c r="BW2481" t="str">
        <f t="shared" ref="BW2481:BW2486" si="1483">"21:45:06.276"</f>
        <v>21:45:06.276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168</v>
      </c>
      <c r="CR2481">
        <v>0</v>
      </c>
      <c r="CW2481">
        <v>4355694</v>
      </c>
      <c r="CY2481">
        <v>1</v>
      </c>
      <c r="CZ2481">
        <v>0</v>
      </c>
      <c r="DA2481">
        <v>0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 t="shared" si="1480"/>
        <v>07/22/2022 21:45:06.543</v>
      </c>
      <c r="C2482" t="str">
        <f t="shared" si="1475"/>
        <v>FFDFD3C0</v>
      </c>
      <c r="D2482" t="s">
        <v>113</v>
      </c>
      <c r="E2482">
        <v>44</v>
      </c>
      <c r="H2482">
        <v>151</v>
      </c>
      <c r="I2482" t="s">
        <v>114</v>
      </c>
      <c r="J2482" t="s">
        <v>115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481"/>
        <v>21:45:06.273</v>
      </c>
      <c r="T2482" t="str">
        <f t="shared" si="1482"/>
        <v>21:45:05.773</v>
      </c>
      <c r="U2482" t="str">
        <f t="shared" si="1451"/>
        <v>A54CFF</v>
      </c>
      <c r="V2482">
        <v>0</v>
      </c>
      <c r="W2482">
        <v>0</v>
      </c>
      <c r="X2482">
        <v>2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1</v>
      </c>
      <c r="AI2482" t="s">
        <v>944</v>
      </c>
      <c r="AJ2482">
        <v>43.489294000000001</v>
      </c>
      <c r="AK2482" t="s">
        <v>945</v>
      </c>
      <c r="AL2482">
        <v>-88.837294999999997</v>
      </c>
      <c r="AM2482">
        <v>25</v>
      </c>
      <c r="AN2482">
        <v>1225</v>
      </c>
      <c r="AO2482" t="s">
        <v>118</v>
      </c>
      <c r="AP2482">
        <v>-69</v>
      </c>
      <c r="AQ2482">
        <v>-18</v>
      </c>
      <c r="AR2482">
        <v>-320</v>
      </c>
      <c r="AZ2482">
        <v>1200</v>
      </c>
      <c r="BA2482">
        <v>1</v>
      </c>
      <c r="BB2482" t="str">
        <f t="shared" si="1478"/>
        <v xml:space="preserve">N4400K  </v>
      </c>
      <c r="BC2482">
        <v>1</v>
      </c>
      <c r="BE2482">
        <v>0</v>
      </c>
      <c r="BF2482">
        <v>0</v>
      </c>
      <c r="BG2482">
        <v>0</v>
      </c>
      <c r="BH2482">
        <v>1125</v>
      </c>
      <c r="BI2482">
        <v>1</v>
      </c>
      <c r="BJ2482">
        <v>1</v>
      </c>
      <c r="BK2482">
        <v>1</v>
      </c>
      <c r="BL2482">
        <v>0</v>
      </c>
      <c r="BO2482">
        <v>0</v>
      </c>
      <c r="BP2482">
        <v>0</v>
      </c>
      <c r="BW2482" t="str">
        <f t="shared" si="1483"/>
        <v>21:45:06.276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168</v>
      </c>
      <c r="CR2482">
        <v>0</v>
      </c>
      <c r="CW2482">
        <v>4355694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 t="shared" si="1480"/>
        <v>07/22/2022 21:45:06.543</v>
      </c>
      <c r="C2483" t="str">
        <f t="shared" si="1475"/>
        <v>FFDFD3C0</v>
      </c>
      <c r="D2483" t="s">
        <v>121</v>
      </c>
      <c r="E2483">
        <v>11</v>
      </c>
      <c r="F2483">
        <v>1011</v>
      </c>
      <c r="G2483" t="s">
        <v>125</v>
      </c>
      <c r="J2483" t="s">
        <v>123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481"/>
        <v>21:45:06.273</v>
      </c>
      <c r="T2483" t="str">
        <f t="shared" si="1482"/>
        <v>21:45:05.773</v>
      </c>
      <c r="U2483" t="str">
        <f t="shared" si="1451"/>
        <v>A54CFF</v>
      </c>
      <c r="V2483">
        <v>0</v>
      </c>
      <c r="W2483">
        <v>0</v>
      </c>
      <c r="X2483">
        <v>2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1</v>
      </c>
      <c r="AI2483" t="s">
        <v>944</v>
      </c>
      <c r="AJ2483">
        <v>43.489294000000001</v>
      </c>
      <c r="AK2483" t="s">
        <v>945</v>
      </c>
      <c r="AL2483">
        <v>-88.837294999999997</v>
      </c>
      <c r="AM2483">
        <v>25</v>
      </c>
      <c r="AN2483">
        <v>1225</v>
      </c>
      <c r="AO2483" t="s">
        <v>118</v>
      </c>
      <c r="AP2483">
        <v>-69</v>
      </c>
      <c r="AQ2483">
        <v>-18</v>
      </c>
      <c r="AR2483">
        <v>-320</v>
      </c>
      <c r="AZ2483">
        <v>1200</v>
      </c>
      <c r="BA2483">
        <v>1</v>
      </c>
      <c r="BB2483" t="str">
        <f t="shared" si="1478"/>
        <v xml:space="preserve">N4400K  </v>
      </c>
      <c r="BC2483">
        <v>1</v>
      </c>
      <c r="BE2483">
        <v>0</v>
      </c>
      <c r="BF2483">
        <v>0</v>
      </c>
      <c r="BG2483">
        <v>0</v>
      </c>
      <c r="BH2483">
        <v>1125</v>
      </c>
      <c r="BI2483">
        <v>1</v>
      </c>
      <c r="BJ2483">
        <v>1</v>
      </c>
      <c r="BK2483">
        <v>1</v>
      </c>
      <c r="BL2483">
        <v>0</v>
      </c>
      <c r="BO2483">
        <v>0</v>
      </c>
      <c r="BP2483">
        <v>0</v>
      </c>
      <c r="BW2483" t="str">
        <f t="shared" si="1483"/>
        <v>21:45:06.276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168</v>
      </c>
      <c r="CR2483">
        <v>0</v>
      </c>
      <c r="CW2483">
        <v>4355694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 t="shared" si="1480"/>
        <v>07/22/2022 21:45:06.543</v>
      </c>
      <c r="C2484" t="str">
        <f t="shared" si="1475"/>
        <v>FFDFD3C0</v>
      </c>
      <c r="D2484" t="s">
        <v>124</v>
      </c>
      <c r="E2484">
        <v>2</v>
      </c>
      <c r="H2484">
        <v>156</v>
      </c>
      <c r="I2484" t="s">
        <v>125</v>
      </c>
      <c r="J2484" t="s">
        <v>126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481"/>
        <v>21:45:06.273</v>
      </c>
      <c r="T2484" t="str">
        <f t="shared" si="1482"/>
        <v>21:45:05.773</v>
      </c>
      <c r="U2484" t="str">
        <f t="shared" si="1451"/>
        <v>A54CFF</v>
      </c>
      <c r="V2484">
        <v>0</v>
      </c>
      <c r="W2484">
        <v>0</v>
      </c>
      <c r="X2484">
        <v>2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1</v>
      </c>
      <c r="AI2484" t="s">
        <v>944</v>
      </c>
      <c r="AJ2484">
        <v>43.489294000000001</v>
      </c>
      <c r="AK2484" t="s">
        <v>945</v>
      </c>
      <c r="AL2484">
        <v>-88.837294999999997</v>
      </c>
      <c r="AM2484">
        <v>25</v>
      </c>
      <c r="AN2484">
        <v>1225</v>
      </c>
      <c r="AO2484" t="s">
        <v>118</v>
      </c>
      <c r="AP2484">
        <v>-69</v>
      </c>
      <c r="AQ2484">
        <v>-18</v>
      </c>
      <c r="AR2484">
        <v>-320</v>
      </c>
      <c r="AZ2484">
        <v>1200</v>
      </c>
      <c r="BA2484">
        <v>1</v>
      </c>
      <c r="BB2484" t="str">
        <f t="shared" si="1478"/>
        <v xml:space="preserve">N4400K  </v>
      </c>
      <c r="BC2484">
        <v>1</v>
      </c>
      <c r="BE2484">
        <v>0</v>
      </c>
      <c r="BF2484">
        <v>0</v>
      </c>
      <c r="BG2484">
        <v>0</v>
      </c>
      <c r="BH2484">
        <v>1125</v>
      </c>
      <c r="BI2484">
        <v>1</v>
      </c>
      <c r="BJ2484">
        <v>1</v>
      </c>
      <c r="BK2484">
        <v>1</v>
      </c>
      <c r="BL2484">
        <v>0</v>
      </c>
      <c r="BO2484">
        <v>0</v>
      </c>
      <c r="BP2484">
        <v>0</v>
      </c>
      <c r="BW2484" t="str">
        <f t="shared" si="1483"/>
        <v>21:45:06.276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168</v>
      </c>
      <c r="CR2484">
        <v>0</v>
      </c>
      <c r="CW2484">
        <v>4355694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 t="shared" si="1480"/>
        <v>07/22/2022 21:45:06.543</v>
      </c>
      <c r="C2485" t="str">
        <f t="shared" si="1475"/>
        <v>FFDFD3C0</v>
      </c>
      <c r="D2485" t="s">
        <v>113</v>
      </c>
      <c r="E2485">
        <v>45</v>
      </c>
      <c r="H2485">
        <v>152</v>
      </c>
      <c r="I2485" t="s">
        <v>120</v>
      </c>
      <c r="J2485" t="s">
        <v>115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481"/>
        <v>21:45:06.273</v>
      </c>
      <c r="T2485" t="str">
        <f t="shared" si="1482"/>
        <v>21:45:05.773</v>
      </c>
      <c r="U2485" t="str">
        <f t="shared" si="1451"/>
        <v>A54CFF</v>
      </c>
      <c r="V2485">
        <v>0</v>
      </c>
      <c r="W2485">
        <v>0</v>
      </c>
      <c r="X2485">
        <v>2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1</v>
      </c>
      <c r="AI2485" t="s">
        <v>944</v>
      </c>
      <c r="AJ2485">
        <v>43.489294000000001</v>
      </c>
      <c r="AK2485" t="s">
        <v>945</v>
      </c>
      <c r="AL2485">
        <v>-88.837294999999997</v>
      </c>
      <c r="AM2485">
        <v>25</v>
      </c>
      <c r="AN2485">
        <v>1225</v>
      </c>
      <c r="AO2485" t="s">
        <v>118</v>
      </c>
      <c r="AP2485">
        <v>-69</v>
      </c>
      <c r="AQ2485">
        <v>-18</v>
      </c>
      <c r="AR2485">
        <v>-320</v>
      </c>
      <c r="AZ2485">
        <v>1200</v>
      </c>
      <c r="BA2485">
        <v>1</v>
      </c>
      <c r="BB2485" t="str">
        <f t="shared" si="1478"/>
        <v xml:space="preserve">N4400K  </v>
      </c>
      <c r="BC2485">
        <v>1</v>
      </c>
      <c r="BE2485">
        <v>0</v>
      </c>
      <c r="BF2485">
        <v>0</v>
      </c>
      <c r="BG2485">
        <v>0</v>
      </c>
      <c r="BH2485">
        <v>1125</v>
      </c>
      <c r="BI2485">
        <v>1</v>
      </c>
      <c r="BJ2485">
        <v>1</v>
      </c>
      <c r="BK2485">
        <v>1</v>
      </c>
      <c r="BL2485">
        <v>0</v>
      </c>
      <c r="BO2485">
        <v>0</v>
      </c>
      <c r="BP2485">
        <v>0</v>
      </c>
      <c r="BW2485" t="str">
        <f t="shared" si="1483"/>
        <v>21:45:06.276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168</v>
      </c>
      <c r="CR2485">
        <v>0</v>
      </c>
      <c r="CW2485">
        <v>4355694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 t="shared" si="1480"/>
        <v>07/22/2022 21:45:06.543</v>
      </c>
      <c r="C2486" t="str">
        <f t="shared" si="1475"/>
        <v>FFDFD3C0</v>
      </c>
      <c r="D2486" t="s">
        <v>127</v>
      </c>
      <c r="E2486">
        <v>8</v>
      </c>
      <c r="F2486">
        <v>2008</v>
      </c>
      <c r="G2486" t="s">
        <v>128</v>
      </c>
      <c r="J2486" t="s">
        <v>129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481"/>
        <v>21:45:06.273</v>
      </c>
      <c r="T2486" t="str">
        <f t="shared" si="1482"/>
        <v>21:45:05.773</v>
      </c>
      <c r="U2486" t="str">
        <f t="shared" si="1451"/>
        <v>A54CFF</v>
      </c>
      <c r="V2486">
        <v>0</v>
      </c>
      <c r="W2486">
        <v>0</v>
      </c>
      <c r="X2486">
        <v>2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1</v>
      </c>
      <c r="AI2486" t="s">
        <v>944</v>
      </c>
      <c r="AJ2486">
        <v>43.489294000000001</v>
      </c>
      <c r="AK2486" t="s">
        <v>945</v>
      </c>
      <c r="AL2486">
        <v>-88.837294999999997</v>
      </c>
      <c r="AM2486">
        <v>25</v>
      </c>
      <c r="AN2486">
        <v>1225</v>
      </c>
      <c r="AO2486" t="s">
        <v>118</v>
      </c>
      <c r="AP2486">
        <v>-69</v>
      </c>
      <c r="AQ2486">
        <v>-18</v>
      </c>
      <c r="AR2486">
        <v>-320</v>
      </c>
      <c r="AZ2486">
        <v>1200</v>
      </c>
      <c r="BA2486">
        <v>1</v>
      </c>
      <c r="BB2486" t="str">
        <f t="shared" si="1478"/>
        <v xml:space="preserve">N4400K  </v>
      </c>
      <c r="BC2486">
        <v>1</v>
      </c>
      <c r="BE2486">
        <v>0</v>
      </c>
      <c r="BF2486">
        <v>0</v>
      </c>
      <c r="BG2486">
        <v>0</v>
      </c>
      <c r="BH2486">
        <v>1125</v>
      </c>
      <c r="BI2486">
        <v>1</v>
      </c>
      <c r="BJ2486">
        <v>1</v>
      </c>
      <c r="BK2486">
        <v>1</v>
      </c>
      <c r="BL2486">
        <v>0</v>
      </c>
      <c r="BO2486">
        <v>0</v>
      </c>
      <c r="BP2486">
        <v>0</v>
      </c>
      <c r="BW2486" t="str">
        <f t="shared" si="1483"/>
        <v>21:45:06.276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168</v>
      </c>
      <c r="CR2486">
        <v>0</v>
      </c>
      <c r="CW2486">
        <v>4355694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 t="shared" ref="A2487:A2492" si="1484">"07/22/2022 21:45:08.043"</f>
        <v>07/22/2022 21:45:08.043</v>
      </c>
      <c r="C2487" t="str">
        <f t="shared" si="1475"/>
        <v>FFDFD3C0</v>
      </c>
      <c r="D2487" t="s">
        <v>113</v>
      </c>
      <c r="E2487">
        <v>44</v>
      </c>
      <c r="H2487">
        <v>151</v>
      </c>
      <c r="I2487" t="s">
        <v>114</v>
      </c>
      <c r="J2487" t="s">
        <v>115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ref="S2487:S2492" si="1485">"21:45:07.789"</f>
        <v>21:45:07.789</v>
      </c>
      <c r="T2487" t="str">
        <f t="shared" ref="T2487:T2492" si="1486">"21:45:07.289"</f>
        <v>21:45:07.289</v>
      </c>
      <c r="U2487" t="str">
        <f t="shared" si="1451"/>
        <v>A54CFF</v>
      </c>
      <c r="V2487">
        <v>0</v>
      </c>
      <c r="W2487">
        <v>0</v>
      </c>
      <c r="X2487">
        <v>2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1</v>
      </c>
      <c r="AI2487" t="s">
        <v>946</v>
      </c>
      <c r="AJ2487">
        <v>43.489144000000003</v>
      </c>
      <c r="AK2487" t="s">
        <v>947</v>
      </c>
      <c r="AL2487">
        <v>-88.837937999999994</v>
      </c>
      <c r="AM2487">
        <v>25</v>
      </c>
      <c r="AN2487">
        <v>1225</v>
      </c>
      <c r="AO2487" t="s">
        <v>118</v>
      </c>
      <c r="AP2487">
        <v>-67</v>
      </c>
      <c r="AQ2487">
        <v>-21</v>
      </c>
      <c r="AR2487">
        <v>-256</v>
      </c>
      <c r="AZ2487">
        <v>1200</v>
      </c>
      <c r="BA2487">
        <v>1</v>
      </c>
      <c r="BB2487" t="str">
        <f t="shared" si="1478"/>
        <v xml:space="preserve">N4400K  </v>
      </c>
      <c r="BC2487">
        <v>1</v>
      </c>
      <c r="BE2487">
        <v>0</v>
      </c>
      <c r="BF2487">
        <v>0</v>
      </c>
      <c r="BG2487">
        <v>0</v>
      </c>
      <c r="BH2487">
        <v>1125</v>
      </c>
      <c r="BI2487">
        <v>1</v>
      </c>
      <c r="BJ2487">
        <v>1</v>
      </c>
      <c r="BK2487">
        <v>1</v>
      </c>
      <c r="BL2487">
        <v>0</v>
      </c>
      <c r="BO2487">
        <v>0</v>
      </c>
      <c r="BP2487">
        <v>0</v>
      </c>
      <c r="BW2487" t="str">
        <f t="shared" ref="BW2487:BW2492" si="1487">"21:45:07.794"</f>
        <v>21:45:07.794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168</v>
      </c>
      <c r="CR2487">
        <v>0</v>
      </c>
      <c r="CW2487">
        <v>4357666</v>
      </c>
      <c r="CY2487">
        <v>1</v>
      </c>
      <c r="CZ2487">
        <v>0</v>
      </c>
      <c r="DA2487">
        <v>0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 t="shared" si="1484"/>
        <v>07/22/2022 21:45:08.043</v>
      </c>
      <c r="C2488" t="str">
        <f t="shared" si="1475"/>
        <v>FFDFD3C0</v>
      </c>
      <c r="D2488" t="s">
        <v>121</v>
      </c>
      <c r="E2488">
        <v>11</v>
      </c>
      <c r="F2488">
        <v>1011</v>
      </c>
      <c r="G2488" t="s">
        <v>125</v>
      </c>
      <c r="J2488" t="s">
        <v>123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485"/>
        <v>21:45:07.789</v>
      </c>
      <c r="T2488" t="str">
        <f t="shared" si="1486"/>
        <v>21:45:07.289</v>
      </c>
      <c r="U2488" t="str">
        <f t="shared" si="1451"/>
        <v>A54CFF</v>
      </c>
      <c r="V2488">
        <v>0</v>
      </c>
      <c r="W2488">
        <v>0</v>
      </c>
      <c r="X2488">
        <v>2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1</v>
      </c>
      <c r="AI2488" t="s">
        <v>946</v>
      </c>
      <c r="AJ2488">
        <v>43.489144000000003</v>
      </c>
      <c r="AK2488" t="s">
        <v>947</v>
      </c>
      <c r="AL2488">
        <v>-88.837937999999994</v>
      </c>
      <c r="AM2488">
        <v>25</v>
      </c>
      <c r="AN2488">
        <v>1225</v>
      </c>
      <c r="AO2488" t="s">
        <v>118</v>
      </c>
      <c r="AP2488">
        <v>-67</v>
      </c>
      <c r="AQ2488">
        <v>-21</v>
      </c>
      <c r="AR2488">
        <v>-256</v>
      </c>
      <c r="AZ2488">
        <v>1200</v>
      </c>
      <c r="BA2488">
        <v>1</v>
      </c>
      <c r="BB2488" t="str">
        <f t="shared" si="1478"/>
        <v xml:space="preserve">N4400K  </v>
      </c>
      <c r="BC2488">
        <v>1</v>
      </c>
      <c r="BE2488">
        <v>0</v>
      </c>
      <c r="BF2488">
        <v>0</v>
      </c>
      <c r="BG2488">
        <v>0</v>
      </c>
      <c r="BH2488">
        <v>1125</v>
      </c>
      <c r="BI2488">
        <v>1</v>
      </c>
      <c r="BJ2488">
        <v>1</v>
      </c>
      <c r="BK2488">
        <v>1</v>
      </c>
      <c r="BL2488">
        <v>0</v>
      </c>
      <c r="BO2488">
        <v>0</v>
      </c>
      <c r="BP2488">
        <v>0</v>
      </c>
      <c r="BW2488" t="str">
        <f t="shared" si="1487"/>
        <v>21:45:07.794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168</v>
      </c>
      <c r="CR2488">
        <v>0</v>
      </c>
      <c r="CW2488">
        <v>4357666</v>
      </c>
      <c r="CY2488">
        <v>1</v>
      </c>
      <c r="CZ2488">
        <v>0</v>
      </c>
      <c r="DA2488">
        <v>1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 t="shared" si="1484"/>
        <v>07/22/2022 21:45:08.043</v>
      </c>
      <c r="C2489" t="str">
        <f t="shared" si="1475"/>
        <v>FFDFD3C0</v>
      </c>
      <c r="D2489" t="s">
        <v>113</v>
      </c>
      <c r="E2489">
        <v>45</v>
      </c>
      <c r="H2489">
        <v>152</v>
      </c>
      <c r="I2489" t="s">
        <v>120</v>
      </c>
      <c r="J2489" t="s">
        <v>115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485"/>
        <v>21:45:07.789</v>
      </c>
      <c r="T2489" t="str">
        <f t="shared" si="1486"/>
        <v>21:45:07.289</v>
      </c>
      <c r="U2489" t="str">
        <f t="shared" si="1451"/>
        <v>A54CFF</v>
      </c>
      <c r="V2489">
        <v>0</v>
      </c>
      <c r="W2489">
        <v>0</v>
      </c>
      <c r="X2489">
        <v>2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1</v>
      </c>
      <c r="AI2489" t="s">
        <v>946</v>
      </c>
      <c r="AJ2489">
        <v>43.489144000000003</v>
      </c>
      <c r="AK2489" t="s">
        <v>947</v>
      </c>
      <c r="AL2489">
        <v>-88.837937999999994</v>
      </c>
      <c r="AM2489">
        <v>25</v>
      </c>
      <c r="AN2489">
        <v>1225</v>
      </c>
      <c r="AO2489" t="s">
        <v>118</v>
      </c>
      <c r="AP2489">
        <v>-67</v>
      </c>
      <c r="AQ2489">
        <v>-21</v>
      </c>
      <c r="AR2489">
        <v>-256</v>
      </c>
      <c r="AZ2489">
        <v>1200</v>
      </c>
      <c r="BA2489">
        <v>1</v>
      </c>
      <c r="BB2489" t="str">
        <f t="shared" si="1478"/>
        <v xml:space="preserve">N4400K  </v>
      </c>
      <c r="BC2489">
        <v>1</v>
      </c>
      <c r="BE2489">
        <v>0</v>
      </c>
      <c r="BF2489">
        <v>0</v>
      </c>
      <c r="BG2489">
        <v>0</v>
      </c>
      <c r="BH2489">
        <v>1125</v>
      </c>
      <c r="BI2489">
        <v>1</v>
      </c>
      <c r="BJ2489">
        <v>1</v>
      </c>
      <c r="BK2489">
        <v>1</v>
      </c>
      <c r="BL2489">
        <v>0</v>
      </c>
      <c r="BO2489">
        <v>0</v>
      </c>
      <c r="BP2489">
        <v>0</v>
      </c>
      <c r="BW2489" t="str">
        <f t="shared" si="1487"/>
        <v>21:45:07.794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168</v>
      </c>
      <c r="CR2489">
        <v>0</v>
      </c>
      <c r="CW2489">
        <v>4357666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 t="shared" si="1484"/>
        <v>07/22/2022 21:45:08.043</v>
      </c>
      <c r="C2490" t="str">
        <f t="shared" si="1475"/>
        <v>FFDFD3C0</v>
      </c>
      <c r="D2490" t="s">
        <v>124</v>
      </c>
      <c r="E2490">
        <v>2</v>
      </c>
      <c r="H2490">
        <v>156</v>
      </c>
      <c r="I2490" t="s">
        <v>125</v>
      </c>
      <c r="J2490" t="s">
        <v>126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485"/>
        <v>21:45:07.789</v>
      </c>
      <c r="T2490" t="str">
        <f t="shared" si="1486"/>
        <v>21:45:07.289</v>
      </c>
      <c r="U2490" t="str">
        <f t="shared" si="1451"/>
        <v>A54CFF</v>
      </c>
      <c r="V2490">
        <v>0</v>
      </c>
      <c r="W2490">
        <v>0</v>
      </c>
      <c r="X2490">
        <v>2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1</v>
      </c>
      <c r="AI2490" t="s">
        <v>946</v>
      </c>
      <c r="AJ2490">
        <v>43.489144000000003</v>
      </c>
      <c r="AK2490" t="s">
        <v>947</v>
      </c>
      <c r="AL2490">
        <v>-88.837937999999994</v>
      </c>
      <c r="AM2490">
        <v>25</v>
      </c>
      <c r="AN2490">
        <v>1225</v>
      </c>
      <c r="AO2490" t="s">
        <v>118</v>
      </c>
      <c r="AP2490">
        <v>-67</v>
      </c>
      <c r="AQ2490">
        <v>-21</v>
      </c>
      <c r="AR2490">
        <v>-256</v>
      </c>
      <c r="AZ2490">
        <v>1200</v>
      </c>
      <c r="BA2490">
        <v>1</v>
      </c>
      <c r="BB2490" t="str">
        <f t="shared" si="1478"/>
        <v xml:space="preserve">N4400K  </v>
      </c>
      <c r="BC2490">
        <v>1</v>
      </c>
      <c r="BE2490">
        <v>0</v>
      </c>
      <c r="BF2490">
        <v>0</v>
      </c>
      <c r="BG2490">
        <v>0</v>
      </c>
      <c r="BH2490">
        <v>1125</v>
      </c>
      <c r="BI2490">
        <v>1</v>
      </c>
      <c r="BJ2490">
        <v>1</v>
      </c>
      <c r="BK2490">
        <v>1</v>
      </c>
      <c r="BL2490">
        <v>0</v>
      </c>
      <c r="BO2490">
        <v>0</v>
      </c>
      <c r="BP2490">
        <v>0</v>
      </c>
      <c r="BW2490" t="str">
        <f t="shared" si="1487"/>
        <v>21:45:07.794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7</v>
      </c>
      <c r="CP2490" t="s">
        <v>119</v>
      </c>
      <c r="CQ2490">
        <v>168</v>
      </c>
      <c r="CR2490">
        <v>0</v>
      </c>
      <c r="CW2490">
        <v>4357666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 t="shared" si="1484"/>
        <v>07/22/2022 21:45:08.043</v>
      </c>
      <c r="C2491" t="str">
        <f t="shared" si="1475"/>
        <v>FFDFD3C0</v>
      </c>
      <c r="D2491" t="s">
        <v>127</v>
      </c>
      <c r="E2491">
        <v>8</v>
      </c>
      <c r="F2491">
        <v>2008</v>
      </c>
      <c r="G2491" t="s">
        <v>128</v>
      </c>
      <c r="J2491" t="s">
        <v>129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1485"/>
        <v>21:45:07.789</v>
      </c>
      <c r="T2491" t="str">
        <f t="shared" si="1486"/>
        <v>21:45:07.289</v>
      </c>
      <c r="U2491" t="str">
        <f t="shared" si="1451"/>
        <v>A54CFF</v>
      </c>
      <c r="V2491">
        <v>0</v>
      </c>
      <c r="W2491">
        <v>0</v>
      </c>
      <c r="X2491">
        <v>2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1</v>
      </c>
      <c r="AI2491" t="s">
        <v>946</v>
      </c>
      <c r="AJ2491">
        <v>43.489144000000003</v>
      </c>
      <c r="AK2491" t="s">
        <v>947</v>
      </c>
      <c r="AL2491">
        <v>-88.837937999999994</v>
      </c>
      <c r="AM2491">
        <v>25</v>
      </c>
      <c r="AN2491">
        <v>1225</v>
      </c>
      <c r="AO2491" t="s">
        <v>118</v>
      </c>
      <c r="AP2491">
        <v>-67</v>
      </c>
      <c r="AQ2491">
        <v>-21</v>
      </c>
      <c r="AR2491">
        <v>-256</v>
      </c>
      <c r="AZ2491">
        <v>1200</v>
      </c>
      <c r="BA2491">
        <v>1</v>
      </c>
      <c r="BB2491" t="str">
        <f t="shared" si="1478"/>
        <v xml:space="preserve">N4400K  </v>
      </c>
      <c r="BC2491">
        <v>1</v>
      </c>
      <c r="BE2491">
        <v>0</v>
      </c>
      <c r="BF2491">
        <v>0</v>
      </c>
      <c r="BG2491">
        <v>0</v>
      </c>
      <c r="BH2491">
        <v>1125</v>
      </c>
      <c r="BI2491">
        <v>1</v>
      </c>
      <c r="BJ2491">
        <v>1</v>
      </c>
      <c r="BK2491">
        <v>1</v>
      </c>
      <c r="BL2491">
        <v>0</v>
      </c>
      <c r="BO2491">
        <v>0</v>
      </c>
      <c r="BP2491">
        <v>0</v>
      </c>
      <c r="BW2491" t="str">
        <f t="shared" si="1487"/>
        <v>21:45:07.794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168</v>
      </c>
      <c r="CR2491">
        <v>0</v>
      </c>
      <c r="CW2491">
        <v>4357666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 t="shared" si="1484"/>
        <v>07/22/2022 21:45:08.043</v>
      </c>
      <c r="C2492" t="str">
        <f t="shared" si="1475"/>
        <v>FFDFD3C0</v>
      </c>
      <c r="D2492" t="s">
        <v>121</v>
      </c>
      <c r="E2492">
        <v>12</v>
      </c>
      <c r="F2492">
        <v>1012</v>
      </c>
      <c r="G2492" t="s">
        <v>122</v>
      </c>
      <c r="J2492" t="s">
        <v>123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485"/>
        <v>21:45:07.789</v>
      </c>
      <c r="T2492" t="str">
        <f t="shared" si="1486"/>
        <v>21:45:07.289</v>
      </c>
      <c r="U2492" t="str">
        <f t="shared" si="1451"/>
        <v>A54CFF</v>
      </c>
      <c r="V2492">
        <v>0</v>
      </c>
      <c r="W2492">
        <v>0</v>
      </c>
      <c r="X2492">
        <v>2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1</v>
      </c>
      <c r="AI2492" t="s">
        <v>946</v>
      </c>
      <c r="AJ2492">
        <v>43.489144000000003</v>
      </c>
      <c r="AK2492" t="s">
        <v>947</v>
      </c>
      <c r="AL2492">
        <v>-88.837937999999994</v>
      </c>
      <c r="AM2492">
        <v>25</v>
      </c>
      <c r="AN2492">
        <v>1225</v>
      </c>
      <c r="AO2492" t="s">
        <v>118</v>
      </c>
      <c r="AP2492">
        <v>-67</v>
      </c>
      <c r="AQ2492">
        <v>-21</v>
      </c>
      <c r="AR2492">
        <v>-256</v>
      </c>
      <c r="AZ2492">
        <v>1200</v>
      </c>
      <c r="BA2492">
        <v>1</v>
      </c>
      <c r="BB2492" t="str">
        <f t="shared" si="1478"/>
        <v xml:space="preserve">N4400K  </v>
      </c>
      <c r="BC2492">
        <v>1</v>
      </c>
      <c r="BE2492">
        <v>0</v>
      </c>
      <c r="BF2492">
        <v>0</v>
      </c>
      <c r="BG2492">
        <v>0</v>
      </c>
      <c r="BH2492">
        <v>1125</v>
      </c>
      <c r="BI2492">
        <v>1</v>
      </c>
      <c r="BJ2492">
        <v>1</v>
      </c>
      <c r="BK2492">
        <v>1</v>
      </c>
      <c r="BL2492">
        <v>0</v>
      </c>
      <c r="BO2492">
        <v>0</v>
      </c>
      <c r="BP2492">
        <v>0</v>
      </c>
      <c r="BW2492" t="str">
        <f t="shared" si="1487"/>
        <v>21:45:07.794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168</v>
      </c>
      <c r="CR2492">
        <v>0</v>
      </c>
      <c r="CW2492">
        <v>4357666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>"07/22/2022 21:45:09.106"</f>
        <v>07/22/2022 21:45:09.106</v>
      </c>
      <c r="C2493" t="str">
        <f t="shared" si="1475"/>
        <v>FFDFD3C0</v>
      </c>
      <c r="D2493" t="s">
        <v>121</v>
      </c>
      <c r="E2493">
        <v>11</v>
      </c>
      <c r="F2493">
        <v>1011</v>
      </c>
      <c r="G2493" t="s">
        <v>125</v>
      </c>
      <c r="J2493" t="s">
        <v>123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ref="S2493:S2498" si="1488">"21:45:08.828"</f>
        <v>21:45:08.828</v>
      </c>
      <c r="T2493" t="str">
        <f t="shared" ref="T2493:T2498" si="1489">"21:45:08.428"</f>
        <v>21:45:08.428</v>
      </c>
      <c r="U2493" t="str">
        <f t="shared" si="1451"/>
        <v>A54CFF</v>
      </c>
      <c r="V2493">
        <v>0</v>
      </c>
      <c r="W2493">
        <v>0</v>
      </c>
      <c r="X2493">
        <v>2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1</v>
      </c>
      <c r="AI2493" t="s">
        <v>948</v>
      </c>
      <c r="AJ2493">
        <v>43.489015000000002</v>
      </c>
      <c r="AK2493" t="s">
        <v>949</v>
      </c>
      <c r="AL2493">
        <v>-88.838389000000006</v>
      </c>
      <c r="AM2493">
        <v>25</v>
      </c>
      <c r="AN2493">
        <v>1225</v>
      </c>
      <c r="AO2493" t="s">
        <v>118</v>
      </c>
      <c r="AP2493">
        <v>-65</v>
      </c>
      <c r="AQ2493">
        <v>-24</v>
      </c>
      <c r="AR2493">
        <v>-256</v>
      </c>
      <c r="AZ2493">
        <v>1200</v>
      </c>
      <c r="BA2493">
        <v>1</v>
      </c>
      <c r="BB2493" t="str">
        <f t="shared" si="1478"/>
        <v xml:space="preserve">N4400K  </v>
      </c>
      <c r="BC2493">
        <v>1</v>
      </c>
      <c r="BE2493">
        <v>0</v>
      </c>
      <c r="BF2493">
        <v>0</v>
      </c>
      <c r="BG2493">
        <v>0</v>
      </c>
      <c r="BH2493">
        <v>1125</v>
      </c>
      <c r="BI2493">
        <v>1</v>
      </c>
      <c r="BJ2493">
        <v>1</v>
      </c>
      <c r="BK2493">
        <v>1</v>
      </c>
      <c r="BL2493">
        <v>0</v>
      </c>
      <c r="BO2493">
        <v>0</v>
      </c>
      <c r="BP2493">
        <v>0</v>
      </c>
      <c r="BW2493" t="str">
        <f t="shared" ref="BW2493:BW2498" si="1490">"21:45:08.831"</f>
        <v>21:45:08.831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168</v>
      </c>
      <c r="CR2493">
        <v>0</v>
      </c>
      <c r="CW2493">
        <v>4358963</v>
      </c>
      <c r="CY2493">
        <v>1</v>
      </c>
      <c r="CZ2493">
        <v>0</v>
      </c>
      <c r="DA2493">
        <v>0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>"07/22/2022 21:45:09.106"</f>
        <v>07/22/2022 21:45:09.106</v>
      </c>
      <c r="C2494" t="str">
        <f t="shared" si="1475"/>
        <v>FFDFD3C0</v>
      </c>
      <c r="D2494" t="s">
        <v>113</v>
      </c>
      <c r="E2494">
        <v>44</v>
      </c>
      <c r="H2494">
        <v>151</v>
      </c>
      <c r="I2494" t="s">
        <v>114</v>
      </c>
      <c r="J2494" t="s">
        <v>115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488"/>
        <v>21:45:08.828</v>
      </c>
      <c r="T2494" t="str">
        <f t="shared" si="1489"/>
        <v>21:45:08.428</v>
      </c>
      <c r="U2494" t="str">
        <f t="shared" si="1451"/>
        <v>A54CFF</v>
      </c>
      <c r="V2494">
        <v>0</v>
      </c>
      <c r="W2494">
        <v>0</v>
      </c>
      <c r="X2494">
        <v>2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1</v>
      </c>
      <c r="AI2494" t="s">
        <v>948</v>
      </c>
      <c r="AJ2494">
        <v>43.489015000000002</v>
      </c>
      <c r="AK2494" t="s">
        <v>949</v>
      </c>
      <c r="AL2494">
        <v>-88.838389000000006</v>
      </c>
      <c r="AM2494">
        <v>25</v>
      </c>
      <c r="AN2494">
        <v>1225</v>
      </c>
      <c r="AO2494" t="s">
        <v>118</v>
      </c>
      <c r="AP2494">
        <v>-65</v>
      </c>
      <c r="AQ2494">
        <v>-24</v>
      </c>
      <c r="AR2494">
        <v>-256</v>
      </c>
      <c r="AZ2494">
        <v>1200</v>
      </c>
      <c r="BA2494">
        <v>1</v>
      </c>
      <c r="BB2494" t="str">
        <f t="shared" si="1478"/>
        <v xml:space="preserve">N4400K  </v>
      </c>
      <c r="BC2494">
        <v>1</v>
      </c>
      <c r="BE2494">
        <v>0</v>
      </c>
      <c r="BF2494">
        <v>0</v>
      </c>
      <c r="BG2494">
        <v>0</v>
      </c>
      <c r="BH2494">
        <v>1125</v>
      </c>
      <c r="BI2494">
        <v>1</v>
      </c>
      <c r="BJ2494">
        <v>1</v>
      </c>
      <c r="BK2494">
        <v>1</v>
      </c>
      <c r="BL2494">
        <v>0</v>
      </c>
      <c r="BO2494">
        <v>0</v>
      </c>
      <c r="BP2494">
        <v>0</v>
      </c>
      <c r="BW2494" t="str">
        <f t="shared" si="1490"/>
        <v>21:45:08.831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168</v>
      </c>
      <c r="CR2494">
        <v>0</v>
      </c>
      <c r="CW2494">
        <v>4358963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>"07/22/2022 21:45:09.121"</f>
        <v>07/22/2022 21:45:09.121</v>
      </c>
      <c r="C2495" t="str">
        <f t="shared" si="1475"/>
        <v>FFDFD3C0</v>
      </c>
      <c r="D2495" t="s">
        <v>113</v>
      </c>
      <c r="E2495">
        <v>45</v>
      </c>
      <c r="H2495">
        <v>152</v>
      </c>
      <c r="I2495" t="s">
        <v>120</v>
      </c>
      <c r="J2495" t="s">
        <v>115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488"/>
        <v>21:45:08.828</v>
      </c>
      <c r="T2495" t="str">
        <f t="shared" si="1489"/>
        <v>21:45:08.428</v>
      </c>
      <c r="U2495" t="str">
        <f t="shared" si="1451"/>
        <v>A54CFF</v>
      </c>
      <c r="V2495">
        <v>0</v>
      </c>
      <c r="W2495">
        <v>0</v>
      </c>
      <c r="X2495">
        <v>2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1</v>
      </c>
      <c r="AI2495" t="s">
        <v>948</v>
      </c>
      <c r="AJ2495">
        <v>43.489015000000002</v>
      </c>
      <c r="AK2495" t="s">
        <v>949</v>
      </c>
      <c r="AL2495">
        <v>-88.838389000000006</v>
      </c>
      <c r="AM2495">
        <v>25</v>
      </c>
      <c r="AN2495">
        <v>1225</v>
      </c>
      <c r="AO2495" t="s">
        <v>118</v>
      </c>
      <c r="AP2495">
        <v>-65</v>
      </c>
      <c r="AQ2495">
        <v>-24</v>
      </c>
      <c r="AR2495">
        <v>-256</v>
      </c>
      <c r="AZ2495">
        <v>1200</v>
      </c>
      <c r="BA2495">
        <v>1</v>
      </c>
      <c r="BB2495" t="str">
        <f t="shared" si="1478"/>
        <v xml:space="preserve">N4400K  </v>
      </c>
      <c r="BC2495">
        <v>1</v>
      </c>
      <c r="BE2495">
        <v>0</v>
      </c>
      <c r="BF2495">
        <v>0</v>
      </c>
      <c r="BG2495">
        <v>0</v>
      </c>
      <c r="BH2495">
        <v>1125</v>
      </c>
      <c r="BI2495">
        <v>1</v>
      </c>
      <c r="BJ2495">
        <v>1</v>
      </c>
      <c r="BK2495">
        <v>1</v>
      </c>
      <c r="BL2495">
        <v>0</v>
      </c>
      <c r="BO2495">
        <v>0</v>
      </c>
      <c r="BP2495">
        <v>0</v>
      </c>
      <c r="BW2495" t="str">
        <f t="shared" si="1490"/>
        <v>21:45:08.831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168</v>
      </c>
      <c r="CR2495">
        <v>0</v>
      </c>
      <c r="CW2495">
        <v>4358963</v>
      </c>
      <c r="CY2495">
        <v>1</v>
      </c>
      <c r="CZ2495">
        <v>0</v>
      </c>
      <c r="DA2495">
        <v>0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>"07/22/2022 21:45:09.121"</f>
        <v>07/22/2022 21:45:09.121</v>
      </c>
      <c r="C2496" t="str">
        <f t="shared" si="1475"/>
        <v>FFDFD3C0</v>
      </c>
      <c r="D2496" t="s">
        <v>124</v>
      </c>
      <c r="E2496">
        <v>2</v>
      </c>
      <c r="H2496">
        <v>156</v>
      </c>
      <c r="I2496" t="s">
        <v>125</v>
      </c>
      <c r="J2496" t="s">
        <v>126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488"/>
        <v>21:45:08.828</v>
      </c>
      <c r="T2496" t="str">
        <f t="shared" si="1489"/>
        <v>21:45:08.428</v>
      </c>
      <c r="U2496" t="str">
        <f t="shared" si="1451"/>
        <v>A54CFF</v>
      </c>
      <c r="V2496">
        <v>0</v>
      </c>
      <c r="W2496">
        <v>0</v>
      </c>
      <c r="X2496">
        <v>2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1</v>
      </c>
      <c r="AI2496" t="s">
        <v>948</v>
      </c>
      <c r="AJ2496">
        <v>43.489015000000002</v>
      </c>
      <c r="AK2496" t="s">
        <v>949</v>
      </c>
      <c r="AL2496">
        <v>-88.838389000000006</v>
      </c>
      <c r="AM2496">
        <v>25</v>
      </c>
      <c r="AN2496">
        <v>1225</v>
      </c>
      <c r="AO2496" t="s">
        <v>118</v>
      </c>
      <c r="AP2496">
        <v>-65</v>
      </c>
      <c r="AQ2496">
        <v>-24</v>
      </c>
      <c r="AR2496">
        <v>-256</v>
      </c>
      <c r="AZ2496">
        <v>1200</v>
      </c>
      <c r="BA2496">
        <v>1</v>
      </c>
      <c r="BB2496" t="str">
        <f t="shared" si="1478"/>
        <v xml:space="preserve">N4400K  </v>
      </c>
      <c r="BC2496">
        <v>1</v>
      </c>
      <c r="BE2496">
        <v>0</v>
      </c>
      <c r="BF2496">
        <v>0</v>
      </c>
      <c r="BG2496">
        <v>0</v>
      </c>
      <c r="BH2496">
        <v>1125</v>
      </c>
      <c r="BI2496">
        <v>1</v>
      </c>
      <c r="BJ2496">
        <v>1</v>
      </c>
      <c r="BK2496">
        <v>1</v>
      </c>
      <c r="BL2496">
        <v>0</v>
      </c>
      <c r="BO2496">
        <v>0</v>
      </c>
      <c r="BP2496">
        <v>0</v>
      </c>
      <c r="BW2496" t="str">
        <f t="shared" si="1490"/>
        <v>21:45:08.831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168</v>
      </c>
      <c r="CR2496">
        <v>0</v>
      </c>
      <c r="CW2496">
        <v>4358963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>"07/22/2022 21:45:09.121"</f>
        <v>07/22/2022 21:45:09.121</v>
      </c>
      <c r="C2497" t="str">
        <f t="shared" si="1475"/>
        <v>FFDFD3C0</v>
      </c>
      <c r="D2497" t="s">
        <v>127</v>
      </c>
      <c r="E2497">
        <v>8</v>
      </c>
      <c r="F2497">
        <v>2008</v>
      </c>
      <c r="G2497" t="s">
        <v>128</v>
      </c>
      <c r="J2497" t="s">
        <v>129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1488"/>
        <v>21:45:08.828</v>
      </c>
      <c r="T2497" t="str">
        <f t="shared" si="1489"/>
        <v>21:45:08.428</v>
      </c>
      <c r="U2497" t="str">
        <f t="shared" si="1451"/>
        <v>A54CFF</v>
      </c>
      <c r="V2497">
        <v>0</v>
      </c>
      <c r="W2497">
        <v>0</v>
      </c>
      <c r="X2497">
        <v>2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1</v>
      </c>
      <c r="AI2497" t="s">
        <v>948</v>
      </c>
      <c r="AJ2497">
        <v>43.489015000000002</v>
      </c>
      <c r="AK2497" t="s">
        <v>949</v>
      </c>
      <c r="AL2497">
        <v>-88.838389000000006</v>
      </c>
      <c r="AM2497">
        <v>25</v>
      </c>
      <c r="AN2497">
        <v>1225</v>
      </c>
      <c r="AO2497" t="s">
        <v>118</v>
      </c>
      <c r="AP2497">
        <v>-65</v>
      </c>
      <c r="AQ2497">
        <v>-24</v>
      </c>
      <c r="AR2497">
        <v>-256</v>
      </c>
      <c r="AZ2497">
        <v>1200</v>
      </c>
      <c r="BA2497">
        <v>1</v>
      </c>
      <c r="BB2497" t="str">
        <f t="shared" si="1478"/>
        <v xml:space="preserve">N4400K  </v>
      </c>
      <c r="BC2497">
        <v>1</v>
      </c>
      <c r="BE2497">
        <v>0</v>
      </c>
      <c r="BF2497">
        <v>0</v>
      </c>
      <c r="BG2497">
        <v>0</v>
      </c>
      <c r="BH2497">
        <v>1125</v>
      </c>
      <c r="BI2497">
        <v>1</v>
      </c>
      <c r="BJ2497">
        <v>1</v>
      </c>
      <c r="BK2497">
        <v>1</v>
      </c>
      <c r="BL2497">
        <v>0</v>
      </c>
      <c r="BO2497">
        <v>0</v>
      </c>
      <c r="BP2497">
        <v>0</v>
      </c>
      <c r="BW2497" t="str">
        <f t="shared" si="1490"/>
        <v>21:45:08.831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168</v>
      </c>
      <c r="CR2497">
        <v>0</v>
      </c>
      <c r="CW2497">
        <v>4358963</v>
      </c>
      <c r="CY2497">
        <v>1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>"07/22/2022 21:45:09.121"</f>
        <v>07/22/2022 21:45:09.121</v>
      </c>
      <c r="C2498" t="str">
        <f t="shared" si="1475"/>
        <v>FFDFD3C0</v>
      </c>
      <c r="D2498" t="s">
        <v>121</v>
      </c>
      <c r="E2498">
        <v>12</v>
      </c>
      <c r="F2498">
        <v>1012</v>
      </c>
      <c r="G2498" t="s">
        <v>122</v>
      </c>
      <c r="J2498" t="s">
        <v>123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488"/>
        <v>21:45:08.828</v>
      </c>
      <c r="T2498" t="str">
        <f t="shared" si="1489"/>
        <v>21:45:08.428</v>
      </c>
      <c r="U2498" t="str">
        <f t="shared" ref="U2498:U2561" si="1491">"A54CFF"</f>
        <v>A54CFF</v>
      </c>
      <c r="V2498">
        <v>0</v>
      </c>
      <c r="W2498">
        <v>0</v>
      </c>
      <c r="X2498">
        <v>2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1</v>
      </c>
      <c r="AI2498" t="s">
        <v>948</v>
      </c>
      <c r="AJ2498">
        <v>43.489015000000002</v>
      </c>
      <c r="AK2498" t="s">
        <v>949</v>
      </c>
      <c r="AL2498">
        <v>-88.838389000000006</v>
      </c>
      <c r="AM2498">
        <v>25</v>
      </c>
      <c r="AN2498">
        <v>1225</v>
      </c>
      <c r="AO2498" t="s">
        <v>118</v>
      </c>
      <c r="AP2498">
        <v>-65</v>
      </c>
      <c r="AQ2498">
        <v>-24</v>
      </c>
      <c r="AR2498">
        <v>-256</v>
      </c>
      <c r="AZ2498">
        <v>1200</v>
      </c>
      <c r="BA2498">
        <v>1</v>
      </c>
      <c r="BB2498" t="str">
        <f t="shared" si="1478"/>
        <v xml:space="preserve">N4400K  </v>
      </c>
      <c r="BC2498">
        <v>1</v>
      </c>
      <c r="BE2498">
        <v>0</v>
      </c>
      <c r="BF2498">
        <v>0</v>
      </c>
      <c r="BG2498">
        <v>0</v>
      </c>
      <c r="BH2498">
        <v>1125</v>
      </c>
      <c r="BI2498">
        <v>1</v>
      </c>
      <c r="BJ2498">
        <v>1</v>
      </c>
      <c r="BK2498">
        <v>1</v>
      </c>
      <c r="BL2498">
        <v>0</v>
      </c>
      <c r="BO2498">
        <v>0</v>
      </c>
      <c r="BP2498">
        <v>0</v>
      </c>
      <c r="BW2498" t="str">
        <f t="shared" si="1490"/>
        <v>21:45:08.831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168</v>
      </c>
      <c r="CR2498">
        <v>0</v>
      </c>
      <c r="CW2498">
        <v>4358963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>"07/22/2022 21:45:09.949"</f>
        <v>07/22/2022 21:45:09.949</v>
      </c>
      <c r="C2499" t="str">
        <f t="shared" si="1475"/>
        <v>FFDFD3C0</v>
      </c>
      <c r="D2499" t="s">
        <v>121</v>
      </c>
      <c r="E2499">
        <v>11</v>
      </c>
      <c r="F2499">
        <v>1011</v>
      </c>
      <c r="G2499" t="s">
        <v>125</v>
      </c>
      <c r="J2499" t="s">
        <v>123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ref="S2499:S2504" si="1492">"21:45:09.750"</f>
        <v>21:45:09.750</v>
      </c>
      <c r="T2499" t="str">
        <f t="shared" ref="T2499:T2504" si="1493">"21:45:09.250"</f>
        <v>21:45:09.250</v>
      </c>
      <c r="U2499" t="str">
        <f t="shared" si="1491"/>
        <v>A54CFF</v>
      </c>
      <c r="V2499">
        <v>0</v>
      </c>
      <c r="W2499">
        <v>0</v>
      </c>
      <c r="X2499">
        <v>2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1</v>
      </c>
      <c r="AI2499" t="s">
        <v>950</v>
      </c>
      <c r="AJ2499">
        <v>43.488908000000002</v>
      </c>
      <c r="AK2499" t="s">
        <v>951</v>
      </c>
      <c r="AL2499">
        <v>-88.838774999999998</v>
      </c>
      <c r="AM2499">
        <v>25</v>
      </c>
      <c r="AN2499">
        <v>1225</v>
      </c>
      <c r="AO2499" t="s">
        <v>118</v>
      </c>
      <c r="AP2499">
        <v>-63</v>
      </c>
      <c r="AQ2499">
        <v>-26</v>
      </c>
      <c r="AR2499">
        <v>-192</v>
      </c>
      <c r="AZ2499">
        <v>1200</v>
      </c>
      <c r="BA2499">
        <v>1</v>
      </c>
      <c r="BB2499" t="str">
        <f t="shared" si="1478"/>
        <v xml:space="preserve">N4400K  </v>
      </c>
      <c r="BC2499">
        <v>1</v>
      </c>
      <c r="BE2499">
        <v>0</v>
      </c>
      <c r="BF2499">
        <v>0</v>
      </c>
      <c r="BG2499">
        <v>0</v>
      </c>
      <c r="BH2499">
        <v>1100</v>
      </c>
      <c r="BI2499">
        <v>1</v>
      </c>
      <c r="BJ2499">
        <v>1</v>
      </c>
      <c r="BK2499">
        <v>1</v>
      </c>
      <c r="BL2499">
        <v>0</v>
      </c>
      <c r="BO2499">
        <v>0</v>
      </c>
      <c r="BP2499">
        <v>0</v>
      </c>
      <c r="BW2499" t="str">
        <f t="shared" ref="BW2499:BW2504" si="1494">"21:45:09.756"</f>
        <v>21:45:09.756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6</v>
      </c>
      <c r="CP2499" t="s">
        <v>119</v>
      </c>
      <c r="CQ2499">
        <v>168</v>
      </c>
      <c r="CR2499">
        <v>0</v>
      </c>
      <c r="CW2499">
        <v>4360158</v>
      </c>
      <c r="CY2499">
        <v>1</v>
      </c>
      <c r="CZ2499">
        <v>0</v>
      </c>
      <c r="DA2499">
        <v>0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>"07/22/2022 21:45:09.949"</f>
        <v>07/22/2022 21:45:09.949</v>
      </c>
      <c r="C2500" t="str">
        <f t="shared" si="1475"/>
        <v>FFDFD3C0</v>
      </c>
      <c r="D2500" t="s">
        <v>113</v>
      </c>
      <c r="E2500">
        <v>44</v>
      </c>
      <c r="H2500">
        <v>151</v>
      </c>
      <c r="I2500" t="s">
        <v>114</v>
      </c>
      <c r="J2500" t="s">
        <v>115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492"/>
        <v>21:45:09.750</v>
      </c>
      <c r="T2500" t="str">
        <f t="shared" si="1493"/>
        <v>21:45:09.250</v>
      </c>
      <c r="U2500" t="str">
        <f t="shared" si="1491"/>
        <v>A54CFF</v>
      </c>
      <c r="V2500">
        <v>0</v>
      </c>
      <c r="W2500">
        <v>0</v>
      </c>
      <c r="X2500">
        <v>2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1</v>
      </c>
      <c r="AI2500" t="s">
        <v>950</v>
      </c>
      <c r="AJ2500">
        <v>43.488908000000002</v>
      </c>
      <c r="AK2500" t="s">
        <v>951</v>
      </c>
      <c r="AL2500">
        <v>-88.838774999999998</v>
      </c>
      <c r="AM2500">
        <v>25</v>
      </c>
      <c r="AN2500">
        <v>1225</v>
      </c>
      <c r="AO2500" t="s">
        <v>118</v>
      </c>
      <c r="AP2500">
        <v>-63</v>
      </c>
      <c r="AQ2500">
        <v>-26</v>
      </c>
      <c r="AR2500">
        <v>-192</v>
      </c>
      <c r="AZ2500">
        <v>1200</v>
      </c>
      <c r="BA2500">
        <v>1</v>
      </c>
      <c r="BB2500" t="str">
        <f t="shared" si="1478"/>
        <v xml:space="preserve">N4400K  </v>
      </c>
      <c r="BC2500">
        <v>1</v>
      </c>
      <c r="BE2500">
        <v>0</v>
      </c>
      <c r="BF2500">
        <v>0</v>
      </c>
      <c r="BG2500">
        <v>0</v>
      </c>
      <c r="BH2500">
        <v>1100</v>
      </c>
      <c r="BI2500">
        <v>1</v>
      </c>
      <c r="BJ2500">
        <v>1</v>
      </c>
      <c r="BK2500">
        <v>1</v>
      </c>
      <c r="BL2500">
        <v>0</v>
      </c>
      <c r="BO2500">
        <v>0</v>
      </c>
      <c r="BP2500">
        <v>0</v>
      </c>
      <c r="BW2500" t="str">
        <f t="shared" si="1494"/>
        <v>21:45:09.756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6</v>
      </c>
      <c r="CP2500" t="s">
        <v>119</v>
      </c>
      <c r="CQ2500">
        <v>168</v>
      </c>
      <c r="CR2500">
        <v>0</v>
      </c>
      <c r="CW2500">
        <v>4360158</v>
      </c>
      <c r="CY2500">
        <v>1</v>
      </c>
      <c r="CZ2500">
        <v>0</v>
      </c>
      <c r="DA2500">
        <v>1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>"07/22/2022 21:45:09.949"</f>
        <v>07/22/2022 21:45:09.949</v>
      </c>
      <c r="C2501" t="str">
        <f t="shared" si="1475"/>
        <v>FFDFD3C0</v>
      </c>
      <c r="D2501" t="s">
        <v>113</v>
      </c>
      <c r="E2501">
        <v>45</v>
      </c>
      <c r="H2501">
        <v>152</v>
      </c>
      <c r="I2501" t="s">
        <v>120</v>
      </c>
      <c r="J2501" t="s">
        <v>115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492"/>
        <v>21:45:09.750</v>
      </c>
      <c r="T2501" t="str">
        <f t="shared" si="1493"/>
        <v>21:45:09.250</v>
      </c>
      <c r="U2501" t="str">
        <f t="shared" si="1491"/>
        <v>A54CFF</v>
      </c>
      <c r="V2501">
        <v>0</v>
      </c>
      <c r="W2501">
        <v>0</v>
      </c>
      <c r="X2501">
        <v>2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1</v>
      </c>
      <c r="AI2501" t="s">
        <v>950</v>
      </c>
      <c r="AJ2501">
        <v>43.488908000000002</v>
      </c>
      <c r="AK2501" t="s">
        <v>951</v>
      </c>
      <c r="AL2501">
        <v>-88.838774999999998</v>
      </c>
      <c r="AM2501">
        <v>25</v>
      </c>
      <c r="AN2501">
        <v>1225</v>
      </c>
      <c r="AO2501" t="s">
        <v>118</v>
      </c>
      <c r="AP2501">
        <v>-63</v>
      </c>
      <c r="AQ2501">
        <v>-26</v>
      </c>
      <c r="AR2501">
        <v>-192</v>
      </c>
      <c r="AZ2501">
        <v>1200</v>
      </c>
      <c r="BA2501">
        <v>1</v>
      </c>
      <c r="BB2501" t="str">
        <f t="shared" si="1478"/>
        <v xml:space="preserve">N4400K  </v>
      </c>
      <c r="BC2501">
        <v>1</v>
      </c>
      <c r="BE2501">
        <v>0</v>
      </c>
      <c r="BF2501">
        <v>0</v>
      </c>
      <c r="BG2501">
        <v>0</v>
      </c>
      <c r="BH2501">
        <v>1100</v>
      </c>
      <c r="BI2501">
        <v>1</v>
      </c>
      <c r="BJ2501">
        <v>1</v>
      </c>
      <c r="BK2501">
        <v>1</v>
      </c>
      <c r="BL2501">
        <v>0</v>
      </c>
      <c r="BO2501">
        <v>0</v>
      </c>
      <c r="BP2501">
        <v>0</v>
      </c>
      <c r="BW2501" t="str">
        <f t="shared" si="1494"/>
        <v>21:45:09.756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6</v>
      </c>
      <c r="CP2501" t="s">
        <v>119</v>
      </c>
      <c r="CQ2501">
        <v>168</v>
      </c>
      <c r="CR2501">
        <v>0</v>
      </c>
      <c r="CW2501">
        <v>4360158</v>
      </c>
      <c r="CY2501">
        <v>1</v>
      </c>
      <c r="CZ2501">
        <v>0</v>
      </c>
      <c r="DA2501">
        <v>1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>"07/22/2022 21:45:09.949"</f>
        <v>07/22/2022 21:45:09.949</v>
      </c>
      <c r="C2502" t="str">
        <f t="shared" si="1475"/>
        <v>FFDFD3C0</v>
      </c>
      <c r="D2502" t="s">
        <v>124</v>
      </c>
      <c r="E2502">
        <v>2</v>
      </c>
      <c r="H2502">
        <v>156</v>
      </c>
      <c r="I2502" t="s">
        <v>125</v>
      </c>
      <c r="J2502" t="s">
        <v>126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492"/>
        <v>21:45:09.750</v>
      </c>
      <c r="T2502" t="str">
        <f t="shared" si="1493"/>
        <v>21:45:09.250</v>
      </c>
      <c r="U2502" t="str">
        <f t="shared" si="1491"/>
        <v>A54CFF</v>
      </c>
      <c r="V2502">
        <v>0</v>
      </c>
      <c r="W2502">
        <v>0</v>
      </c>
      <c r="X2502">
        <v>2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1</v>
      </c>
      <c r="AI2502" t="s">
        <v>950</v>
      </c>
      <c r="AJ2502">
        <v>43.488908000000002</v>
      </c>
      <c r="AK2502" t="s">
        <v>951</v>
      </c>
      <c r="AL2502">
        <v>-88.838774999999998</v>
      </c>
      <c r="AM2502">
        <v>25</v>
      </c>
      <c r="AN2502">
        <v>1225</v>
      </c>
      <c r="AO2502" t="s">
        <v>118</v>
      </c>
      <c r="AP2502">
        <v>-63</v>
      </c>
      <c r="AQ2502">
        <v>-26</v>
      </c>
      <c r="AR2502">
        <v>-192</v>
      </c>
      <c r="AZ2502">
        <v>1200</v>
      </c>
      <c r="BA2502">
        <v>1</v>
      </c>
      <c r="BB2502" t="str">
        <f t="shared" si="1478"/>
        <v xml:space="preserve">N4400K  </v>
      </c>
      <c r="BC2502">
        <v>1</v>
      </c>
      <c r="BE2502">
        <v>0</v>
      </c>
      <c r="BF2502">
        <v>0</v>
      </c>
      <c r="BG2502">
        <v>0</v>
      </c>
      <c r="BH2502">
        <v>1100</v>
      </c>
      <c r="BI2502">
        <v>1</v>
      </c>
      <c r="BJ2502">
        <v>1</v>
      </c>
      <c r="BK2502">
        <v>1</v>
      </c>
      <c r="BL2502">
        <v>0</v>
      </c>
      <c r="BO2502">
        <v>0</v>
      </c>
      <c r="BP2502">
        <v>0</v>
      </c>
      <c r="BW2502" t="str">
        <f t="shared" si="1494"/>
        <v>21:45:09.756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6</v>
      </c>
      <c r="CP2502" t="s">
        <v>119</v>
      </c>
      <c r="CQ2502">
        <v>168</v>
      </c>
      <c r="CR2502">
        <v>0</v>
      </c>
      <c r="CW2502">
        <v>4360158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>"07/22/2022 21:45:09.996"</f>
        <v>07/22/2022 21:45:09.996</v>
      </c>
      <c r="C2503" t="str">
        <f t="shared" si="1475"/>
        <v>FFDFD3C0</v>
      </c>
      <c r="D2503" t="s">
        <v>127</v>
      </c>
      <c r="E2503">
        <v>8</v>
      </c>
      <c r="F2503">
        <v>2008</v>
      </c>
      <c r="G2503" t="s">
        <v>128</v>
      </c>
      <c r="J2503" t="s">
        <v>129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1492"/>
        <v>21:45:09.750</v>
      </c>
      <c r="T2503" t="str">
        <f t="shared" si="1493"/>
        <v>21:45:09.250</v>
      </c>
      <c r="U2503" t="str">
        <f t="shared" si="1491"/>
        <v>A54CFF</v>
      </c>
      <c r="V2503">
        <v>0</v>
      </c>
      <c r="W2503">
        <v>0</v>
      </c>
      <c r="X2503">
        <v>2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1</v>
      </c>
      <c r="AI2503" t="s">
        <v>950</v>
      </c>
      <c r="AJ2503">
        <v>43.488908000000002</v>
      </c>
      <c r="AK2503" t="s">
        <v>951</v>
      </c>
      <c r="AL2503">
        <v>-88.838774999999998</v>
      </c>
      <c r="AM2503">
        <v>25</v>
      </c>
      <c r="AN2503">
        <v>1225</v>
      </c>
      <c r="AO2503" t="s">
        <v>118</v>
      </c>
      <c r="AP2503">
        <v>-63</v>
      </c>
      <c r="AQ2503">
        <v>-26</v>
      </c>
      <c r="AR2503">
        <v>-192</v>
      </c>
      <c r="AZ2503">
        <v>1200</v>
      </c>
      <c r="BA2503">
        <v>1</v>
      </c>
      <c r="BB2503" t="str">
        <f t="shared" si="1478"/>
        <v xml:space="preserve">N4400K  </v>
      </c>
      <c r="BC2503">
        <v>1</v>
      </c>
      <c r="BE2503">
        <v>0</v>
      </c>
      <c r="BF2503">
        <v>0</v>
      </c>
      <c r="BG2503">
        <v>0</v>
      </c>
      <c r="BH2503">
        <v>1100</v>
      </c>
      <c r="BI2503">
        <v>1</v>
      </c>
      <c r="BJ2503">
        <v>1</v>
      </c>
      <c r="BK2503">
        <v>1</v>
      </c>
      <c r="BL2503">
        <v>0</v>
      </c>
      <c r="BO2503">
        <v>0</v>
      </c>
      <c r="BP2503">
        <v>0</v>
      </c>
      <c r="BW2503" t="str">
        <f t="shared" si="1494"/>
        <v>21:45:09.756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6</v>
      </c>
      <c r="CP2503" t="s">
        <v>119</v>
      </c>
      <c r="CQ2503">
        <v>168</v>
      </c>
      <c r="CR2503">
        <v>0</v>
      </c>
      <c r="CW2503">
        <v>4360158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>"07/22/2022 21:45:09.996"</f>
        <v>07/22/2022 21:45:09.996</v>
      </c>
      <c r="C2504" t="str">
        <f t="shared" si="1475"/>
        <v>FFDFD3C0</v>
      </c>
      <c r="D2504" t="s">
        <v>121</v>
      </c>
      <c r="E2504">
        <v>12</v>
      </c>
      <c r="F2504">
        <v>1012</v>
      </c>
      <c r="G2504" t="s">
        <v>122</v>
      </c>
      <c r="J2504" t="s">
        <v>123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492"/>
        <v>21:45:09.750</v>
      </c>
      <c r="T2504" t="str">
        <f t="shared" si="1493"/>
        <v>21:45:09.250</v>
      </c>
      <c r="U2504" t="str">
        <f t="shared" si="1491"/>
        <v>A54CFF</v>
      </c>
      <c r="V2504">
        <v>0</v>
      </c>
      <c r="W2504">
        <v>0</v>
      </c>
      <c r="X2504">
        <v>2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1</v>
      </c>
      <c r="AI2504" t="s">
        <v>950</v>
      </c>
      <c r="AJ2504">
        <v>43.488908000000002</v>
      </c>
      <c r="AK2504" t="s">
        <v>951</v>
      </c>
      <c r="AL2504">
        <v>-88.838774999999998</v>
      </c>
      <c r="AM2504">
        <v>25</v>
      </c>
      <c r="AN2504">
        <v>1225</v>
      </c>
      <c r="AO2504" t="s">
        <v>118</v>
      </c>
      <c r="AP2504">
        <v>-63</v>
      </c>
      <c r="AQ2504">
        <v>-26</v>
      </c>
      <c r="AR2504">
        <v>-192</v>
      </c>
      <c r="AZ2504">
        <v>1200</v>
      </c>
      <c r="BA2504">
        <v>1</v>
      </c>
      <c r="BB2504" t="str">
        <f t="shared" si="1478"/>
        <v xml:space="preserve">N4400K  </v>
      </c>
      <c r="BC2504">
        <v>1</v>
      </c>
      <c r="BE2504">
        <v>0</v>
      </c>
      <c r="BF2504">
        <v>0</v>
      </c>
      <c r="BG2504">
        <v>0</v>
      </c>
      <c r="BH2504">
        <v>1100</v>
      </c>
      <c r="BI2504">
        <v>1</v>
      </c>
      <c r="BJ2504">
        <v>1</v>
      </c>
      <c r="BK2504">
        <v>1</v>
      </c>
      <c r="BL2504">
        <v>0</v>
      </c>
      <c r="BO2504">
        <v>0</v>
      </c>
      <c r="BP2504">
        <v>0</v>
      </c>
      <c r="BW2504" t="str">
        <f t="shared" si="1494"/>
        <v>21:45:09.756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6</v>
      </c>
      <c r="CP2504" t="s">
        <v>119</v>
      </c>
      <c r="CQ2504">
        <v>168</v>
      </c>
      <c r="CR2504">
        <v>0</v>
      </c>
      <c r="CW2504">
        <v>4360158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 t="shared" ref="A2505:A2510" si="1495">"07/22/2022 21:45:11.168"</f>
        <v>07/22/2022 21:45:11.168</v>
      </c>
      <c r="C2505" t="str">
        <f t="shared" si="1475"/>
        <v>FFDFD3C0</v>
      </c>
      <c r="D2505" t="s">
        <v>113</v>
      </c>
      <c r="E2505">
        <v>45</v>
      </c>
      <c r="H2505">
        <v>152</v>
      </c>
      <c r="I2505" t="s">
        <v>120</v>
      </c>
      <c r="J2505" t="s">
        <v>115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ref="S2505:S2510" si="1496">"21:45:10.844"</f>
        <v>21:45:10.844</v>
      </c>
      <c r="T2505" t="str">
        <f t="shared" ref="T2505:T2510" si="1497">"21:45:10.344"</f>
        <v>21:45:10.344</v>
      </c>
      <c r="U2505" t="str">
        <f t="shared" si="1491"/>
        <v>A54CFF</v>
      </c>
      <c r="V2505">
        <v>0</v>
      </c>
      <c r="W2505">
        <v>0</v>
      </c>
      <c r="X2505">
        <v>2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1</v>
      </c>
      <c r="AI2505" t="s">
        <v>952</v>
      </c>
      <c r="AJ2505">
        <v>43.488736000000003</v>
      </c>
      <c r="AK2505" t="s">
        <v>953</v>
      </c>
      <c r="AL2505">
        <v>-88.839161000000004</v>
      </c>
      <c r="AM2505">
        <v>25</v>
      </c>
      <c r="AN2505">
        <v>1225</v>
      </c>
      <c r="AO2505" t="s">
        <v>118</v>
      </c>
      <c r="AP2505">
        <v>-60</v>
      </c>
      <c r="AQ2505">
        <v>-29</v>
      </c>
      <c r="AR2505">
        <v>0</v>
      </c>
      <c r="AZ2505">
        <v>1200</v>
      </c>
      <c r="BA2505">
        <v>1</v>
      </c>
      <c r="BB2505" t="str">
        <f t="shared" si="1478"/>
        <v xml:space="preserve">N4400K  </v>
      </c>
      <c r="BC2505">
        <v>1</v>
      </c>
      <c r="BE2505">
        <v>0</v>
      </c>
      <c r="BF2505">
        <v>0</v>
      </c>
      <c r="BG2505">
        <v>0</v>
      </c>
      <c r="BH2505">
        <v>1125</v>
      </c>
      <c r="BI2505">
        <v>1</v>
      </c>
      <c r="BJ2505">
        <v>1</v>
      </c>
      <c r="BK2505">
        <v>1</v>
      </c>
      <c r="BL2505">
        <v>0</v>
      </c>
      <c r="BO2505">
        <v>0</v>
      </c>
      <c r="BP2505">
        <v>0</v>
      </c>
      <c r="BW2505" t="str">
        <f t="shared" ref="BW2505:BW2510" si="1498">"21:45:10.844"</f>
        <v>21:45:10.844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7</v>
      </c>
      <c r="CP2505" t="s">
        <v>119</v>
      </c>
      <c r="CQ2505">
        <v>168</v>
      </c>
      <c r="CR2505">
        <v>0</v>
      </c>
      <c r="CW2505">
        <v>4361468</v>
      </c>
      <c r="CY2505">
        <v>1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 t="shared" si="1495"/>
        <v>07/22/2022 21:45:11.168</v>
      </c>
      <c r="C2506" t="str">
        <f t="shared" si="1475"/>
        <v>FFDFD3C0</v>
      </c>
      <c r="D2506" t="s">
        <v>124</v>
      </c>
      <c r="E2506">
        <v>2</v>
      </c>
      <c r="H2506">
        <v>156</v>
      </c>
      <c r="I2506" t="s">
        <v>125</v>
      </c>
      <c r="J2506" t="s">
        <v>126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si="1496"/>
        <v>21:45:10.844</v>
      </c>
      <c r="T2506" t="str">
        <f t="shared" si="1497"/>
        <v>21:45:10.344</v>
      </c>
      <c r="U2506" t="str">
        <f t="shared" si="1491"/>
        <v>A54CFF</v>
      </c>
      <c r="V2506">
        <v>0</v>
      </c>
      <c r="W2506">
        <v>0</v>
      </c>
      <c r="X2506">
        <v>2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1</v>
      </c>
      <c r="AI2506" t="s">
        <v>952</v>
      </c>
      <c r="AJ2506">
        <v>43.488736000000003</v>
      </c>
      <c r="AK2506" t="s">
        <v>953</v>
      </c>
      <c r="AL2506">
        <v>-88.839161000000004</v>
      </c>
      <c r="AM2506">
        <v>25</v>
      </c>
      <c r="AN2506">
        <v>1225</v>
      </c>
      <c r="AO2506" t="s">
        <v>118</v>
      </c>
      <c r="AP2506">
        <v>-60</v>
      </c>
      <c r="AQ2506">
        <v>-29</v>
      </c>
      <c r="AR2506">
        <v>0</v>
      </c>
      <c r="AZ2506">
        <v>1200</v>
      </c>
      <c r="BA2506">
        <v>1</v>
      </c>
      <c r="BB2506" t="str">
        <f t="shared" si="1478"/>
        <v xml:space="preserve">N4400K  </v>
      </c>
      <c r="BC2506">
        <v>1</v>
      </c>
      <c r="BE2506">
        <v>0</v>
      </c>
      <c r="BF2506">
        <v>0</v>
      </c>
      <c r="BG2506">
        <v>0</v>
      </c>
      <c r="BH2506">
        <v>1125</v>
      </c>
      <c r="BI2506">
        <v>1</v>
      </c>
      <c r="BJ2506">
        <v>1</v>
      </c>
      <c r="BK2506">
        <v>1</v>
      </c>
      <c r="BL2506">
        <v>0</v>
      </c>
      <c r="BO2506">
        <v>0</v>
      </c>
      <c r="BP2506">
        <v>0</v>
      </c>
      <c r="BW2506" t="str">
        <f t="shared" si="1498"/>
        <v>21:45:10.844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7</v>
      </c>
      <c r="CP2506" t="s">
        <v>119</v>
      </c>
      <c r="CQ2506">
        <v>168</v>
      </c>
      <c r="CR2506">
        <v>0</v>
      </c>
      <c r="CW2506">
        <v>4361468</v>
      </c>
      <c r="CY2506">
        <v>1</v>
      </c>
      <c r="CZ2506">
        <v>0</v>
      </c>
      <c r="DA2506">
        <v>1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 t="shared" si="1495"/>
        <v>07/22/2022 21:45:11.168</v>
      </c>
      <c r="C2507" t="str">
        <f t="shared" si="1475"/>
        <v>FFDFD3C0</v>
      </c>
      <c r="D2507" t="s">
        <v>127</v>
      </c>
      <c r="E2507">
        <v>8</v>
      </c>
      <c r="F2507">
        <v>2008</v>
      </c>
      <c r="G2507" t="s">
        <v>128</v>
      </c>
      <c r="J2507" t="s">
        <v>129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1496"/>
        <v>21:45:10.844</v>
      </c>
      <c r="T2507" t="str">
        <f t="shared" si="1497"/>
        <v>21:45:10.344</v>
      </c>
      <c r="U2507" t="str">
        <f t="shared" si="1491"/>
        <v>A54CFF</v>
      </c>
      <c r="V2507">
        <v>0</v>
      </c>
      <c r="W2507">
        <v>0</v>
      </c>
      <c r="X2507">
        <v>2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1</v>
      </c>
      <c r="AI2507" t="s">
        <v>952</v>
      </c>
      <c r="AJ2507">
        <v>43.488736000000003</v>
      </c>
      <c r="AK2507" t="s">
        <v>953</v>
      </c>
      <c r="AL2507">
        <v>-88.839161000000004</v>
      </c>
      <c r="AM2507">
        <v>25</v>
      </c>
      <c r="AN2507">
        <v>1225</v>
      </c>
      <c r="AO2507" t="s">
        <v>118</v>
      </c>
      <c r="AP2507">
        <v>-60</v>
      </c>
      <c r="AQ2507">
        <v>-29</v>
      </c>
      <c r="AR2507">
        <v>0</v>
      </c>
      <c r="AZ2507">
        <v>1200</v>
      </c>
      <c r="BA2507">
        <v>1</v>
      </c>
      <c r="BB2507" t="str">
        <f t="shared" si="1478"/>
        <v xml:space="preserve">N4400K  </v>
      </c>
      <c r="BC2507">
        <v>1</v>
      </c>
      <c r="BE2507">
        <v>0</v>
      </c>
      <c r="BF2507">
        <v>0</v>
      </c>
      <c r="BG2507">
        <v>0</v>
      </c>
      <c r="BH2507">
        <v>1125</v>
      </c>
      <c r="BI2507">
        <v>1</v>
      </c>
      <c r="BJ2507">
        <v>1</v>
      </c>
      <c r="BK2507">
        <v>1</v>
      </c>
      <c r="BL2507">
        <v>0</v>
      </c>
      <c r="BO2507">
        <v>0</v>
      </c>
      <c r="BP2507">
        <v>0</v>
      </c>
      <c r="BW2507" t="str">
        <f t="shared" si="1498"/>
        <v>21:45:10.844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7</v>
      </c>
      <c r="CP2507" t="s">
        <v>119</v>
      </c>
      <c r="CQ2507">
        <v>168</v>
      </c>
      <c r="CR2507">
        <v>0</v>
      </c>
      <c r="CW2507">
        <v>4361468</v>
      </c>
      <c r="CY2507">
        <v>1</v>
      </c>
      <c r="CZ2507">
        <v>0</v>
      </c>
      <c r="DA2507">
        <v>1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 t="shared" si="1495"/>
        <v>07/22/2022 21:45:11.168</v>
      </c>
      <c r="C2508" t="str">
        <f t="shared" si="1475"/>
        <v>FFDFD3C0</v>
      </c>
      <c r="D2508" t="s">
        <v>121</v>
      </c>
      <c r="E2508">
        <v>12</v>
      </c>
      <c r="F2508">
        <v>1012</v>
      </c>
      <c r="G2508" t="s">
        <v>122</v>
      </c>
      <c r="J2508" t="s">
        <v>123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1496"/>
        <v>21:45:10.844</v>
      </c>
      <c r="T2508" t="str">
        <f t="shared" si="1497"/>
        <v>21:45:10.344</v>
      </c>
      <c r="U2508" t="str">
        <f t="shared" si="1491"/>
        <v>A54CFF</v>
      </c>
      <c r="V2508">
        <v>0</v>
      </c>
      <c r="W2508">
        <v>0</v>
      </c>
      <c r="X2508">
        <v>2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1</v>
      </c>
      <c r="AI2508" t="s">
        <v>952</v>
      </c>
      <c r="AJ2508">
        <v>43.488736000000003</v>
      </c>
      <c r="AK2508" t="s">
        <v>953</v>
      </c>
      <c r="AL2508">
        <v>-88.839161000000004</v>
      </c>
      <c r="AM2508">
        <v>25</v>
      </c>
      <c r="AN2508">
        <v>1225</v>
      </c>
      <c r="AO2508" t="s">
        <v>118</v>
      </c>
      <c r="AP2508">
        <v>-60</v>
      </c>
      <c r="AQ2508">
        <v>-29</v>
      </c>
      <c r="AR2508">
        <v>0</v>
      </c>
      <c r="AZ2508">
        <v>1200</v>
      </c>
      <c r="BA2508">
        <v>1</v>
      </c>
      <c r="BB2508" t="str">
        <f t="shared" si="1478"/>
        <v xml:space="preserve">N4400K  </v>
      </c>
      <c r="BC2508">
        <v>1</v>
      </c>
      <c r="BE2508">
        <v>0</v>
      </c>
      <c r="BF2508">
        <v>0</v>
      </c>
      <c r="BG2508">
        <v>0</v>
      </c>
      <c r="BH2508">
        <v>1125</v>
      </c>
      <c r="BI2508">
        <v>1</v>
      </c>
      <c r="BJ2508">
        <v>1</v>
      </c>
      <c r="BK2508">
        <v>1</v>
      </c>
      <c r="BL2508">
        <v>0</v>
      </c>
      <c r="BO2508">
        <v>0</v>
      </c>
      <c r="BP2508">
        <v>0</v>
      </c>
      <c r="BW2508" t="str">
        <f t="shared" si="1498"/>
        <v>21:45:10.844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7</v>
      </c>
      <c r="CP2508" t="s">
        <v>119</v>
      </c>
      <c r="CQ2508">
        <v>168</v>
      </c>
      <c r="CR2508">
        <v>0</v>
      </c>
      <c r="CW2508">
        <v>4361468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 t="shared" si="1495"/>
        <v>07/22/2022 21:45:11.168</v>
      </c>
      <c r="C2509" t="str">
        <f t="shared" si="1475"/>
        <v>FFDFD3C0</v>
      </c>
      <c r="D2509" t="s">
        <v>121</v>
      </c>
      <c r="E2509">
        <v>11</v>
      </c>
      <c r="F2509">
        <v>1011</v>
      </c>
      <c r="G2509" t="s">
        <v>125</v>
      </c>
      <c r="J2509" t="s">
        <v>123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1496"/>
        <v>21:45:10.844</v>
      </c>
      <c r="T2509" t="str">
        <f t="shared" si="1497"/>
        <v>21:45:10.344</v>
      </c>
      <c r="U2509" t="str">
        <f t="shared" si="1491"/>
        <v>A54CFF</v>
      </c>
      <c r="V2509">
        <v>0</v>
      </c>
      <c r="W2509">
        <v>0</v>
      </c>
      <c r="X2509">
        <v>2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1</v>
      </c>
      <c r="AI2509" t="s">
        <v>952</v>
      </c>
      <c r="AJ2509">
        <v>43.488736000000003</v>
      </c>
      <c r="AK2509" t="s">
        <v>953</v>
      </c>
      <c r="AL2509">
        <v>-88.839161000000004</v>
      </c>
      <c r="AM2509">
        <v>25</v>
      </c>
      <c r="AN2509">
        <v>1225</v>
      </c>
      <c r="AO2509" t="s">
        <v>118</v>
      </c>
      <c r="AP2509">
        <v>-60</v>
      </c>
      <c r="AQ2509">
        <v>-29</v>
      </c>
      <c r="AR2509">
        <v>0</v>
      </c>
      <c r="AZ2509">
        <v>1200</v>
      </c>
      <c r="BA2509">
        <v>1</v>
      </c>
      <c r="BB2509" t="str">
        <f t="shared" si="1478"/>
        <v xml:space="preserve">N4400K  </v>
      </c>
      <c r="BC2509">
        <v>1</v>
      </c>
      <c r="BE2509">
        <v>0</v>
      </c>
      <c r="BF2509">
        <v>0</v>
      </c>
      <c r="BG2509">
        <v>0</v>
      </c>
      <c r="BH2509">
        <v>1125</v>
      </c>
      <c r="BI2509">
        <v>1</v>
      </c>
      <c r="BJ2509">
        <v>1</v>
      </c>
      <c r="BK2509">
        <v>1</v>
      </c>
      <c r="BL2509">
        <v>0</v>
      </c>
      <c r="BO2509">
        <v>0</v>
      </c>
      <c r="BP2509">
        <v>0</v>
      </c>
      <c r="BW2509" t="str">
        <f t="shared" si="1498"/>
        <v>21:45:10.844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7</v>
      </c>
      <c r="CP2509" t="s">
        <v>119</v>
      </c>
      <c r="CQ2509">
        <v>168</v>
      </c>
      <c r="CR2509">
        <v>0</v>
      </c>
      <c r="CW2509">
        <v>4361468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 t="shared" si="1495"/>
        <v>07/22/2022 21:45:11.168</v>
      </c>
      <c r="C2510" t="str">
        <f t="shared" si="1475"/>
        <v>FFDFD3C0</v>
      </c>
      <c r="D2510" t="s">
        <v>113</v>
      </c>
      <c r="E2510">
        <v>44</v>
      </c>
      <c r="H2510">
        <v>151</v>
      </c>
      <c r="I2510" t="s">
        <v>114</v>
      </c>
      <c r="J2510" t="s">
        <v>115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496"/>
        <v>21:45:10.844</v>
      </c>
      <c r="T2510" t="str">
        <f t="shared" si="1497"/>
        <v>21:45:10.344</v>
      </c>
      <c r="U2510" t="str">
        <f t="shared" si="1491"/>
        <v>A54CFF</v>
      </c>
      <c r="V2510">
        <v>0</v>
      </c>
      <c r="W2510">
        <v>0</v>
      </c>
      <c r="X2510">
        <v>2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1</v>
      </c>
      <c r="AI2510" t="s">
        <v>952</v>
      </c>
      <c r="AJ2510">
        <v>43.488736000000003</v>
      </c>
      <c r="AK2510" t="s">
        <v>953</v>
      </c>
      <c r="AL2510">
        <v>-88.839161000000004</v>
      </c>
      <c r="AM2510">
        <v>25</v>
      </c>
      <c r="AN2510">
        <v>1225</v>
      </c>
      <c r="AO2510" t="s">
        <v>118</v>
      </c>
      <c r="AP2510">
        <v>-60</v>
      </c>
      <c r="AQ2510">
        <v>-29</v>
      </c>
      <c r="AR2510">
        <v>0</v>
      </c>
      <c r="AZ2510">
        <v>1200</v>
      </c>
      <c r="BA2510">
        <v>1</v>
      </c>
      <c r="BB2510" t="str">
        <f t="shared" si="1478"/>
        <v xml:space="preserve">N4400K  </v>
      </c>
      <c r="BC2510">
        <v>1</v>
      </c>
      <c r="BE2510">
        <v>0</v>
      </c>
      <c r="BF2510">
        <v>0</v>
      </c>
      <c r="BG2510">
        <v>0</v>
      </c>
      <c r="BH2510">
        <v>1125</v>
      </c>
      <c r="BI2510">
        <v>1</v>
      </c>
      <c r="BJ2510">
        <v>1</v>
      </c>
      <c r="BK2510">
        <v>1</v>
      </c>
      <c r="BL2510">
        <v>0</v>
      </c>
      <c r="BO2510">
        <v>0</v>
      </c>
      <c r="BP2510">
        <v>0</v>
      </c>
      <c r="BW2510" t="str">
        <f t="shared" si="1498"/>
        <v>21:45:10.844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168</v>
      </c>
      <c r="CR2510">
        <v>0</v>
      </c>
      <c r="CW2510">
        <v>4361468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>"07/22/2022 21:45:12.293"</f>
        <v>07/22/2022 21:45:12.293</v>
      </c>
      <c r="C2511" t="str">
        <f t="shared" si="1475"/>
        <v>FFDFD3C0</v>
      </c>
      <c r="D2511" t="s">
        <v>113</v>
      </c>
      <c r="E2511">
        <v>45</v>
      </c>
      <c r="H2511">
        <v>152</v>
      </c>
      <c r="I2511" t="s">
        <v>120</v>
      </c>
      <c r="J2511" t="s">
        <v>115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"21:45:11.961"</f>
        <v>21:45:11.961</v>
      </c>
      <c r="T2511" t="str">
        <f>"21:45:10.861"</f>
        <v>21:45:10.861</v>
      </c>
      <c r="U2511" t="str">
        <f t="shared" si="1491"/>
        <v>A54CFF</v>
      </c>
      <c r="V2511">
        <v>0</v>
      </c>
      <c r="W2511">
        <v>0</v>
      </c>
      <c r="X2511">
        <v>2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1</v>
      </c>
      <c r="AI2511" t="s">
        <v>954</v>
      </c>
      <c r="AJ2511">
        <v>43.488543</v>
      </c>
      <c r="AK2511" t="s">
        <v>955</v>
      </c>
      <c r="AL2511">
        <v>-88.839568999999997</v>
      </c>
      <c r="AM2511">
        <v>25</v>
      </c>
      <c r="AN2511">
        <v>1225</v>
      </c>
      <c r="AO2511" t="s">
        <v>118</v>
      </c>
      <c r="AP2511">
        <v>-58</v>
      </c>
      <c r="AQ2511">
        <v>-32</v>
      </c>
      <c r="AR2511">
        <v>-64</v>
      </c>
      <c r="AZ2511">
        <v>1200</v>
      </c>
      <c r="BA2511">
        <v>1</v>
      </c>
      <c r="BB2511" t="str">
        <f t="shared" si="1478"/>
        <v xml:space="preserve">N4400K  </v>
      </c>
      <c r="BC2511">
        <v>1</v>
      </c>
      <c r="BE2511">
        <v>0</v>
      </c>
      <c r="BF2511">
        <v>0</v>
      </c>
      <c r="BG2511">
        <v>0</v>
      </c>
      <c r="BH2511">
        <v>1125</v>
      </c>
      <c r="BI2511">
        <v>1</v>
      </c>
      <c r="BJ2511">
        <v>1</v>
      </c>
      <c r="BK2511">
        <v>1</v>
      </c>
      <c r="BL2511">
        <v>0</v>
      </c>
      <c r="BO2511">
        <v>0</v>
      </c>
      <c r="BP2511">
        <v>0</v>
      </c>
      <c r="BW2511" t="str">
        <f>"21:45:11.963"</f>
        <v>21:45:11.963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168</v>
      </c>
      <c r="CR2511">
        <v>0</v>
      </c>
      <c r="CW2511">
        <v>4362926</v>
      </c>
      <c r="CY2511">
        <v>1</v>
      </c>
      <c r="CZ2511">
        <v>0</v>
      </c>
      <c r="DA2511">
        <v>0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>"07/22/2022 21:45:12.293"</f>
        <v>07/22/2022 21:45:12.293</v>
      </c>
      <c r="C2512" t="str">
        <f t="shared" si="1475"/>
        <v>FFDFD3C0</v>
      </c>
      <c r="D2512" t="s">
        <v>121</v>
      </c>
      <c r="E2512">
        <v>12</v>
      </c>
      <c r="F2512">
        <v>1012</v>
      </c>
      <c r="G2512" t="s">
        <v>122</v>
      </c>
      <c r="J2512" t="s">
        <v>123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"21:45:11.961"</f>
        <v>21:45:11.961</v>
      </c>
      <c r="T2512" t="str">
        <f>"21:45:10.861"</f>
        <v>21:45:10.861</v>
      </c>
      <c r="U2512" t="str">
        <f t="shared" si="1491"/>
        <v>A54CFF</v>
      </c>
      <c r="V2512">
        <v>0</v>
      </c>
      <c r="W2512">
        <v>0</v>
      </c>
      <c r="X2512">
        <v>2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1</v>
      </c>
      <c r="AI2512" t="s">
        <v>954</v>
      </c>
      <c r="AJ2512">
        <v>43.488543</v>
      </c>
      <c r="AK2512" t="s">
        <v>955</v>
      </c>
      <c r="AL2512">
        <v>-88.839568999999997</v>
      </c>
      <c r="AM2512">
        <v>25</v>
      </c>
      <c r="AN2512">
        <v>1225</v>
      </c>
      <c r="AO2512" t="s">
        <v>118</v>
      </c>
      <c r="AP2512">
        <v>-58</v>
      </c>
      <c r="AQ2512">
        <v>-32</v>
      </c>
      <c r="AR2512">
        <v>-64</v>
      </c>
      <c r="AZ2512">
        <v>1200</v>
      </c>
      <c r="BA2512">
        <v>1</v>
      </c>
      <c r="BB2512" t="str">
        <f t="shared" si="1478"/>
        <v xml:space="preserve">N4400K  </v>
      </c>
      <c r="BC2512">
        <v>1</v>
      </c>
      <c r="BE2512">
        <v>0</v>
      </c>
      <c r="BF2512">
        <v>0</v>
      </c>
      <c r="BG2512">
        <v>0</v>
      </c>
      <c r="BH2512">
        <v>1125</v>
      </c>
      <c r="BI2512">
        <v>1</v>
      </c>
      <c r="BJ2512">
        <v>1</v>
      </c>
      <c r="BK2512">
        <v>1</v>
      </c>
      <c r="BL2512">
        <v>0</v>
      </c>
      <c r="BO2512">
        <v>0</v>
      </c>
      <c r="BP2512">
        <v>0</v>
      </c>
      <c r="BW2512" t="str">
        <f>"21:45:11.963"</f>
        <v>21:45:11.963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168</v>
      </c>
      <c r="CR2512">
        <v>0</v>
      </c>
      <c r="CW2512">
        <v>4362926</v>
      </c>
      <c r="CY2512">
        <v>1</v>
      </c>
      <c r="CZ2512">
        <v>0</v>
      </c>
      <c r="DA2512">
        <v>1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>"07/22/2022 21:45:13.215"</f>
        <v>07/22/2022 21:45:13.215</v>
      </c>
      <c r="C2513" t="str">
        <f t="shared" si="1475"/>
        <v>FFDFD3C0</v>
      </c>
      <c r="D2513" t="s">
        <v>121</v>
      </c>
      <c r="E2513">
        <v>12</v>
      </c>
      <c r="F2513">
        <v>1012</v>
      </c>
      <c r="G2513" t="s">
        <v>122</v>
      </c>
      <c r="J2513" t="s">
        <v>123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ref="S2513:S2518" si="1499">"21:45:12.945"</f>
        <v>21:45:12.945</v>
      </c>
      <c r="T2513" t="str">
        <f t="shared" ref="T2513:T2518" si="1500">"21:45:12.545"</f>
        <v>21:45:12.545</v>
      </c>
      <c r="U2513" t="str">
        <f t="shared" si="1491"/>
        <v>A54CFF</v>
      </c>
      <c r="V2513">
        <v>0</v>
      </c>
      <c r="W2513">
        <v>0</v>
      </c>
      <c r="X2513">
        <v>2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1</v>
      </c>
      <c r="AI2513" t="s">
        <v>956</v>
      </c>
      <c r="AJ2513">
        <v>43.488349999999997</v>
      </c>
      <c r="AK2513" t="s">
        <v>957</v>
      </c>
      <c r="AL2513">
        <v>-88.839890999999994</v>
      </c>
      <c r="AM2513">
        <v>25</v>
      </c>
      <c r="AN2513">
        <v>1200</v>
      </c>
      <c r="AO2513" t="s">
        <v>118</v>
      </c>
      <c r="AP2513">
        <v>-50</v>
      </c>
      <c r="AQ2513">
        <v>-41</v>
      </c>
      <c r="AR2513">
        <v>-64</v>
      </c>
      <c r="AZ2513">
        <v>1200</v>
      </c>
      <c r="BA2513">
        <v>1</v>
      </c>
      <c r="BB2513" t="str">
        <f t="shared" si="1478"/>
        <v xml:space="preserve">N4400K  </v>
      </c>
      <c r="BC2513">
        <v>1</v>
      </c>
      <c r="BE2513">
        <v>0</v>
      </c>
      <c r="BF2513">
        <v>0</v>
      </c>
      <c r="BG2513">
        <v>0</v>
      </c>
      <c r="BH2513">
        <v>1125</v>
      </c>
      <c r="BI2513">
        <v>1</v>
      </c>
      <c r="BJ2513">
        <v>1</v>
      </c>
      <c r="BK2513">
        <v>1</v>
      </c>
      <c r="BL2513">
        <v>0</v>
      </c>
      <c r="BO2513">
        <v>0</v>
      </c>
      <c r="BP2513">
        <v>0</v>
      </c>
      <c r="BW2513" t="str">
        <f t="shared" ref="BW2513:BW2518" si="1501">"21:45:12.946"</f>
        <v>21:45:12.946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168</v>
      </c>
      <c r="CR2513">
        <v>0</v>
      </c>
      <c r="CW2513">
        <v>4364150</v>
      </c>
      <c r="CY2513">
        <v>1</v>
      </c>
      <c r="CZ2513">
        <v>0</v>
      </c>
      <c r="DA2513">
        <v>0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>"07/22/2022 21:45:13.231"</f>
        <v>07/22/2022 21:45:13.231</v>
      </c>
      <c r="C2514" t="str">
        <f t="shared" si="1475"/>
        <v>FFDFD3C0</v>
      </c>
      <c r="D2514" t="s">
        <v>113</v>
      </c>
      <c r="E2514">
        <v>44</v>
      </c>
      <c r="H2514">
        <v>151</v>
      </c>
      <c r="I2514" t="s">
        <v>114</v>
      </c>
      <c r="J2514" t="s">
        <v>115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499"/>
        <v>21:45:12.945</v>
      </c>
      <c r="T2514" t="str">
        <f t="shared" si="1500"/>
        <v>21:45:12.545</v>
      </c>
      <c r="U2514" t="str">
        <f t="shared" si="1491"/>
        <v>A54CFF</v>
      </c>
      <c r="V2514">
        <v>0</v>
      </c>
      <c r="W2514">
        <v>0</v>
      </c>
      <c r="X2514">
        <v>2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1</v>
      </c>
      <c r="AI2514" t="s">
        <v>956</v>
      </c>
      <c r="AJ2514">
        <v>43.488349999999997</v>
      </c>
      <c r="AK2514" t="s">
        <v>957</v>
      </c>
      <c r="AL2514">
        <v>-88.839890999999994</v>
      </c>
      <c r="AM2514">
        <v>25</v>
      </c>
      <c r="AN2514">
        <v>1200</v>
      </c>
      <c r="AO2514" t="s">
        <v>118</v>
      </c>
      <c r="AP2514">
        <v>-50</v>
      </c>
      <c r="AQ2514">
        <v>-41</v>
      </c>
      <c r="AR2514">
        <v>-64</v>
      </c>
      <c r="AZ2514">
        <v>1200</v>
      </c>
      <c r="BA2514">
        <v>1</v>
      </c>
      <c r="BB2514" t="str">
        <f t="shared" si="1478"/>
        <v xml:space="preserve">N4400K  </v>
      </c>
      <c r="BC2514">
        <v>1</v>
      </c>
      <c r="BE2514">
        <v>0</v>
      </c>
      <c r="BF2514">
        <v>0</v>
      </c>
      <c r="BG2514">
        <v>0</v>
      </c>
      <c r="BH2514">
        <v>1125</v>
      </c>
      <c r="BI2514">
        <v>1</v>
      </c>
      <c r="BJ2514">
        <v>1</v>
      </c>
      <c r="BK2514">
        <v>1</v>
      </c>
      <c r="BL2514">
        <v>0</v>
      </c>
      <c r="BO2514">
        <v>0</v>
      </c>
      <c r="BP2514">
        <v>0</v>
      </c>
      <c r="BW2514" t="str">
        <f t="shared" si="1501"/>
        <v>21:45:12.946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168</v>
      </c>
      <c r="CR2514">
        <v>0</v>
      </c>
      <c r="CW2514">
        <v>4364150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>"07/22/2022 21:45:13.231"</f>
        <v>07/22/2022 21:45:13.231</v>
      </c>
      <c r="C2515" t="str">
        <f t="shared" si="1475"/>
        <v>FFDFD3C0</v>
      </c>
      <c r="D2515" t="s">
        <v>113</v>
      </c>
      <c r="E2515">
        <v>45</v>
      </c>
      <c r="H2515">
        <v>152</v>
      </c>
      <c r="I2515" t="s">
        <v>120</v>
      </c>
      <c r="J2515" t="s">
        <v>115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1499"/>
        <v>21:45:12.945</v>
      </c>
      <c r="T2515" t="str">
        <f t="shared" si="1500"/>
        <v>21:45:12.545</v>
      </c>
      <c r="U2515" t="str">
        <f t="shared" si="1491"/>
        <v>A54CFF</v>
      </c>
      <c r="V2515">
        <v>0</v>
      </c>
      <c r="W2515">
        <v>0</v>
      </c>
      <c r="X2515">
        <v>2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1</v>
      </c>
      <c r="AI2515" t="s">
        <v>956</v>
      </c>
      <c r="AJ2515">
        <v>43.488349999999997</v>
      </c>
      <c r="AK2515" t="s">
        <v>957</v>
      </c>
      <c r="AL2515">
        <v>-88.839890999999994</v>
      </c>
      <c r="AM2515">
        <v>25</v>
      </c>
      <c r="AN2515">
        <v>1200</v>
      </c>
      <c r="AO2515" t="s">
        <v>118</v>
      </c>
      <c r="AP2515">
        <v>-50</v>
      </c>
      <c r="AQ2515">
        <v>-41</v>
      </c>
      <c r="AR2515">
        <v>-64</v>
      </c>
      <c r="AZ2515">
        <v>1200</v>
      </c>
      <c r="BA2515">
        <v>1</v>
      </c>
      <c r="BB2515" t="str">
        <f t="shared" si="1478"/>
        <v xml:space="preserve">N4400K  </v>
      </c>
      <c r="BC2515">
        <v>1</v>
      </c>
      <c r="BE2515">
        <v>0</v>
      </c>
      <c r="BF2515">
        <v>0</v>
      </c>
      <c r="BG2515">
        <v>0</v>
      </c>
      <c r="BH2515">
        <v>1125</v>
      </c>
      <c r="BI2515">
        <v>1</v>
      </c>
      <c r="BJ2515">
        <v>1</v>
      </c>
      <c r="BK2515">
        <v>1</v>
      </c>
      <c r="BL2515">
        <v>0</v>
      </c>
      <c r="BO2515">
        <v>0</v>
      </c>
      <c r="BP2515">
        <v>0</v>
      </c>
      <c r="BW2515" t="str">
        <f t="shared" si="1501"/>
        <v>21:45:12.946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168</v>
      </c>
      <c r="CR2515">
        <v>0</v>
      </c>
      <c r="CW2515">
        <v>4364150</v>
      </c>
      <c r="CY2515">
        <v>1</v>
      </c>
      <c r="CZ2515">
        <v>0</v>
      </c>
      <c r="DA2515">
        <v>1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>"07/22/2022 21:45:13.231"</f>
        <v>07/22/2022 21:45:13.231</v>
      </c>
      <c r="C2516" t="str">
        <f t="shared" si="1475"/>
        <v>FFDFD3C0</v>
      </c>
      <c r="D2516" t="s">
        <v>124</v>
      </c>
      <c r="E2516">
        <v>2</v>
      </c>
      <c r="H2516">
        <v>156</v>
      </c>
      <c r="I2516" t="s">
        <v>125</v>
      </c>
      <c r="J2516" t="s">
        <v>126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499"/>
        <v>21:45:12.945</v>
      </c>
      <c r="T2516" t="str">
        <f t="shared" si="1500"/>
        <v>21:45:12.545</v>
      </c>
      <c r="U2516" t="str">
        <f t="shared" si="1491"/>
        <v>A54CFF</v>
      </c>
      <c r="V2516">
        <v>0</v>
      </c>
      <c r="W2516">
        <v>0</v>
      </c>
      <c r="X2516">
        <v>2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1</v>
      </c>
      <c r="AI2516" t="s">
        <v>956</v>
      </c>
      <c r="AJ2516">
        <v>43.488349999999997</v>
      </c>
      <c r="AK2516" t="s">
        <v>957</v>
      </c>
      <c r="AL2516">
        <v>-88.839890999999994</v>
      </c>
      <c r="AM2516">
        <v>25</v>
      </c>
      <c r="AN2516">
        <v>1200</v>
      </c>
      <c r="AO2516" t="s">
        <v>118</v>
      </c>
      <c r="AP2516">
        <v>-50</v>
      </c>
      <c r="AQ2516">
        <v>-41</v>
      </c>
      <c r="AR2516">
        <v>-64</v>
      </c>
      <c r="AZ2516">
        <v>1200</v>
      </c>
      <c r="BA2516">
        <v>1</v>
      </c>
      <c r="BB2516" t="str">
        <f t="shared" si="1478"/>
        <v xml:space="preserve">N4400K  </v>
      </c>
      <c r="BC2516">
        <v>1</v>
      </c>
      <c r="BE2516">
        <v>0</v>
      </c>
      <c r="BF2516">
        <v>0</v>
      </c>
      <c r="BG2516">
        <v>0</v>
      </c>
      <c r="BH2516">
        <v>1125</v>
      </c>
      <c r="BI2516">
        <v>1</v>
      </c>
      <c r="BJ2516">
        <v>1</v>
      </c>
      <c r="BK2516">
        <v>1</v>
      </c>
      <c r="BL2516">
        <v>0</v>
      </c>
      <c r="BO2516">
        <v>0</v>
      </c>
      <c r="BP2516">
        <v>0</v>
      </c>
      <c r="BW2516" t="str">
        <f t="shared" si="1501"/>
        <v>21:45:12.946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168</v>
      </c>
      <c r="CR2516">
        <v>0</v>
      </c>
      <c r="CW2516">
        <v>4364150</v>
      </c>
      <c r="CY2516">
        <v>1</v>
      </c>
      <c r="CZ2516">
        <v>0</v>
      </c>
      <c r="DA2516">
        <v>1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>"07/22/2022 21:45:13.231"</f>
        <v>07/22/2022 21:45:13.231</v>
      </c>
      <c r="C2517" t="str">
        <f t="shared" si="1475"/>
        <v>FFDFD3C0</v>
      </c>
      <c r="D2517" t="s">
        <v>121</v>
      </c>
      <c r="E2517">
        <v>11</v>
      </c>
      <c r="F2517">
        <v>1011</v>
      </c>
      <c r="G2517" t="s">
        <v>125</v>
      </c>
      <c r="J2517" t="s">
        <v>123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499"/>
        <v>21:45:12.945</v>
      </c>
      <c r="T2517" t="str">
        <f t="shared" si="1500"/>
        <v>21:45:12.545</v>
      </c>
      <c r="U2517" t="str">
        <f t="shared" si="1491"/>
        <v>A54CFF</v>
      </c>
      <c r="V2517">
        <v>0</v>
      </c>
      <c r="W2517">
        <v>0</v>
      </c>
      <c r="X2517">
        <v>2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1</v>
      </c>
      <c r="AI2517" t="s">
        <v>956</v>
      </c>
      <c r="AJ2517">
        <v>43.488349999999997</v>
      </c>
      <c r="AK2517" t="s">
        <v>957</v>
      </c>
      <c r="AL2517">
        <v>-88.839890999999994</v>
      </c>
      <c r="AM2517">
        <v>25</v>
      </c>
      <c r="AN2517">
        <v>1200</v>
      </c>
      <c r="AO2517" t="s">
        <v>118</v>
      </c>
      <c r="AP2517">
        <v>-50</v>
      </c>
      <c r="AQ2517">
        <v>-41</v>
      </c>
      <c r="AR2517">
        <v>-64</v>
      </c>
      <c r="AZ2517">
        <v>1200</v>
      </c>
      <c r="BA2517">
        <v>1</v>
      </c>
      <c r="BB2517" t="str">
        <f t="shared" si="1478"/>
        <v xml:space="preserve">N4400K  </v>
      </c>
      <c r="BC2517">
        <v>1</v>
      </c>
      <c r="BE2517">
        <v>0</v>
      </c>
      <c r="BF2517">
        <v>0</v>
      </c>
      <c r="BG2517">
        <v>0</v>
      </c>
      <c r="BH2517">
        <v>1125</v>
      </c>
      <c r="BI2517">
        <v>1</v>
      </c>
      <c r="BJ2517">
        <v>1</v>
      </c>
      <c r="BK2517">
        <v>1</v>
      </c>
      <c r="BL2517">
        <v>0</v>
      </c>
      <c r="BO2517">
        <v>0</v>
      </c>
      <c r="BP2517">
        <v>0</v>
      </c>
      <c r="BW2517" t="str">
        <f t="shared" si="1501"/>
        <v>21:45:12.946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168</v>
      </c>
      <c r="CR2517">
        <v>0</v>
      </c>
      <c r="CW2517">
        <v>4364150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>"07/22/2022 21:45:13.231"</f>
        <v>07/22/2022 21:45:13.231</v>
      </c>
      <c r="C2518" t="str">
        <f t="shared" si="1475"/>
        <v>FFDFD3C0</v>
      </c>
      <c r="D2518" t="s">
        <v>127</v>
      </c>
      <c r="E2518">
        <v>8</v>
      </c>
      <c r="F2518">
        <v>2008</v>
      </c>
      <c r="G2518" t="s">
        <v>128</v>
      </c>
      <c r="J2518" t="s">
        <v>129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499"/>
        <v>21:45:12.945</v>
      </c>
      <c r="T2518" t="str">
        <f t="shared" si="1500"/>
        <v>21:45:12.545</v>
      </c>
      <c r="U2518" t="str">
        <f t="shared" si="1491"/>
        <v>A54CFF</v>
      </c>
      <c r="V2518">
        <v>0</v>
      </c>
      <c r="W2518">
        <v>0</v>
      </c>
      <c r="X2518">
        <v>2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1</v>
      </c>
      <c r="AI2518" t="s">
        <v>956</v>
      </c>
      <c r="AJ2518">
        <v>43.488349999999997</v>
      </c>
      <c r="AK2518" t="s">
        <v>957</v>
      </c>
      <c r="AL2518">
        <v>-88.839890999999994</v>
      </c>
      <c r="AM2518">
        <v>25</v>
      </c>
      <c r="AN2518">
        <v>1200</v>
      </c>
      <c r="AO2518" t="s">
        <v>118</v>
      </c>
      <c r="AP2518">
        <v>-50</v>
      </c>
      <c r="AQ2518">
        <v>-41</v>
      </c>
      <c r="AR2518">
        <v>-64</v>
      </c>
      <c r="AZ2518">
        <v>1200</v>
      </c>
      <c r="BA2518">
        <v>1</v>
      </c>
      <c r="BB2518" t="str">
        <f t="shared" si="1478"/>
        <v xml:space="preserve">N4400K  </v>
      </c>
      <c r="BC2518">
        <v>1</v>
      </c>
      <c r="BE2518">
        <v>0</v>
      </c>
      <c r="BF2518">
        <v>0</v>
      </c>
      <c r="BG2518">
        <v>0</v>
      </c>
      <c r="BH2518">
        <v>1125</v>
      </c>
      <c r="BI2518">
        <v>1</v>
      </c>
      <c r="BJ2518">
        <v>1</v>
      </c>
      <c r="BK2518">
        <v>1</v>
      </c>
      <c r="BL2518">
        <v>0</v>
      </c>
      <c r="BO2518">
        <v>0</v>
      </c>
      <c r="BP2518">
        <v>0</v>
      </c>
      <c r="BW2518" t="str">
        <f t="shared" si="1501"/>
        <v>21:45:12.946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7</v>
      </c>
      <c r="CP2518" t="s">
        <v>119</v>
      </c>
      <c r="CQ2518">
        <v>168</v>
      </c>
      <c r="CR2518">
        <v>0</v>
      </c>
      <c r="CW2518">
        <v>4364150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>"07/22/2022 21:45:14.340"</f>
        <v>07/22/2022 21:45:14.340</v>
      </c>
      <c r="C2519" t="str">
        <f t="shared" si="1475"/>
        <v>FFDFD3C0</v>
      </c>
      <c r="D2519" t="s">
        <v>121</v>
      </c>
      <c r="E2519">
        <v>11</v>
      </c>
      <c r="F2519">
        <v>1011</v>
      </c>
      <c r="G2519" t="s">
        <v>125</v>
      </c>
      <c r="J2519" t="s">
        <v>123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ref="S2519:S2524" si="1502">"21:45:14.109"</f>
        <v>21:45:14.109</v>
      </c>
      <c r="T2519" t="str">
        <f t="shared" ref="T2519:T2524" si="1503">"21:45:13.609"</f>
        <v>21:45:13.609</v>
      </c>
      <c r="U2519" t="str">
        <f t="shared" si="1491"/>
        <v>A54CFF</v>
      </c>
      <c r="V2519">
        <v>0</v>
      </c>
      <c r="W2519">
        <v>0</v>
      </c>
      <c r="X2519">
        <v>2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1</v>
      </c>
      <c r="AI2519" t="s">
        <v>910</v>
      </c>
      <c r="AJ2519">
        <v>43.488092000000002</v>
      </c>
      <c r="AK2519" t="s">
        <v>958</v>
      </c>
      <c r="AL2519">
        <v>-88.840170000000001</v>
      </c>
      <c r="AM2519">
        <v>25</v>
      </c>
      <c r="AN2519">
        <v>1200</v>
      </c>
      <c r="AO2519" t="s">
        <v>118</v>
      </c>
      <c r="AP2519">
        <v>-41</v>
      </c>
      <c r="AQ2519">
        <v>-48</v>
      </c>
      <c r="AR2519">
        <v>-128</v>
      </c>
      <c r="AZ2519">
        <v>1200</v>
      </c>
      <c r="BA2519">
        <v>1</v>
      </c>
      <c r="BB2519" t="str">
        <f t="shared" si="1478"/>
        <v xml:space="preserve">N4400K  </v>
      </c>
      <c r="BC2519">
        <v>1</v>
      </c>
      <c r="BE2519">
        <v>0</v>
      </c>
      <c r="BF2519">
        <v>0</v>
      </c>
      <c r="BG2519">
        <v>0</v>
      </c>
      <c r="BH2519">
        <v>1100</v>
      </c>
      <c r="BI2519">
        <v>1</v>
      </c>
      <c r="BJ2519">
        <v>1</v>
      </c>
      <c r="BK2519">
        <v>1</v>
      </c>
      <c r="BL2519">
        <v>0</v>
      </c>
      <c r="BO2519">
        <v>0</v>
      </c>
      <c r="BP2519">
        <v>0</v>
      </c>
      <c r="BW2519" t="str">
        <f t="shared" ref="BW2519:BW2524" si="1504">"21:45:14.115"</f>
        <v>21:45:14.115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168</v>
      </c>
      <c r="CR2519">
        <v>0</v>
      </c>
      <c r="CW2519">
        <v>4365612</v>
      </c>
      <c r="CY2519">
        <v>1</v>
      </c>
      <c r="CZ2519">
        <v>0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>"07/22/2022 21:45:14.340"</f>
        <v>07/22/2022 21:45:14.340</v>
      </c>
      <c r="C2520" t="str">
        <f t="shared" si="1475"/>
        <v>FFDFD3C0</v>
      </c>
      <c r="D2520" t="s">
        <v>127</v>
      </c>
      <c r="E2520">
        <v>8</v>
      </c>
      <c r="F2520">
        <v>2008</v>
      </c>
      <c r="G2520" t="s">
        <v>128</v>
      </c>
      <c r="J2520" t="s">
        <v>129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502"/>
        <v>21:45:14.109</v>
      </c>
      <c r="T2520" t="str">
        <f t="shared" si="1503"/>
        <v>21:45:13.609</v>
      </c>
      <c r="U2520" t="str">
        <f t="shared" si="1491"/>
        <v>A54CFF</v>
      </c>
      <c r="V2520">
        <v>0</v>
      </c>
      <c r="W2520">
        <v>0</v>
      </c>
      <c r="X2520">
        <v>2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1</v>
      </c>
      <c r="AI2520" t="s">
        <v>910</v>
      </c>
      <c r="AJ2520">
        <v>43.488092000000002</v>
      </c>
      <c r="AK2520" t="s">
        <v>958</v>
      </c>
      <c r="AL2520">
        <v>-88.840170000000001</v>
      </c>
      <c r="AM2520">
        <v>25</v>
      </c>
      <c r="AN2520">
        <v>1200</v>
      </c>
      <c r="AO2520" t="s">
        <v>118</v>
      </c>
      <c r="AP2520">
        <v>-41</v>
      </c>
      <c r="AQ2520">
        <v>-48</v>
      </c>
      <c r="AR2520">
        <v>-128</v>
      </c>
      <c r="AZ2520">
        <v>1200</v>
      </c>
      <c r="BA2520">
        <v>1</v>
      </c>
      <c r="BB2520" t="str">
        <f t="shared" si="1478"/>
        <v xml:space="preserve">N4400K  </v>
      </c>
      <c r="BC2520">
        <v>1</v>
      </c>
      <c r="BE2520">
        <v>0</v>
      </c>
      <c r="BF2520">
        <v>0</v>
      </c>
      <c r="BG2520">
        <v>0</v>
      </c>
      <c r="BH2520">
        <v>1100</v>
      </c>
      <c r="BI2520">
        <v>1</v>
      </c>
      <c r="BJ2520">
        <v>1</v>
      </c>
      <c r="BK2520">
        <v>1</v>
      </c>
      <c r="BL2520">
        <v>0</v>
      </c>
      <c r="BO2520">
        <v>0</v>
      </c>
      <c r="BP2520">
        <v>0</v>
      </c>
      <c r="BW2520" t="str">
        <f t="shared" si="1504"/>
        <v>21:45:14.115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168</v>
      </c>
      <c r="CR2520">
        <v>0</v>
      </c>
      <c r="CW2520">
        <v>4365612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>"07/22/2022 21:45:14.356"</f>
        <v>07/22/2022 21:45:14.356</v>
      </c>
      <c r="C2521" t="str">
        <f t="shared" si="1475"/>
        <v>FFDFD3C0</v>
      </c>
      <c r="D2521" t="s">
        <v>121</v>
      </c>
      <c r="E2521">
        <v>12</v>
      </c>
      <c r="F2521">
        <v>1012</v>
      </c>
      <c r="G2521" t="s">
        <v>122</v>
      </c>
      <c r="J2521" t="s">
        <v>123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502"/>
        <v>21:45:14.109</v>
      </c>
      <c r="T2521" t="str">
        <f t="shared" si="1503"/>
        <v>21:45:13.609</v>
      </c>
      <c r="U2521" t="str">
        <f t="shared" si="1491"/>
        <v>A54CFF</v>
      </c>
      <c r="V2521">
        <v>0</v>
      </c>
      <c r="W2521">
        <v>0</v>
      </c>
      <c r="X2521">
        <v>2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1</v>
      </c>
      <c r="AI2521" t="s">
        <v>910</v>
      </c>
      <c r="AJ2521">
        <v>43.488092000000002</v>
      </c>
      <c r="AK2521" t="s">
        <v>958</v>
      </c>
      <c r="AL2521">
        <v>-88.840170000000001</v>
      </c>
      <c r="AM2521">
        <v>25</v>
      </c>
      <c r="AN2521">
        <v>1200</v>
      </c>
      <c r="AO2521" t="s">
        <v>118</v>
      </c>
      <c r="AP2521">
        <v>-41</v>
      </c>
      <c r="AQ2521">
        <v>-48</v>
      </c>
      <c r="AR2521">
        <v>-128</v>
      </c>
      <c r="AZ2521">
        <v>1200</v>
      </c>
      <c r="BA2521">
        <v>1</v>
      </c>
      <c r="BB2521" t="str">
        <f t="shared" si="1478"/>
        <v xml:space="preserve">N4400K  </v>
      </c>
      <c r="BC2521">
        <v>1</v>
      </c>
      <c r="BE2521">
        <v>0</v>
      </c>
      <c r="BF2521">
        <v>0</v>
      </c>
      <c r="BG2521">
        <v>0</v>
      </c>
      <c r="BH2521">
        <v>1100</v>
      </c>
      <c r="BI2521">
        <v>1</v>
      </c>
      <c r="BJ2521">
        <v>1</v>
      </c>
      <c r="BK2521">
        <v>1</v>
      </c>
      <c r="BL2521">
        <v>0</v>
      </c>
      <c r="BO2521">
        <v>0</v>
      </c>
      <c r="BP2521">
        <v>0</v>
      </c>
      <c r="BW2521" t="str">
        <f t="shared" si="1504"/>
        <v>21:45:14.115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119</v>
      </c>
      <c r="CQ2521">
        <v>168</v>
      </c>
      <c r="CR2521">
        <v>0</v>
      </c>
      <c r="CW2521">
        <v>4365612</v>
      </c>
      <c r="CY2521">
        <v>1</v>
      </c>
      <c r="CZ2521">
        <v>0</v>
      </c>
      <c r="DA2521">
        <v>1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>"07/22/2022 21:45:14.356"</f>
        <v>07/22/2022 21:45:14.356</v>
      </c>
      <c r="C2522" t="str">
        <f t="shared" si="1475"/>
        <v>FFDFD3C0</v>
      </c>
      <c r="D2522" t="s">
        <v>113</v>
      </c>
      <c r="E2522">
        <v>44</v>
      </c>
      <c r="H2522">
        <v>151</v>
      </c>
      <c r="I2522" t="s">
        <v>114</v>
      </c>
      <c r="J2522" t="s">
        <v>115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502"/>
        <v>21:45:14.109</v>
      </c>
      <c r="T2522" t="str">
        <f t="shared" si="1503"/>
        <v>21:45:13.609</v>
      </c>
      <c r="U2522" t="str">
        <f t="shared" si="1491"/>
        <v>A54CFF</v>
      </c>
      <c r="V2522">
        <v>0</v>
      </c>
      <c r="W2522">
        <v>0</v>
      </c>
      <c r="X2522">
        <v>2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1</v>
      </c>
      <c r="AI2522" t="s">
        <v>910</v>
      </c>
      <c r="AJ2522">
        <v>43.488092000000002</v>
      </c>
      <c r="AK2522" t="s">
        <v>958</v>
      </c>
      <c r="AL2522">
        <v>-88.840170000000001</v>
      </c>
      <c r="AM2522">
        <v>25</v>
      </c>
      <c r="AN2522">
        <v>1200</v>
      </c>
      <c r="AO2522" t="s">
        <v>118</v>
      </c>
      <c r="AP2522">
        <v>-41</v>
      </c>
      <c r="AQ2522">
        <v>-48</v>
      </c>
      <c r="AR2522">
        <v>-128</v>
      </c>
      <c r="AZ2522">
        <v>1200</v>
      </c>
      <c r="BA2522">
        <v>1</v>
      </c>
      <c r="BB2522" t="str">
        <f t="shared" si="1478"/>
        <v xml:space="preserve">N4400K  </v>
      </c>
      <c r="BC2522">
        <v>1</v>
      </c>
      <c r="BE2522">
        <v>0</v>
      </c>
      <c r="BF2522">
        <v>0</v>
      </c>
      <c r="BG2522">
        <v>0</v>
      </c>
      <c r="BH2522">
        <v>1100</v>
      </c>
      <c r="BI2522">
        <v>1</v>
      </c>
      <c r="BJ2522">
        <v>1</v>
      </c>
      <c r="BK2522">
        <v>1</v>
      </c>
      <c r="BL2522">
        <v>0</v>
      </c>
      <c r="BO2522">
        <v>0</v>
      </c>
      <c r="BP2522">
        <v>0</v>
      </c>
      <c r="BW2522" t="str">
        <f t="shared" si="1504"/>
        <v>21:45:14.115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119</v>
      </c>
      <c r="CQ2522">
        <v>168</v>
      </c>
      <c r="CR2522">
        <v>0</v>
      </c>
      <c r="CW2522">
        <v>4365612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>"07/22/2022 21:45:14.418"</f>
        <v>07/22/2022 21:45:14.418</v>
      </c>
      <c r="C2523" t="str">
        <f t="shared" si="1475"/>
        <v>FFDFD3C0</v>
      </c>
      <c r="D2523" t="s">
        <v>113</v>
      </c>
      <c r="E2523">
        <v>45</v>
      </c>
      <c r="H2523">
        <v>152</v>
      </c>
      <c r="I2523" t="s">
        <v>120</v>
      </c>
      <c r="J2523" t="s">
        <v>115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502"/>
        <v>21:45:14.109</v>
      </c>
      <c r="T2523" t="str">
        <f t="shared" si="1503"/>
        <v>21:45:13.609</v>
      </c>
      <c r="U2523" t="str">
        <f t="shared" si="1491"/>
        <v>A54CFF</v>
      </c>
      <c r="V2523">
        <v>0</v>
      </c>
      <c r="W2523">
        <v>0</v>
      </c>
      <c r="X2523">
        <v>2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1</v>
      </c>
      <c r="AI2523" t="s">
        <v>910</v>
      </c>
      <c r="AJ2523">
        <v>43.488092000000002</v>
      </c>
      <c r="AK2523" t="s">
        <v>958</v>
      </c>
      <c r="AL2523">
        <v>-88.840170000000001</v>
      </c>
      <c r="AM2523">
        <v>25</v>
      </c>
      <c r="AN2523">
        <v>1200</v>
      </c>
      <c r="AO2523" t="s">
        <v>118</v>
      </c>
      <c r="AP2523">
        <v>-41</v>
      </c>
      <c r="AQ2523">
        <v>-48</v>
      </c>
      <c r="AR2523">
        <v>-128</v>
      </c>
      <c r="AZ2523">
        <v>1200</v>
      </c>
      <c r="BA2523">
        <v>1</v>
      </c>
      <c r="BB2523" t="str">
        <f t="shared" si="1478"/>
        <v xml:space="preserve">N4400K  </v>
      </c>
      <c r="BC2523">
        <v>1</v>
      </c>
      <c r="BE2523">
        <v>0</v>
      </c>
      <c r="BF2523">
        <v>0</v>
      </c>
      <c r="BG2523">
        <v>0</v>
      </c>
      <c r="BH2523">
        <v>1100</v>
      </c>
      <c r="BI2523">
        <v>1</v>
      </c>
      <c r="BJ2523">
        <v>1</v>
      </c>
      <c r="BK2523">
        <v>1</v>
      </c>
      <c r="BL2523">
        <v>0</v>
      </c>
      <c r="BO2523">
        <v>0</v>
      </c>
      <c r="BP2523">
        <v>0</v>
      </c>
      <c r="BW2523" t="str">
        <f t="shared" si="1504"/>
        <v>21:45:14.115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119</v>
      </c>
      <c r="CQ2523">
        <v>168</v>
      </c>
      <c r="CR2523">
        <v>0</v>
      </c>
      <c r="CW2523">
        <v>4365612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>"07/22/2022 21:45:14.418"</f>
        <v>07/22/2022 21:45:14.418</v>
      </c>
      <c r="C2524" t="str">
        <f t="shared" si="1475"/>
        <v>FFDFD3C0</v>
      </c>
      <c r="D2524" t="s">
        <v>124</v>
      </c>
      <c r="E2524">
        <v>2</v>
      </c>
      <c r="H2524">
        <v>156</v>
      </c>
      <c r="I2524" t="s">
        <v>125</v>
      </c>
      <c r="J2524" t="s">
        <v>126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1502"/>
        <v>21:45:14.109</v>
      </c>
      <c r="T2524" t="str">
        <f t="shared" si="1503"/>
        <v>21:45:13.609</v>
      </c>
      <c r="U2524" t="str">
        <f t="shared" si="1491"/>
        <v>A54CFF</v>
      </c>
      <c r="V2524">
        <v>0</v>
      </c>
      <c r="W2524">
        <v>0</v>
      </c>
      <c r="X2524">
        <v>2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1</v>
      </c>
      <c r="AI2524" t="s">
        <v>910</v>
      </c>
      <c r="AJ2524">
        <v>43.488092000000002</v>
      </c>
      <c r="AK2524" t="s">
        <v>958</v>
      </c>
      <c r="AL2524">
        <v>-88.840170000000001</v>
      </c>
      <c r="AM2524">
        <v>25</v>
      </c>
      <c r="AN2524">
        <v>1200</v>
      </c>
      <c r="AO2524" t="s">
        <v>118</v>
      </c>
      <c r="AP2524">
        <v>-41</v>
      </c>
      <c r="AQ2524">
        <v>-48</v>
      </c>
      <c r="AR2524">
        <v>-128</v>
      </c>
      <c r="AZ2524">
        <v>1200</v>
      </c>
      <c r="BA2524">
        <v>1</v>
      </c>
      <c r="BB2524" t="str">
        <f t="shared" si="1478"/>
        <v xml:space="preserve">N4400K  </v>
      </c>
      <c r="BC2524">
        <v>1</v>
      </c>
      <c r="BE2524">
        <v>0</v>
      </c>
      <c r="BF2524">
        <v>0</v>
      </c>
      <c r="BG2524">
        <v>0</v>
      </c>
      <c r="BH2524">
        <v>1100</v>
      </c>
      <c r="BI2524">
        <v>1</v>
      </c>
      <c r="BJ2524">
        <v>1</v>
      </c>
      <c r="BK2524">
        <v>1</v>
      </c>
      <c r="BL2524">
        <v>0</v>
      </c>
      <c r="BO2524">
        <v>0</v>
      </c>
      <c r="BP2524">
        <v>0</v>
      </c>
      <c r="BW2524" t="str">
        <f t="shared" si="1504"/>
        <v>21:45:14.115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168</v>
      </c>
      <c r="CR2524">
        <v>0</v>
      </c>
      <c r="CW2524">
        <v>4365612</v>
      </c>
      <c r="CY2524">
        <v>1</v>
      </c>
      <c r="CZ2524">
        <v>0</v>
      </c>
      <c r="DA2524">
        <v>0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 t="shared" ref="A2525:A2530" si="1505">"07/22/2022 21:45:15.293"</f>
        <v>07/22/2022 21:45:15.293</v>
      </c>
      <c r="C2525" t="str">
        <f t="shared" si="1475"/>
        <v>FFDFD3C0</v>
      </c>
      <c r="D2525" t="s">
        <v>113</v>
      </c>
      <c r="E2525">
        <v>45</v>
      </c>
      <c r="H2525">
        <v>152</v>
      </c>
      <c r="I2525" t="s">
        <v>120</v>
      </c>
      <c r="J2525" t="s">
        <v>115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ref="S2525:S2530" si="1506">"21:45:15.063"</f>
        <v>21:45:15.063</v>
      </c>
      <c r="T2525" t="str">
        <f t="shared" ref="T2525:T2530" si="1507">"21:45:14.663"</f>
        <v>21:45:14.663</v>
      </c>
      <c r="U2525" t="str">
        <f t="shared" si="1491"/>
        <v>A54CFF</v>
      </c>
      <c r="V2525">
        <v>0</v>
      </c>
      <c r="W2525">
        <v>0</v>
      </c>
      <c r="X2525">
        <v>2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1</v>
      </c>
      <c r="AI2525" t="s">
        <v>959</v>
      </c>
      <c r="AJ2525">
        <v>43.487878000000002</v>
      </c>
      <c r="AK2525" t="s">
        <v>960</v>
      </c>
      <c r="AL2525">
        <v>-88.840362999999996</v>
      </c>
      <c r="AM2525">
        <v>25</v>
      </c>
      <c r="AN2525">
        <v>1200</v>
      </c>
      <c r="AO2525" t="s">
        <v>118</v>
      </c>
      <c r="AP2525">
        <v>-33</v>
      </c>
      <c r="AQ2525">
        <v>-53</v>
      </c>
      <c r="AR2525">
        <v>-192</v>
      </c>
      <c r="AZ2525">
        <v>1200</v>
      </c>
      <c r="BA2525">
        <v>1</v>
      </c>
      <c r="BB2525" t="str">
        <f t="shared" si="1478"/>
        <v xml:space="preserve">N4400K  </v>
      </c>
      <c r="BC2525">
        <v>1</v>
      </c>
      <c r="BE2525">
        <v>0</v>
      </c>
      <c r="BF2525">
        <v>0</v>
      </c>
      <c r="BG2525">
        <v>0</v>
      </c>
      <c r="BH2525">
        <v>1100</v>
      </c>
      <c r="BI2525">
        <v>1</v>
      </c>
      <c r="BJ2525">
        <v>1</v>
      </c>
      <c r="BK2525">
        <v>1</v>
      </c>
      <c r="BL2525">
        <v>0</v>
      </c>
      <c r="BO2525">
        <v>0</v>
      </c>
      <c r="BP2525">
        <v>0</v>
      </c>
      <c r="BW2525" t="str">
        <f t="shared" ref="BW2525:BW2530" si="1508">"21:45:15.068"</f>
        <v>21:45:15.068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168</v>
      </c>
      <c r="CR2525">
        <v>1</v>
      </c>
      <c r="CW2525">
        <v>13558153</v>
      </c>
      <c r="CY2525">
        <v>1</v>
      </c>
      <c r="CZ2525">
        <v>0</v>
      </c>
      <c r="DA2525">
        <v>0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 t="shared" si="1505"/>
        <v>07/22/2022 21:45:15.293</v>
      </c>
      <c r="C2526" t="str">
        <f t="shared" si="1475"/>
        <v>FFDFD3C0</v>
      </c>
      <c r="D2526" t="s">
        <v>124</v>
      </c>
      <c r="E2526">
        <v>2</v>
      </c>
      <c r="H2526">
        <v>156</v>
      </c>
      <c r="I2526" t="s">
        <v>125</v>
      </c>
      <c r="J2526" t="s">
        <v>126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506"/>
        <v>21:45:15.063</v>
      </c>
      <c r="T2526" t="str">
        <f t="shared" si="1507"/>
        <v>21:45:14.663</v>
      </c>
      <c r="U2526" t="str">
        <f t="shared" si="1491"/>
        <v>A54CFF</v>
      </c>
      <c r="V2526">
        <v>0</v>
      </c>
      <c r="W2526">
        <v>0</v>
      </c>
      <c r="X2526">
        <v>2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1</v>
      </c>
      <c r="AI2526" t="s">
        <v>959</v>
      </c>
      <c r="AJ2526">
        <v>43.487878000000002</v>
      </c>
      <c r="AK2526" t="s">
        <v>960</v>
      </c>
      <c r="AL2526">
        <v>-88.840362999999996</v>
      </c>
      <c r="AM2526">
        <v>25</v>
      </c>
      <c r="AN2526">
        <v>1200</v>
      </c>
      <c r="AO2526" t="s">
        <v>118</v>
      </c>
      <c r="AP2526">
        <v>-33</v>
      </c>
      <c r="AQ2526">
        <v>-53</v>
      </c>
      <c r="AR2526">
        <v>-192</v>
      </c>
      <c r="AZ2526">
        <v>1200</v>
      </c>
      <c r="BA2526">
        <v>1</v>
      </c>
      <c r="BB2526" t="str">
        <f t="shared" si="1478"/>
        <v xml:space="preserve">N4400K  </v>
      </c>
      <c r="BC2526">
        <v>1</v>
      </c>
      <c r="BE2526">
        <v>0</v>
      </c>
      <c r="BF2526">
        <v>0</v>
      </c>
      <c r="BG2526">
        <v>0</v>
      </c>
      <c r="BH2526">
        <v>1100</v>
      </c>
      <c r="BI2526">
        <v>1</v>
      </c>
      <c r="BJ2526">
        <v>1</v>
      </c>
      <c r="BK2526">
        <v>1</v>
      </c>
      <c r="BL2526">
        <v>0</v>
      </c>
      <c r="BO2526">
        <v>0</v>
      </c>
      <c r="BP2526">
        <v>0</v>
      </c>
      <c r="BW2526" t="str">
        <f t="shared" si="1508"/>
        <v>21:45:15.068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168</v>
      </c>
      <c r="CR2526">
        <v>1</v>
      </c>
      <c r="CW2526">
        <v>13558153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 t="shared" si="1505"/>
        <v>07/22/2022 21:45:15.293</v>
      </c>
      <c r="C2527" t="str">
        <f t="shared" si="1475"/>
        <v>FFDFD3C0</v>
      </c>
      <c r="D2527" t="s">
        <v>121</v>
      </c>
      <c r="E2527">
        <v>11</v>
      </c>
      <c r="F2527">
        <v>1011</v>
      </c>
      <c r="G2527" t="s">
        <v>125</v>
      </c>
      <c r="J2527" t="s">
        <v>123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506"/>
        <v>21:45:15.063</v>
      </c>
      <c r="T2527" t="str">
        <f t="shared" si="1507"/>
        <v>21:45:14.663</v>
      </c>
      <c r="U2527" t="str">
        <f t="shared" si="1491"/>
        <v>A54CFF</v>
      </c>
      <c r="V2527">
        <v>0</v>
      </c>
      <c r="W2527">
        <v>0</v>
      </c>
      <c r="X2527">
        <v>2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1</v>
      </c>
      <c r="AI2527" t="s">
        <v>959</v>
      </c>
      <c r="AJ2527">
        <v>43.487878000000002</v>
      </c>
      <c r="AK2527" t="s">
        <v>960</v>
      </c>
      <c r="AL2527">
        <v>-88.840362999999996</v>
      </c>
      <c r="AM2527">
        <v>25</v>
      </c>
      <c r="AN2527">
        <v>1200</v>
      </c>
      <c r="AO2527" t="s">
        <v>118</v>
      </c>
      <c r="AP2527">
        <v>-33</v>
      </c>
      <c r="AQ2527">
        <v>-53</v>
      </c>
      <c r="AR2527">
        <v>-192</v>
      </c>
      <c r="AZ2527">
        <v>1200</v>
      </c>
      <c r="BA2527">
        <v>1</v>
      </c>
      <c r="BB2527" t="str">
        <f t="shared" si="1478"/>
        <v xml:space="preserve">N4400K  </v>
      </c>
      <c r="BC2527">
        <v>1</v>
      </c>
      <c r="BE2527">
        <v>0</v>
      </c>
      <c r="BF2527">
        <v>0</v>
      </c>
      <c r="BG2527">
        <v>0</v>
      </c>
      <c r="BH2527">
        <v>1100</v>
      </c>
      <c r="BI2527">
        <v>1</v>
      </c>
      <c r="BJ2527">
        <v>1</v>
      </c>
      <c r="BK2527">
        <v>1</v>
      </c>
      <c r="BL2527">
        <v>0</v>
      </c>
      <c r="BO2527">
        <v>0</v>
      </c>
      <c r="BP2527">
        <v>0</v>
      </c>
      <c r="BW2527" t="str">
        <f t="shared" si="1508"/>
        <v>21:45:15.068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168</v>
      </c>
      <c r="CR2527">
        <v>1</v>
      </c>
      <c r="CW2527">
        <v>13558153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 t="shared" si="1505"/>
        <v>07/22/2022 21:45:15.293</v>
      </c>
      <c r="C2528" t="str">
        <f t="shared" si="1475"/>
        <v>FFDFD3C0</v>
      </c>
      <c r="D2528" t="s">
        <v>127</v>
      </c>
      <c r="E2528">
        <v>8</v>
      </c>
      <c r="F2528">
        <v>2008</v>
      </c>
      <c r="G2528" t="s">
        <v>128</v>
      </c>
      <c r="J2528" t="s">
        <v>129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506"/>
        <v>21:45:15.063</v>
      </c>
      <c r="T2528" t="str">
        <f t="shared" si="1507"/>
        <v>21:45:14.663</v>
      </c>
      <c r="U2528" t="str">
        <f t="shared" si="1491"/>
        <v>A54CFF</v>
      </c>
      <c r="V2528">
        <v>0</v>
      </c>
      <c r="W2528">
        <v>0</v>
      </c>
      <c r="X2528">
        <v>2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1</v>
      </c>
      <c r="AI2528" t="s">
        <v>959</v>
      </c>
      <c r="AJ2528">
        <v>43.487878000000002</v>
      </c>
      <c r="AK2528" t="s">
        <v>960</v>
      </c>
      <c r="AL2528">
        <v>-88.840362999999996</v>
      </c>
      <c r="AM2528">
        <v>25</v>
      </c>
      <c r="AN2528">
        <v>1200</v>
      </c>
      <c r="AO2528" t="s">
        <v>118</v>
      </c>
      <c r="AP2528">
        <v>-33</v>
      </c>
      <c r="AQ2528">
        <v>-53</v>
      </c>
      <c r="AR2528">
        <v>-192</v>
      </c>
      <c r="AZ2528">
        <v>1200</v>
      </c>
      <c r="BA2528">
        <v>1</v>
      </c>
      <c r="BB2528" t="str">
        <f t="shared" si="1478"/>
        <v xml:space="preserve">N4400K  </v>
      </c>
      <c r="BC2528">
        <v>1</v>
      </c>
      <c r="BE2528">
        <v>0</v>
      </c>
      <c r="BF2528">
        <v>0</v>
      </c>
      <c r="BG2528">
        <v>0</v>
      </c>
      <c r="BH2528">
        <v>1100</v>
      </c>
      <c r="BI2528">
        <v>1</v>
      </c>
      <c r="BJ2528">
        <v>1</v>
      </c>
      <c r="BK2528">
        <v>1</v>
      </c>
      <c r="BL2528">
        <v>0</v>
      </c>
      <c r="BO2528">
        <v>0</v>
      </c>
      <c r="BP2528">
        <v>0</v>
      </c>
      <c r="BW2528" t="str">
        <f t="shared" si="1508"/>
        <v>21:45:15.068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168</v>
      </c>
      <c r="CR2528">
        <v>1</v>
      </c>
      <c r="CW2528">
        <v>13558153</v>
      </c>
      <c r="CY2528">
        <v>1</v>
      </c>
      <c r="CZ2528">
        <v>0</v>
      </c>
      <c r="DA2528">
        <v>1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 t="shared" si="1505"/>
        <v>07/22/2022 21:45:15.293</v>
      </c>
      <c r="C2529" t="str">
        <f t="shared" si="1475"/>
        <v>FFDFD3C0</v>
      </c>
      <c r="D2529" t="s">
        <v>113</v>
      </c>
      <c r="E2529">
        <v>44</v>
      </c>
      <c r="H2529">
        <v>151</v>
      </c>
      <c r="I2529" t="s">
        <v>114</v>
      </c>
      <c r="J2529" t="s">
        <v>115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506"/>
        <v>21:45:15.063</v>
      </c>
      <c r="T2529" t="str">
        <f t="shared" si="1507"/>
        <v>21:45:14.663</v>
      </c>
      <c r="U2529" t="str">
        <f t="shared" si="1491"/>
        <v>A54CFF</v>
      </c>
      <c r="V2529">
        <v>0</v>
      </c>
      <c r="W2529">
        <v>0</v>
      </c>
      <c r="X2529">
        <v>2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1</v>
      </c>
      <c r="AI2529" t="s">
        <v>959</v>
      </c>
      <c r="AJ2529">
        <v>43.487878000000002</v>
      </c>
      <c r="AK2529" t="s">
        <v>960</v>
      </c>
      <c r="AL2529">
        <v>-88.840362999999996</v>
      </c>
      <c r="AM2529">
        <v>25</v>
      </c>
      <c r="AN2529">
        <v>1200</v>
      </c>
      <c r="AO2529" t="s">
        <v>118</v>
      </c>
      <c r="AP2529">
        <v>-33</v>
      </c>
      <c r="AQ2529">
        <v>-53</v>
      </c>
      <c r="AR2529">
        <v>-192</v>
      </c>
      <c r="AZ2529">
        <v>1200</v>
      </c>
      <c r="BA2529">
        <v>1</v>
      </c>
      <c r="BB2529" t="str">
        <f t="shared" si="1478"/>
        <v xml:space="preserve">N4400K  </v>
      </c>
      <c r="BC2529">
        <v>1</v>
      </c>
      <c r="BE2529">
        <v>0</v>
      </c>
      <c r="BF2529">
        <v>0</v>
      </c>
      <c r="BG2529">
        <v>0</v>
      </c>
      <c r="BH2529">
        <v>1100</v>
      </c>
      <c r="BI2529">
        <v>1</v>
      </c>
      <c r="BJ2529">
        <v>1</v>
      </c>
      <c r="BK2529">
        <v>1</v>
      </c>
      <c r="BL2529">
        <v>0</v>
      </c>
      <c r="BO2529">
        <v>0</v>
      </c>
      <c r="BP2529">
        <v>0</v>
      </c>
      <c r="BW2529" t="str">
        <f t="shared" si="1508"/>
        <v>21:45:15.068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168</v>
      </c>
      <c r="CR2529">
        <v>1</v>
      </c>
      <c r="CW2529">
        <v>13558153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 t="shared" si="1505"/>
        <v>07/22/2022 21:45:15.293</v>
      </c>
      <c r="C2530" t="str">
        <f t="shared" si="1475"/>
        <v>FFDFD3C0</v>
      </c>
      <c r="D2530" t="s">
        <v>121</v>
      </c>
      <c r="E2530">
        <v>12</v>
      </c>
      <c r="F2530">
        <v>1012</v>
      </c>
      <c r="G2530" t="s">
        <v>122</v>
      </c>
      <c r="J2530" t="s">
        <v>123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si="1506"/>
        <v>21:45:15.063</v>
      </c>
      <c r="T2530" t="str">
        <f t="shared" si="1507"/>
        <v>21:45:14.663</v>
      </c>
      <c r="U2530" t="str">
        <f t="shared" si="1491"/>
        <v>A54CFF</v>
      </c>
      <c r="V2530">
        <v>0</v>
      </c>
      <c r="W2530">
        <v>0</v>
      </c>
      <c r="X2530">
        <v>2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1</v>
      </c>
      <c r="AI2530" t="s">
        <v>959</v>
      </c>
      <c r="AJ2530">
        <v>43.487878000000002</v>
      </c>
      <c r="AK2530" t="s">
        <v>960</v>
      </c>
      <c r="AL2530">
        <v>-88.840362999999996</v>
      </c>
      <c r="AM2530">
        <v>25</v>
      </c>
      <c r="AN2530">
        <v>1200</v>
      </c>
      <c r="AO2530" t="s">
        <v>118</v>
      </c>
      <c r="AP2530">
        <v>-33</v>
      </c>
      <c r="AQ2530">
        <v>-53</v>
      </c>
      <c r="AR2530">
        <v>-192</v>
      </c>
      <c r="AZ2530">
        <v>1200</v>
      </c>
      <c r="BA2530">
        <v>1</v>
      </c>
      <c r="BB2530" t="str">
        <f t="shared" si="1478"/>
        <v xml:space="preserve">N4400K  </v>
      </c>
      <c r="BC2530">
        <v>1</v>
      </c>
      <c r="BE2530">
        <v>0</v>
      </c>
      <c r="BF2530">
        <v>0</v>
      </c>
      <c r="BG2530">
        <v>0</v>
      </c>
      <c r="BH2530">
        <v>1100</v>
      </c>
      <c r="BI2530">
        <v>1</v>
      </c>
      <c r="BJ2530">
        <v>1</v>
      </c>
      <c r="BK2530">
        <v>1</v>
      </c>
      <c r="BL2530">
        <v>0</v>
      </c>
      <c r="BO2530">
        <v>0</v>
      </c>
      <c r="BP2530">
        <v>0</v>
      </c>
      <c r="BW2530" t="str">
        <f t="shared" si="1508"/>
        <v>21:45:15.068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168</v>
      </c>
      <c r="CR2530">
        <v>1</v>
      </c>
      <c r="CW2530">
        <v>13558153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 t="shared" ref="A2531:A2536" si="1509">"07/22/2022 21:45:16.153"</f>
        <v>07/22/2022 21:45:16.153</v>
      </c>
      <c r="C2531" t="str">
        <f t="shared" si="1475"/>
        <v>FFDFD3C0</v>
      </c>
      <c r="D2531" t="s">
        <v>113</v>
      </c>
      <c r="E2531">
        <v>45</v>
      </c>
      <c r="H2531">
        <v>152</v>
      </c>
      <c r="I2531" t="s">
        <v>120</v>
      </c>
      <c r="J2531" t="s">
        <v>115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ref="S2531:S2536" si="1510">"21:45:15.930"</f>
        <v>21:45:15.930</v>
      </c>
      <c r="T2531" t="str">
        <f t="shared" ref="T2531:T2536" si="1511">"21:45:15.530"</f>
        <v>21:45:15.530</v>
      </c>
      <c r="U2531" t="str">
        <f t="shared" si="1491"/>
        <v>A54CFF</v>
      </c>
      <c r="V2531">
        <v>0</v>
      </c>
      <c r="W2531">
        <v>0</v>
      </c>
      <c r="X2531">
        <v>2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1</v>
      </c>
      <c r="AI2531" t="s">
        <v>961</v>
      </c>
      <c r="AJ2531">
        <v>43.487642000000001</v>
      </c>
      <c r="AK2531" t="s">
        <v>962</v>
      </c>
      <c r="AL2531">
        <v>-88.840491999999998</v>
      </c>
      <c r="AM2531">
        <v>25</v>
      </c>
      <c r="AN2531">
        <v>1200</v>
      </c>
      <c r="AO2531" t="s">
        <v>118</v>
      </c>
      <c r="AP2531">
        <v>-25</v>
      </c>
      <c r="AQ2531">
        <v>-56</v>
      </c>
      <c r="AR2531">
        <v>-256</v>
      </c>
      <c r="AZ2531">
        <v>1200</v>
      </c>
      <c r="BA2531">
        <v>1</v>
      </c>
      <c r="BB2531" t="str">
        <f t="shared" si="1478"/>
        <v xml:space="preserve">N4400K  </v>
      </c>
      <c r="BC2531">
        <v>1</v>
      </c>
      <c r="BE2531">
        <v>0</v>
      </c>
      <c r="BF2531">
        <v>0</v>
      </c>
      <c r="BG2531">
        <v>0</v>
      </c>
      <c r="BH2531">
        <v>1100</v>
      </c>
      <c r="BI2531">
        <v>1</v>
      </c>
      <c r="BJ2531">
        <v>1</v>
      </c>
      <c r="BK2531">
        <v>1</v>
      </c>
      <c r="BL2531">
        <v>0</v>
      </c>
      <c r="BO2531">
        <v>0</v>
      </c>
      <c r="BP2531">
        <v>0</v>
      </c>
      <c r="BW2531" t="str">
        <f t="shared" ref="BW2531:BW2536" si="1512">"21:45:15.930"</f>
        <v>21:45:15.930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7</v>
      </c>
      <c r="CP2531" t="s">
        <v>119</v>
      </c>
      <c r="CQ2531">
        <v>168</v>
      </c>
      <c r="CR2531">
        <v>3</v>
      </c>
      <c r="CW2531">
        <v>9798480</v>
      </c>
      <c r="CY2531">
        <v>1</v>
      </c>
      <c r="CZ2531">
        <v>0</v>
      </c>
      <c r="DA2531">
        <v>0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 t="shared" si="1509"/>
        <v>07/22/2022 21:45:16.153</v>
      </c>
      <c r="C2532" t="str">
        <f t="shared" si="1475"/>
        <v>FFDFD3C0</v>
      </c>
      <c r="D2532" t="s">
        <v>124</v>
      </c>
      <c r="E2532">
        <v>2</v>
      </c>
      <c r="H2532">
        <v>156</v>
      </c>
      <c r="I2532" t="s">
        <v>125</v>
      </c>
      <c r="J2532" t="s">
        <v>126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510"/>
        <v>21:45:15.930</v>
      </c>
      <c r="T2532" t="str">
        <f t="shared" si="1511"/>
        <v>21:45:15.530</v>
      </c>
      <c r="U2532" t="str">
        <f t="shared" si="1491"/>
        <v>A54CFF</v>
      </c>
      <c r="V2532">
        <v>0</v>
      </c>
      <c r="W2532">
        <v>0</v>
      </c>
      <c r="X2532">
        <v>2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1</v>
      </c>
      <c r="AI2532" t="s">
        <v>961</v>
      </c>
      <c r="AJ2532">
        <v>43.487642000000001</v>
      </c>
      <c r="AK2532" t="s">
        <v>962</v>
      </c>
      <c r="AL2532">
        <v>-88.840491999999998</v>
      </c>
      <c r="AM2532">
        <v>25</v>
      </c>
      <c r="AN2532">
        <v>1200</v>
      </c>
      <c r="AO2532" t="s">
        <v>118</v>
      </c>
      <c r="AP2532">
        <v>-25</v>
      </c>
      <c r="AQ2532">
        <v>-56</v>
      </c>
      <c r="AR2532">
        <v>-256</v>
      </c>
      <c r="AZ2532">
        <v>1200</v>
      </c>
      <c r="BA2532">
        <v>1</v>
      </c>
      <c r="BB2532" t="str">
        <f t="shared" si="1478"/>
        <v xml:space="preserve">N4400K  </v>
      </c>
      <c r="BC2532">
        <v>1</v>
      </c>
      <c r="BE2532">
        <v>0</v>
      </c>
      <c r="BF2532">
        <v>0</v>
      </c>
      <c r="BG2532">
        <v>0</v>
      </c>
      <c r="BH2532">
        <v>1100</v>
      </c>
      <c r="BI2532">
        <v>1</v>
      </c>
      <c r="BJ2532">
        <v>1</v>
      </c>
      <c r="BK2532">
        <v>1</v>
      </c>
      <c r="BL2532">
        <v>0</v>
      </c>
      <c r="BO2532">
        <v>0</v>
      </c>
      <c r="BP2532">
        <v>0</v>
      </c>
      <c r="BW2532" t="str">
        <f t="shared" si="1512"/>
        <v>21:45:15.930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119</v>
      </c>
      <c r="CQ2532">
        <v>168</v>
      </c>
      <c r="CR2532">
        <v>3</v>
      </c>
      <c r="CW2532">
        <v>9798480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 t="shared" si="1509"/>
        <v>07/22/2022 21:45:16.153</v>
      </c>
      <c r="C2533" t="str">
        <f t="shared" si="1475"/>
        <v>FFDFD3C0</v>
      </c>
      <c r="D2533" t="s">
        <v>121</v>
      </c>
      <c r="E2533">
        <v>11</v>
      </c>
      <c r="F2533">
        <v>1011</v>
      </c>
      <c r="G2533" t="s">
        <v>125</v>
      </c>
      <c r="J2533" t="s">
        <v>123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si="1510"/>
        <v>21:45:15.930</v>
      </c>
      <c r="T2533" t="str">
        <f t="shared" si="1511"/>
        <v>21:45:15.530</v>
      </c>
      <c r="U2533" t="str">
        <f t="shared" si="1491"/>
        <v>A54CFF</v>
      </c>
      <c r="V2533">
        <v>0</v>
      </c>
      <c r="W2533">
        <v>0</v>
      </c>
      <c r="X2533">
        <v>2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1</v>
      </c>
      <c r="AI2533" t="s">
        <v>961</v>
      </c>
      <c r="AJ2533">
        <v>43.487642000000001</v>
      </c>
      <c r="AK2533" t="s">
        <v>962</v>
      </c>
      <c r="AL2533">
        <v>-88.840491999999998</v>
      </c>
      <c r="AM2533">
        <v>25</v>
      </c>
      <c r="AN2533">
        <v>1200</v>
      </c>
      <c r="AO2533" t="s">
        <v>118</v>
      </c>
      <c r="AP2533">
        <v>-25</v>
      </c>
      <c r="AQ2533">
        <v>-56</v>
      </c>
      <c r="AR2533">
        <v>-256</v>
      </c>
      <c r="AZ2533">
        <v>1200</v>
      </c>
      <c r="BA2533">
        <v>1</v>
      </c>
      <c r="BB2533" t="str">
        <f t="shared" si="1478"/>
        <v xml:space="preserve">N4400K  </v>
      </c>
      <c r="BC2533">
        <v>1</v>
      </c>
      <c r="BE2533">
        <v>0</v>
      </c>
      <c r="BF2533">
        <v>0</v>
      </c>
      <c r="BG2533">
        <v>0</v>
      </c>
      <c r="BH2533">
        <v>1100</v>
      </c>
      <c r="BI2533">
        <v>1</v>
      </c>
      <c r="BJ2533">
        <v>1</v>
      </c>
      <c r="BK2533">
        <v>1</v>
      </c>
      <c r="BL2533">
        <v>0</v>
      </c>
      <c r="BO2533">
        <v>0</v>
      </c>
      <c r="BP2533">
        <v>0</v>
      </c>
      <c r="BW2533" t="str">
        <f t="shared" si="1512"/>
        <v>21:45:15.930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119</v>
      </c>
      <c r="CQ2533">
        <v>168</v>
      </c>
      <c r="CR2533">
        <v>3</v>
      </c>
      <c r="CW2533">
        <v>9798480</v>
      </c>
      <c r="CY2533">
        <v>1</v>
      </c>
      <c r="CZ2533">
        <v>0</v>
      </c>
      <c r="DA2533">
        <v>0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 t="shared" si="1509"/>
        <v>07/22/2022 21:45:16.153</v>
      </c>
      <c r="C2534" t="str">
        <f t="shared" si="1475"/>
        <v>FFDFD3C0</v>
      </c>
      <c r="D2534" t="s">
        <v>127</v>
      </c>
      <c r="E2534">
        <v>8</v>
      </c>
      <c r="F2534">
        <v>2008</v>
      </c>
      <c r="G2534" t="s">
        <v>128</v>
      </c>
      <c r="J2534" t="s">
        <v>129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510"/>
        <v>21:45:15.930</v>
      </c>
      <c r="T2534" t="str">
        <f t="shared" si="1511"/>
        <v>21:45:15.530</v>
      </c>
      <c r="U2534" t="str">
        <f t="shared" si="1491"/>
        <v>A54CFF</v>
      </c>
      <c r="V2534">
        <v>0</v>
      </c>
      <c r="W2534">
        <v>0</v>
      </c>
      <c r="X2534">
        <v>2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1</v>
      </c>
      <c r="AI2534" t="s">
        <v>961</v>
      </c>
      <c r="AJ2534">
        <v>43.487642000000001</v>
      </c>
      <c r="AK2534" t="s">
        <v>962</v>
      </c>
      <c r="AL2534">
        <v>-88.840491999999998</v>
      </c>
      <c r="AM2534">
        <v>25</v>
      </c>
      <c r="AN2534">
        <v>1200</v>
      </c>
      <c r="AO2534" t="s">
        <v>118</v>
      </c>
      <c r="AP2534">
        <v>-25</v>
      </c>
      <c r="AQ2534">
        <v>-56</v>
      </c>
      <c r="AR2534">
        <v>-256</v>
      </c>
      <c r="AZ2534">
        <v>1200</v>
      </c>
      <c r="BA2534">
        <v>1</v>
      </c>
      <c r="BB2534" t="str">
        <f t="shared" si="1478"/>
        <v xml:space="preserve">N4400K  </v>
      </c>
      <c r="BC2534">
        <v>1</v>
      </c>
      <c r="BE2534">
        <v>0</v>
      </c>
      <c r="BF2534">
        <v>0</v>
      </c>
      <c r="BG2534">
        <v>0</v>
      </c>
      <c r="BH2534">
        <v>1100</v>
      </c>
      <c r="BI2534">
        <v>1</v>
      </c>
      <c r="BJ2534">
        <v>1</v>
      </c>
      <c r="BK2534">
        <v>1</v>
      </c>
      <c r="BL2534">
        <v>0</v>
      </c>
      <c r="BO2534">
        <v>0</v>
      </c>
      <c r="BP2534">
        <v>0</v>
      </c>
      <c r="BW2534" t="str">
        <f t="shared" si="1512"/>
        <v>21:45:15.930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168</v>
      </c>
      <c r="CR2534">
        <v>3</v>
      </c>
      <c r="CW2534">
        <v>9798480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 t="shared" si="1509"/>
        <v>07/22/2022 21:45:16.153</v>
      </c>
      <c r="C2535" t="str">
        <f t="shared" si="1475"/>
        <v>FFDFD3C0</v>
      </c>
      <c r="D2535" t="s">
        <v>121</v>
      </c>
      <c r="E2535">
        <v>12</v>
      </c>
      <c r="F2535">
        <v>1012</v>
      </c>
      <c r="G2535" t="s">
        <v>122</v>
      </c>
      <c r="J2535" t="s">
        <v>123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510"/>
        <v>21:45:15.930</v>
      </c>
      <c r="T2535" t="str">
        <f t="shared" si="1511"/>
        <v>21:45:15.530</v>
      </c>
      <c r="U2535" t="str">
        <f t="shared" si="1491"/>
        <v>A54CFF</v>
      </c>
      <c r="V2535">
        <v>0</v>
      </c>
      <c r="W2535">
        <v>0</v>
      </c>
      <c r="X2535">
        <v>2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1</v>
      </c>
      <c r="AI2535" t="s">
        <v>961</v>
      </c>
      <c r="AJ2535">
        <v>43.487642000000001</v>
      </c>
      <c r="AK2535" t="s">
        <v>962</v>
      </c>
      <c r="AL2535">
        <v>-88.840491999999998</v>
      </c>
      <c r="AM2535">
        <v>25</v>
      </c>
      <c r="AN2535">
        <v>1200</v>
      </c>
      <c r="AO2535" t="s">
        <v>118</v>
      </c>
      <c r="AP2535">
        <v>-25</v>
      </c>
      <c r="AQ2535">
        <v>-56</v>
      </c>
      <c r="AR2535">
        <v>-256</v>
      </c>
      <c r="AZ2535">
        <v>1200</v>
      </c>
      <c r="BA2535">
        <v>1</v>
      </c>
      <c r="BB2535" t="str">
        <f t="shared" si="1478"/>
        <v xml:space="preserve">N4400K  </v>
      </c>
      <c r="BC2535">
        <v>1</v>
      </c>
      <c r="BE2535">
        <v>0</v>
      </c>
      <c r="BF2535">
        <v>0</v>
      </c>
      <c r="BG2535">
        <v>0</v>
      </c>
      <c r="BH2535">
        <v>1100</v>
      </c>
      <c r="BI2535">
        <v>1</v>
      </c>
      <c r="BJ2535">
        <v>1</v>
      </c>
      <c r="BK2535">
        <v>1</v>
      </c>
      <c r="BL2535">
        <v>0</v>
      </c>
      <c r="BO2535">
        <v>0</v>
      </c>
      <c r="BP2535">
        <v>0</v>
      </c>
      <c r="BW2535" t="str">
        <f t="shared" si="1512"/>
        <v>21:45:15.930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168</v>
      </c>
      <c r="CR2535">
        <v>3</v>
      </c>
      <c r="CW2535">
        <v>9798480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 t="shared" si="1509"/>
        <v>07/22/2022 21:45:16.153</v>
      </c>
      <c r="C2536" t="str">
        <f t="shared" si="1475"/>
        <v>FFDFD3C0</v>
      </c>
      <c r="D2536" t="s">
        <v>113</v>
      </c>
      <c r="E2536">
        <v>44</v>
      </c>
      <c r="H2536">
        <v>151</v>
      </c>
      <c r="I2536" t="s">
        <v>114</v>
      </c>
      <c r="J2536" t="s">
        <v>115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510"/>
        <v>21:45:15.930</v>
      </c>
      <c r="T2536" t="str">
        <f t="shared" si="1511"/>
        <v>21:45:15.530</v>
      </c>
      <c r="U2536" t="str">
        <f t="shared" si="1491"/>
        <v>A54CFF</v>
      </c>
      <c r="V2536">
        <v>0</v>
      </c>
      <c r="W2536">
        <v>0</v>
      </c>
      <c r="X2536">
        <v>2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1</v>
      </c>
      <c r="AI2536" t="s">
        <v>961</v>
      </c>
      <c r="AJ2536">
        <v>43.487642000000001</v>
      </c>
      <c r="AK2536" t="s">
        <v>962</v>
      </c>
      <c r="AL2536">
        <v>-88.840491999999998</v>
      </c>
      <c r="AM2536">
        <v>25</v>
      </c>
      <c r="AN2536">
        <v>1200</v>
      </c>
      <c r="AO2536" t="s">
        <v>118</v>
      </c>
      <c r="AP2536">
        <v>-25</v>
      </c>
      <c r="AQ2536">
        <v>-56</v>
      </c>
      <c r="AR2536">
        <v>-256</v>
      </c>
      <c r="AZ2536">
        <v>1200</v>
      </c>
      <c r="BA2536">
        <v>1</v>
      </c>
      <c r="BB2536" t="str">
        <f t="shared" si="1478"/>
        <v xml:space="preserve">N4400K  </v>
      </c>
      <c r="BC2536">
        <v>1</v>
      </c>
      <c r="BE2536">
        <v>0</v>
      </c>
      <c r="BF2536">
        <v>0</v>
      </c>
      <c r="BG2536">
        <v>0</v>
      </c>
      <c r="BH2536">
        <v>1100</v>
      </c>
      <c r="BI2536">
        <v>1</v>
      </c>
      <c r="BJ2536">
        <v>1</v>
      </c>
      <c r="BK2536">
        <v>1</v>
      </c>
      <c r="BL2536">
        <v>0</v>
      </c>
      <c r="BO2536">
        <v>0</v>
      </c>
      <c r="BP2536">
        <v>0</v>
      </c>
      <c r="BW2536" t="str">
        <f t="shared" si="1512"/>
        <v>21:45:15.930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168</v>
      </c>
      <c r="CR2536">
        <v>3</v>
      </c>
      <c r="CW2536">
        <v>9798480</v>
      </c>
      <c r="CY2536">
        <v>1</v>
      </c>
      <c r="CZ2536">
        <v>0</v>
      </c>
      <c r="DA2536">
        <v>1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 t="shared" ref="A2537:A2542" si="1513">"07/22/2022 21:45:17.137"</f>
        <v>07/22/2022 21:45:17.137</v>
      </c>
      <c r="C2537" t="str">
        <f t="shared" si="1475"/>
        <v>FFDFD3C0</v>
      </c>
      <c r="D2537" t="s">
        <v>127</v>
      </c>
      <c r="E2537">
        <v>8</v>
      </c>
      <c r="F2537">
        <v>2008</v>
      </c>
      <c r="G2537" t="s">
        <v>128</v>
      </c>
      <c r="J2537" t="s">
        <v>129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ref="S2537:S2542" si="1514">"21:45:16.914"</f>
        <v>21:45:16.914</v>
      </c>
      <c r="T2537" t="str">
        <f t="shared" ref="T2537:T2542" si="1515">"21:45:16.514"</f>
        <v>21:45:16.514</v>
      </c>
      <c r="U2537" t="str">
        <f t="shared" si="1491"/>
        <v>A54CFF</v>
      </c>
      <c r="V2537">
        <v>0</v>
      </c>
      <c r="W2537">
        <v>0</v>
      </c>
      <c r="X2537">
        <v>2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1</v>
      </c>
      <c r="AI2537" t="s">
        <v>963</v>
      </c>
      <c r="AJ2537">
        <v>43.487363000000002</v>
      </c>
      <c r="AK2537" t="s">
        <v>964</v>
      </c>
      <c r="AL2537">
        <v>-88.840556000000007</v>
      </c>
      <c r="AM2537">
        <v>25</v>
      </c>
      <c r="AN2537">
        <v>1200</v>
      </c>
      <c r="AO2537" t="s">
        <v>118</v>
      </c>
      <c r="AP2537">
        <v>-16</v>
      </c>
      <c r="AQ2537">
        <v>-58</v>
      </c>
      <c r="AR2537">
        <v>-256</v>
      </c>
      <c r="AZ2537">
        <v>1200</v>
      </c>
      <c r="BA2537">
        <v>1</v>
      </c>
      <c r="BB2537" t="str">
        <f t="shared" si="1478"/>
        <v xml:space="preserve">N4400K  </v>
      </c>
      <c r="BC2537">
        <v>1</v>
      </c>
      <c r="BE2537">
        <v>0</v>
      </c>
      <c r="BF2537">
        <v>0</v>
      </c>
      <c r="BG2537">
        <v>0</v>
      </c>
      <c r="BH2537">
        <v>1100</v>
      </c>
      <c r="BI2537">
        <v>1</v>
      </c>
      <c r="BJ2537">
        <v>1</v>
      </c>
      <c r="BK2537">
        <v>1</v>
      </c>
      <c r="BL2537">
        <v>0</v>
      </c>
      <c r="BO2537">
        <v>0</v>
      </c>
      <c r="BP2537">
        <v>0</v>
      </c>
      <c r="BW2537" t="str">
        <f t="shared" ref="BW2537:BW2542" si="1516">"21:45:16.915"</f>
        <v>21:45:16.915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168</v>
      </c>
      <c r="CR2537">
        <v>0</v>
      </c>
      <c r="CW2537">
        <v>4369192</v>
      </c>
      <c r="CY2537">
        <v>1</v>
      </c>
      <c r="CZ2537">
        <v>0</v>
      </c>
      <c r="DA2537">
        <v>0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 t="shared" si="1513"/>
        <v>07/22/2022 21:45:17.137</v>
      </c>
      <c r="C2538" t="str">
        <f t="shared" si="1475"/>
        <v>FFDFD3C0</v>
      </c>
      <c r="D2538" t="s">
        <v>113</v>
      </c>
      <c r="E2538">
        <v>44</v>
      </c>
      <c r="H2538">
        <v>151</v>
      </c>
      <c r="I2538" t="s">
        <v>114</v>
      </c>
      <c r="J2538" t="s">
        <v>115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514"/>
        <v>21:45:16.914</v>
      </c>
      <c r="T2538" t="str">
        <f t="shared" si="1515"/>
        <v>21:45:16.514</v>
      </c>
      <c r="U2538" t="str">
        <f t="shared" si="1491"/>
        <v>A54CFF</v>
      </c>
      <c r="V2538">
        <v>0</v>
      </c>
      <c r="W2538">
        <v>0</v>
      </c>
      <c r="X2538">
        <v>2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1</v>
      </c>
      <c r="AI2538" t="s">
        <v>963</v>
      </c>
      <c r="AJ2538">
        <v>43.487363000000002</v>
      </c>
      <c r="AK2538" t="s">
        <v>964</v>
      </c>
      <c r="AL2538">
        <v>-88.840556000000007</v>
      </c>
      <c r="AM2538">
        <v>25</v>
      </c>
      <c r="AN2538">
        <v>1200</v>
      </c>
      <c r="AO2538" t="s">
        <v>118</v>
      </c>
      <c r="AP2538">
        <v>-16</v>
      </c>
      <c r="AQ2538">
        <v>-58</v>
      </c>
      <c r="AR2538">
        <v>-256</v>
      </c>
      <c r="AZ2538">
        <v>1200</v>
      </c>
      <c r="BA2538">
        <v>1</v>
      </c>
      <c r="BB2538" t="str">
        <f t="shared" si="1478"/>
        <v xml:space="preserve">N4400K  </v>
      </c>
      <c r="BC2538">
        <v>1</v>
      </c>
      <c r="BE2538">
        <v>0</v>
      </c>
      <c r="BF2538">
        <v>0</v>
      </c>
      <c r="BG2538">
        <v>0</v>
      </c>
      <c r="BH2538">
        <v>1100</v>
      </c>
      <c r="BI2538">
        <v>1</v>
      </c>
      <c r="BJ2538">
        <v>1</v>
      </c>
      <c r="BK2538">
        <v>1</v>
      </c>
      <c r="BL2538">
        <v>0</v>
      </c>
      <c r="BO2538">
        <v>0</v>
      </c>
      <c r="BP2538">
        <v>0</v>
      </c>
      <c r="BW2538" t="str">
        <f t="shared" si="1516"/>
        <v>21:45:16.915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119</v>
      </c>
      <c r="CQ2538">
        <v>168</v>
      </c>
      <c r="CR2538">
        <v>0</v>
      </c>
      <c r="CW2538">
        <v>4369192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 t="shared" si="1513"/>
        <v>07/22/2022 21:45:17.137</v>
      </c>
      <c r="C2539" t="str">
        <f t="shared" ref="C2539:C2602" si="1517">"FFDFD3C0"</f>
        <v>FFDFD3C0</v>
      </c>
      <c r="D2539" t="s">
        <v>121</v>
      </c>
      <c r="E2539">
        <v>12</v>
      </c>
      <c r="F2539">
        <v>1012</v>
      </c>
      <c r="G2539" t="s">
        <v>122</v>
      </c>
      <c r="J2539" t="s">
        <v>123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514"/>
        <v>21:45:16.914</v>
      </c>
      <c r="T2539" t="str">
        <f t="shared" si="1515"/>
        <v>21:45:16.514</v>
      </c>
      <c r="U2539" t="str">
        <f t="shared" si="1491"/>
        <v>A54CFF</v>
      </c>
      <c r="V2539">
        <v>0</v>
      </c>
      <c r="W2539">
        <v>0</v>
      </c>
      <c r="X2539">
        <v>2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1</v>
      </c>
      <c r="AI2539" t="s">
        <v>963</v>
      </c>
      <c r="AJ2539">
        <v>43.487363000000002</v>
      </c>
      <c r="AK2539" t="s">
        <v>964</v>
      </c>
      <c r="AL2539">
        <v>-88.840556000000007</v>
      </c>
      <c r="AM2539">
        <v>25</v>
      </c>
      <c r="AN2539">
        <v>1200</v>
      </c>
      <c r="AO2539" t="s">
        <v>118</v>
      </c>
      <c r="AP2539">
        <v>-16</v>
      </c>
      <c r="AQ2539">
        <v>-58</v>
      </c>
      <c r="AR2539">
        <v>-256</v>
      </c>
      <c r="AZ2539">
        <v>1200</v>
      </c>
      <c r="BA2539">
        <v>1</v>
      </c>
      <c r="BB2539" t="str">
        <f t="shared" ref="BB2539:BB2602" si="1518">"N4400K  "</f>
        <v xml:space="preserve">N4400K  </v>
      </c>
      <c r="BC2539">
        <v>1</v>
      </c>
      <c r="BE2539">
        <v>0</v>
      </c>
      <c r="BF2539">
        <v>0</v>
      </c>
      <c r="BG2539">
        <v>0</v>
      </c>
      <c r="BH2539">
        <v>1100</v>
      </c>
      <c r="BI2539">
        <v>1</v>
      </c>
      <c r="BJ2539">
        <v>1</v>
      </c>
      <c r="BK2539">
        <v>1</v>
      </c>
      <c r="BL2539">
        <v>0</v>
      </c>
      <c r="BO2539">
        <v>0</v>
      </c>
      <c r="BP2539">
        <v>0</v>
      </c>
      <c r="BW2539" t="str">
        <f t="shared" si="1516"/>
        <v>21:45:16.915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168</v>
      </c>
      <c r="CR2539">
        <v>0</v>
      </c>
      <c r="CW2539">
        <v>4369192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 t="shared" si="1513"/>
        <v>07/22/2022 21:45:17.137</v>
      </c>
      <c r="C2540" t="str">
        <f t="shared" si="1517"/>
        <v>FFDFD3C0</v>
      </c>
      <c r="D2540" t="s">
        <v>113</v>
      </c>
      <c r="E2540">
        <v>45</v>
      </c>
      <c r="H2540">
        <v>152</v>
      </c>
      <c r="I2540" t="s">
        <v>120</v>
      </c>
      <c r="J2540" t="s">
        <v>115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514"/>
        <v>21:45:16.914</v>
      </c>
      <c r="T2540" t="str">
        <f t="shared" si="1515"/>
        <v>21:45:16.514</v>
      </c>
      <c r="U2540" t="str">
        <f t="shared" si="1491"/>
        <v>A54CFF</v>
      </c>
      <c r="V2540">
        <v>0</v>
      </c>
      <c r="W2540">
        <v>0</v>
      </c>
      <c r="X2540">
        <v>2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1</v>
      </c>
      <c r="AI2540" t="s">
        <v>963</v>
      </c>
      <c r="AJ2540">
        <v>43.487363000000002</v>
      </c>
      <c r="AK2540" t="s">
        <v>964</v>
      </c>
      <c r="AL2540">
        <v>-88.840556000000007</v>
      </c>
      <c r="AM2540">
        <v>25</v>
      </c>
      <c r="AN2540">
        <v>1200</v>
      </c>
      <c r="AO2540" t="s">
        <v>118</v>
      </c>
      <c r="AP2540">
        <v>-16</v>
      </c>
      <c r="AQ2540">
        <v>-58</v>
      </c>
      <c r="AR2540">
        <v>-256</v>
      </c>
      <c r="AZ2540">
        <v>1200</v>
      </c>
      <c r="BA2540">
        <v>1</v>
      </c>
      <c r="BB2540" t="str">
        <f t="shared" si="1518"/>
        <v xml:space="preserve">N4400K  </v>
      </c>
      <c r="BC2540">
        <v>1</v>
      </c>
      <c r="BE2540">
        <v>0</v>
      </c>
      <c r="BF2540">
        <v>0</v>
      </c>
      <c r="BG2540">
        <v>0</v>
      </c>
      <c r="BH2540">
        <v>1100</v>
      </c>
      <c r="BI2540">
        <v>1</v>
      </c>
      <c r="BJ2540">
        <v>1</v>
      </c>
      <c r="BK2540">
        <v>1</v>
      </c>
      <c r="BL2540">
        <v>0</v>
      </c>
      <c r="BO2540">
        <v>0</v>
      </c>
      <c r="BP2540">
        <v>0</v>
      </c>
      <c r="BW2540" t="str">
        <f t="shared" si="1516"/>
        <v>21:45:16.915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168</v>
      </c>
      <c r="CR2540">
        <v>0</v>
      </c>
      <c r="CW2540">
        <v>4369192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 t="shared" si="1513"/>
        <v>07/22/2022 21:45:17.137</v>
      </c>
      <c r="C2541" t="str">
        <f t="shared" si="1517"/>
        <v>FFDFD3C0</v>
      </c>
      <c r="D2541" t="s">
        <v>124</v>
      </c>
      <c r="E2541">
        <v>2</v>
      </c>
      <c r="H2541">
        <v>156</v>
      </c>
      <c r="I2541" t="s">
        <v>125</v>
      </c>
      <c r="J2541" t="s">
        <v>126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514"/>
        <v>21:45:16.914</v>
      </c>
      <c r="T2541" t="str">
        <f t="shared" si="1515"/>
        <v>21:45:16.514</v>
      </c>
      <c r="U2541" t="str">
        <f t="shared" si="1491"/>
        <v>A54CFF</v>
      </c>
      <c r="V2541">
        <v>0</v>
      </c>
      <c r="W2541">
        <v>0</v>
      </c>
      <c r="X2541">
        <v>2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1</v>
      </c>
      <c r="AI2541" t="s">
        <v>963</v>
      </c>
      <c r="AJ2541">
        <v>43.487363000000002</v>
      </c>
      <c r="AK2541" t="s">
        <v>964</v>
      </c>
      <c r="AL2541">
        <v>-88.840556000000007</v>
      </c>
      <c r="AM2541">
        <v>25</v>
      </c>
      <c r="AN2541">
        <v>1200</v>
      </c>
      <c r="AO2541" t="s">
        <v>118</v>
      </c>
      <c r="AP2541">
        <v>-16</v>
      </c>
      <c r="AQ2541">
        <v>-58</v>
      </c>
      <c r="AR2541">
        <v>-256</v>
      </c>
      <c r="AZ2541">
        <v>1200</v>
      </c>
      <c r="BA2541">
        <v>1</v>
      </c>
      <c r="BB2541" t="str">
        <f t="shared" si="1518"/>
        <v xml:space="preserve">N4400K  </v>
      </c>
      <c r="BC2541">
        <v>1</v>
      </c>
      <c r="BE2541">
        <v>0</v>
      </c>
      <c r="BF2541">
        <v>0</v>
      </c>
      <c r="BG2541">
        <v>0</v>
      </c>
      <c r="BH2541">
        <v>1100</v>
      </c>
      <c r="BI2541">
        <v>1</v>
      </c>
      <c r="BJ2541">
        <v>1</v>
      </c>
      <c r="BK2541">
        <v>1</v>
      </c>
      <c r="BL2541">
        <v>0</v>
      </c>
      <c r="BO2541">
        <v>0</v>
      </c>
      <c r="BP2541">
        <v>0</v>
      </c>
      <c r="BW2541" t="str">
        <f t="shared" si="1516"/>
        <v>21:45:16.915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168</v>
      </c>
      <c r="CR2541">
        <v>0</v>
      </c>
      <c r="CW2541">
        <v>4369192</v>
      </c>
      <c r="CY2541">
        <v>1</v>
      </c>
      <c r="CZ2541">
        <v>0</v>
      </c>
      <c r="DA2541">
        <v>1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 t="shared" si="1513"/>
        <v>07/22/2022 21:45:17.137</v>
      </c>
      <c r="C2542" t="str">
        <f t="shared" si="1517"/>
        <v>FFDFD3C0</v>
      </c>
      <c r="D2542" t="s">
        <v>121</v>
      </c>
      <c r="E2542">
        <v>11</v>
      </c>
      <c r="F2542">
        <v>1011</v>
      </c>
      <c r="G2542" t="s">
        <v>125</v>
      </c>
      <c r="J2542" t="s">
        <v>123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si="1514"/>
        <v>21:45:16.914</v>
      </c>
      <c r="T2542" t="str">
        <f t="shared" si="1515"/>
        <v>21:45:16.514</v>
      </c>
      <c r="U2542" t="str">
        <f t="shared" si="1491"/>
        <v>A54CFF</v>
      </c>
      <c r="V2542">
        <v>0</v>
      </c>
      <c r="W2542">
        <v>0</v>
      </c>
      <c r="X2542">
        <v>2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1</v>
      </c>
      <c r="AI2542" t="s">
        <v>963</v>
      </c>
      <c r="AJ2542">
        <v>43.487363000000002</v>
      </c>
      <c r="AK2542" t="s">
        <v>964</v>
      </c>
      <c r="AL2542">
        <v>-88.840556000000007</v>
      </c>
      <c r="AM2542">
        <v>25</v>
      </c>
      <c r="AN2542">
        <v>1200</v>
      </c>
      <c r="AO2542" t="s">
        <v>118</v>
      </c>
      <c r="AP2542">
        <v>-16</v>
      </c>
      <c r="AQ2542">
        <v>-58</v>
      </c>
      <c r="AR2542">
        <v>-256</v>
      </c>
      <c r="AZ2542">
        <v>1200</v>
      </c>
      <c r="BA2542">
        <v>1</v>
      </c>
      <c r="BB2542" t="str">
        <f t="shared" si="1518"/>
        <v xml:space="preserve">N4400K  </v>
      </c>
      <c r="BC2542">
        <v>1</v>
      </c>
      <c r="BE2542">
        <v>0</v>
      </c>
      <c r="BF2542">
        <v>0</v>
      </c>
      <c r="BG2542">
        <v>0</v>
      </c>
      <c r="BH2542">
        <v>1100</v>
      </c>
      <c r="BI2542">
        <v>1</v>
      </c>
      <c r="BJ2542">
        <v>1</v>
      </c>
      <c r="BK2542">
        <v>1</v>
      </c>
      <c r="BL2542">
        <v>0</v>
      </c>
      <c r="BO2542">
        <v>0</v>
      </c>
      <c r="BP2542">
        <v>0</v>
      </c>
      <c r="BW2542" t="str">
        <f t="shared" si="1516"/>
        <v>21:45:16.915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119</v>
      </c>
      <c r="CQ2542">
        <v>168</v>
      </c>
      <c r="CR2542">
        <v>0</v>
      </c>
      <c r="CW2542">
        <v>4369192</v>
      </c>
      <c r="CY2542">
        <v>1</v>
      </c>
      <c r="CZ2542">
        <v>0</v>
      </c>
      <c r="DA2542">
        <v>1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>"07/22/2022 21:45:18.106"</f>
        <v>07/22/2022 21:45:18.106</v>
      </c>
      <c r="C2543" t="str">
        <f t="shared" si="1517"/>
        <v>FFDFD3C0</v>
      </c>
      <c r="D2543" t="s">
        <v>113</v>
      </c>
      <c r="E2543">
        <v>44</v>
      </c>
      <c r="H2543">
        <v>151</v>
      </c>
      <c r="I2543" t="s">
        <v>114</v>
      </c>
      <c r="J2543" t="s">
        <v>115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ref="S2543:S2548" si="1519">"21:45:17.906"</f>
        <v>21:45:17.906</v>
      </c>
      <c r="T2543" t="str">
        <f t="shared" ref="T2543:T2548" si="1520">"21:45:17.406"</f>
        <v>21:45:17.406</v>
      </c>
      <c r="U2543" t="str">
        <f t="shared" si="1491"/>
        <v>A54CFF</v>
      </c>
      <c r="V2543">
        <v>0</v>
      </c>
      <c r="W2543">
        <v>0</v>
      </c>
      <c r="X2543">
        <v>2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1</v>
      </c>
      <c r="AI2543" t="s">
        <v>965</v>
      </c>
      <c r="AJ2543">
        <v>43.487084000000003</v>
      </c>
      <c r="AK2543" t="s">
        <v>966</v>
      </c>
      <c r="AL2543">
        <v>-88.840620999999999</v>
      </c>
      <c r="AM2543">
        <v>25</v>
      </c>
      <c r="AN2543">
        <v>1200</v>
      </c>
      <c r="AO2543" t="s">
        <v>118</v>
      </c>
      <c r="AP2543">
        <v>-9</v>
      </c>
      <c r="AQ2543">
        <v>-60</v>
      </c>
      <c r="AR2543">
        <v>-64</v>
      </c>
      <c r="AZ2543">
        <v>1200</v>
      </c>
      <c r="BA2543">
        <v>1</v>
      </c>
      <c r="BB2543" t="str">
        <f t="shared" si="1518"/>
        <v xml:space="preserve">N4400K  </v>
      </c>
      <c r="BC2543">
        <v>1</v>
      </c>
      <c r="BE2543">
        <v>0</v>
      </c>
      <c r="BF2543">
        <v>0</v>
      </c>
      <c r="BG2543">
        <v>0</v>
      </c>
      <c r="BH2543">
        <v>1075</v>
      </c>
      <c r="BI2543">
        <v>1</v>
      </c>
      <c r="BJ2543">
        <v>1</v>
      </c>
      <c r="BK2543">
        <v>1</v>
      </c>
      <c r="BL2543">
        <v>0</v>
      </c>
      <c r="BO2543">
        <v>0</v>
      </c>
      <c r="BP2543">
        <v>0</v>
      </c>
      <c r="BW2543" t="str">
        <f t="shared" ref="BW2543:BW2548" si="1521">"21:45:17.908"</f>
        <v>21:45:17.908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7</v>
      </c>
      <c r="CP2543" t="s">
        <v>119</v>
      </c>
      <c r="CQ2543">
        <v>168</v>
      </c>
      <c r="CR2543">
        <v>0</v>
      </c>
      <c r="CW2543">
        <v>4370477</v>
      </c>
      <c r="CY2543">
        <v>1</v>
      </c>
      <c r="CZ2543">
        <v>0</v>
      </c>
      <c r="DA2543">
        <v>0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>"07/22/2022 21:45:18.137"</f>
        <v>07/22/2022 21:45:18.137</v>
      </c>
      <c r="C2544" t="str">
        <f t="shared" si="1517"/>
        <v>FFDFD3C0</v>
      </c>
      <c r="D2544" t="s">
        <v>121</v>
      </c>
      <c r="E2544">
        <v>12</v>
      </c>
      <c r="F2544">
        <v>1012</v>
      </c>
      <c r="G2544" t="s">
        <v>122</v>
      </c>
      <c r="J2544" t="s">
        <v>123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519"/>
        <v>21:45:17.906</v>
      </c>
      <c r="T2544" t="str">
        <f t="shared" si="1520"/>
        <v>21:45:17.406</v>
      </c>
      <c r="U2544" t="str">
        <f t="shared" si="1491"/>
        <v>A54CFF</v>
      </c>
      <c r="V2544">
        <v>0</v>
      </c>
      <c r="W2544">
        <v>0</v>
      </c>
      <c r="X2544">
        <v>2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1</v>
      </c>
      <c r="AI2544" t="s">
        <v>965</v>
      </c>
      <c r="AJ2544">
        <v>43.487084000000003</v>
      </c>
      <c r="AK2544" t="s">
        <v>966</v>
      </c>
      <c r="AL2544">
        <v>-88.840620999999999</v>
      </c>
      <c r="AM2544">
        <v>25</v>
      </c>
      <c r="AN2544">
        <v>1200</v>
      </c>
      <c r="AO2544" t="s">
        <v>118</v>
      </c>
      <c r="AP2544">
        <v>-9</v>
      </c>
      <c r="AQ2544">
        <v>-60</v>
      </c>
      <c r="AR2544">
        <v>-64</v>
      </c>
      <c r="AZ2544">
        <v>1200</v>
      </c>
      <c r="BA2544">
        <v>1</v>
      </c>
      <c r="BB2544" t="str">
        <f t="shared" si="1518"/>
        <v xml:space="preserve">N4400K  </v>
      </c>
      <c r="BC2544">
        <v>1</v>
      </c>
      <c r="BE2544">
        <v>0</v>
      </c>
      <c r="BF2544">
        <v>0</v>
      </c>
      <c r="BG2544">
        <v>0</v>
      </c>
      <c r="BH2544">
        <v>1075</v>
      </c>
      <c r="BI2544">
        <v>1</v>
      </c>
      <c r="BJ2544">
        <v>1</v>
      </c>
      <c r="BK2544">
        <v>1</v>
      </c>
      <c r="BL2544">
        <v>0</v>
      </c>
      <c r="BO2544">
        <v>0</v>
      </c>
      <c r="BP2544">
        <v>0</v>
      </c>
      <c r="BW2544" t="str">
        <f t="shared" si="1521"/>
        <v>21:45:17.908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119</v>
      </c>
      <c r="CQ2544">
        <v>168</v>
      </c>
      <c r="CR2544">
        <v>0</v>
      </c>
      <c r="CW2544">
        <v>4370477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>"07/22/2022 21:45:18.168"</f>
        <v>07/22/2022 21:45:18.168</v>
      </c>
      <c r="C2545" t="str">
        <f t="shared" si="1517"/>
        <v>FFDFD3C0</v>
      </c>
      <c r="D2545" t="s">
        <v>121</v>
      </c>
      <c r="E2545">
        <v>11</v>
      </c>
      <c r="F2545">
        <v>1011</v>
      </c>
      <c r="G2545" t="s">
        <v>125</v>
      </c>
      <c r="J2545" t="s">
        <v>123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1519"/>
        <v>21:45:17.906</v>
      </c>
      <c r="T2545" t="str">
        <f t="shared" si="1520"/>
        <v>21:45:17.406</v>
      </c>
      <c r="U2545" t="str">
        <f t="shared" si="1491"/>
        <v>A54CFF</v>
      </c>
      <c r="V2545">
        <v>0</v>
      </c>
      <c r="W2545">
        <v>0</v>
      </c>
      <c r="X2545">
        <v>2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1</v>
      </c>
      <c r="AI2545" t="s">
        <v>965</v>
      </c>
      <c r="AJ2545">
        <v>43.487084000000003</v>
      </c>
      <c r="AK2545" t="s">
        <v>966</v>
      </c>
      <c r="AL2545">
        <v>-88.840620999999999</v>
      </c>
      <c r="AM2545">
        <v>25</v>
      </c>
      <c r="AN2545">
        <v>1200</v>
      </c>
      <c r="AO2545" t="s">
        <v>118</v>
      </c>
      <c r="AP2545">
        <v>-9</v>
      </c>
      <c r="AQ2545">
        <v>-60</v>
      </c>
      <c r="AR2545">
        <v>-64</v>
      </c>
      <c r="AZ2545">
        <v>1200</v>
      </c>
      <c r="BA2545">
        <v>1</v>
      </c>
      <c r="BB2545" t="str">
        <f t="shared" si="1518"/>
        <v xml:space="preserve">N4400K  </v>
      </c>
      <c r="BC2545">
        <v>1</v>
      </c>
      <c r="BE2545">
        <v>0</v>
      </c>
      <c r="BF2545">
        <v>0</v>
      </c>
      <c r="BG2545">
        <v>0</v>
      </c>
      <c r="BH2545">
        <v>1075</v>
      </c>
      <c r="BI2545">
        <v>1</v>
      </c>
      <c r="BJ2545">
        <v>1</v>
      </c>
      <c r="BK2545">
        <v>1</v>
      </c>
      <c r="BL2545">
        <v>0</v>
      </c>
      <c r="BO2545">
        <v>0</v>
      </c>
      <c r="BP2545">
        <v>0</v>
      </c>
      <c r="BW2545" t="str">
        <f t="shared" si="1521"/>
        <v>21:45:17.908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7</v>
      </c>
      <c r="CP2545" t="s">
        <v>119</v>
      </c>
      <c r="CQ2545">
        <v>168</v>
      </c>
      <c r="CR2545">
        <v>0</v>
      </c>
      <c r="CW2545">
        <v>4370477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>"07/22/2022 21:45:18.168"</f>
        <v>07/22/2022 21:45:18.168</v>
      </c>
      <c r="C2546" t="str">
        <f t="shared" si="1517"/>
        <v>FFDFD3C0</v>
      </c>
      <c r="D2546" t="s">
        <v>113</v>
      </c>
      <c r="E2546">
        <v>45</v>
      </c>
      <c r="H2546">
        <v>152</v>
      </c>
      <c r="I2546" t="s">
        <v>120</v>
      </c>
      <c r="J2546" t="s">
        <v>115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519"/>
        <v>21:45:17.906</v>
      </c>
      <c r="T2546" t="str">
        <f t="shared" si="1520"/>
        <v>21:45:17.406</v>
      </c>
      <c r="U2546" t="str">
        <f t="shared" si="1491"/>
        <v>A54CFF</v>
      </c>
      <c r="V2546">
        <v>0</v>
      </c>
      <c r="W2546">
        <v>0</v>
      </c>
      <c r="X2546">
        <v>2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1</v>
      </c>
      <c r="AI2546" t="s">
        <v>965</v>
      </c>
      <c r="AJ2546">
        <v>43.487084000000003</v>
      </c>
      <c r="AK2546" t="s">
        <v>966</v>
      </c>
      <c r="AL2546">
        <v>-88.840620999999999</v>
      </c>
      <c r="AM2546">
        <v>25</v>
      </c>
      <c r="AN2546">
        <v>1200</v>
      </c>
      <c r="AO2546" t="s">
        <v>118</v>
      </c>
      <c r="AP2546">
        <v>-9</v>
      </c>
      <c r="AQ2546">
        <v>-60</v>
      </c>
      <c r="AR2546">
        <v>-64</v>
      </c>
      <c r="AZ2546">
        <v>1200</v>
      </c>
      <c r="BA2546">
        <v>1</v>
      </c>
      <c r="BB2546" t="str">
        <f t="shared" si="1518"/>
        <v xml:space="preserve">N4400K  </v>
      </c>
      <c r="BC2546">
        <v>1</v>
      </c>
      <c r="BE2546">
        <v>0</v>
      </c>
      <c r="BF2546">
        <v>0</v>
      </c>
      <c r="BG2546">
        <v>0</v>
      </c>
      <c r="BH2546">
        <v>1075</v>
      </c>
      <c r="BI2546">
        <v>1</v>
      </c>
      <c r="BJ2546">
        <v>1</v>
      </c>
      <c r="BK2546">
        <v>1</v>
      </c>
      <c r="BL2546">
        <v>0</v>
      </c>
      <c r="BO2546">
        <v>0</v>
      </c>
      <c r="BP2546">
        <v>0</v>
      </c>
      <c r="BW2546" t="str">
        <f t="shared" si="1521"/>
        <v>21:45:17.908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7</v>
      </c>
      <c r="CP2546" t="s">
        <v>119</v>
      </c>
      <c r="CQ2546">
        <v>168</v>
      </c>
      <c r="CR2546">
        <v>0</v>
      </c>
      <c r="CW2546">
        <v>4370477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>"07/22/2022 21:45:18.168"</f>
        <v>07/22/2022 21:45:18.168</v>
      </c>
      <c r="C2547" t="str">
        <f t="shared" si="1517"/>
        <v>FFDFD3C0</v>
      </c>
      <c r="D2547" t="s">
        <v>124</v>
      </c>
      <c r="E2547">
        <v>2</v>
      </c>
      <c r="H2547">
        <v>156</v>
      </c>
      <c r="I2547" t="s">
        <v>125</v>
      </c>
      <c r="J2547" t="s">
        <v>126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519"/>
        <v>21:45:17.906</v>
      </c>
      <c r="T2547" t="str">
        <f t="shared" si="1520"/>
        <v>21:45:17.406</v>
      </c>
      <c r="U2547" t="str">
        <f t="shared" si="1491"/>
        <v>A54CFF</v>
      </c>
      <c r="V2547">
        <v>0</v>
      </c>
      <c r="W2547">
        <v>0</v>
      </c>
      <c r="X2547">
        <v>2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1</v>
      </c>
      <c r="AI2547" t="s">
        <v>965</v>
      </c>
      <c r="AJ2547">
        <v>43.487084000000003</v>
      </c>
      <c r="AK2547" t="s">
        <v>966</v>
      </c>
      <c r="AL2547">
        <v>-88.840620999999999</v>
      </c>
      <c r="AM2547">
        <v>25</v>
      </c>
      <c r="AN2547">
        <v>1200</v>
      </c>
      <c r="AO2547" t="s">
        <v>118</v>
      </c>
      <c r="AP2547">
        <v>-9</v>
      </c>
      <c r="AQ2547">
        <v>-60</v>
      </c>
      <c r="AR2547">
        <v>-64</v>
      </c>
      <c r="AZ2547">
        <v>1200</v>
      </c>
      <c r="BA2547">
        <v>1</v>
      </c>
      <c r="BB2547" t="str">
        <f t="shared" si="1518"/>
        <v xml:space="preserve">N4400K  </v>
      </c>
      <c r="BC2547">
        <v>1</v>
      </c>
      <c r="BE2547">
        <v>0</v>
      </c>
      <c r="BF2547">
        <v>0</v>
      </c>
      <c r="BG2547">
        <v>0</v>
      </c>
      <c r="BH2547">
        <v>1075</v>
      </c>
      <c r="BI2547">
        <v>1</v>
      </c>
      <c r="BJ2547">
        <v>1</v>
      </c>
      <c r="BK2547">
        <v>1</v>
      </c>
      <c r="BL2547">
        <v>0</v>
      </c>
      <c r="BO2547">
        <v>0</v>
      </c>
      <c r="BP2547">
        <v>0</v>
      </c>
      <c r="BW2547" t="str">
        <f t="shared" si="1521"/>
        <v>21:45:17.908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7</v>
      </c>
      <c r="CP2547" t="s">
        <v>119</v>
      </c>
      <c r="CQ2547">
        <v>168</v>
      </c>
      <c r="CR2547">
        <v>0</v>
      </c>
      <c r="CW2547">
        <v>4370477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>"07/22/2022 21:45:18.215"</f>
        <v>07/22/2022 21:45:18.215</v>
      </c>
      <c r="C2548" t="str">
        <f t="shared" si="1517"/>
        <v>FFDFD3C0</v>
      </c>
      <c r="D2548" t="s">
        <v>127</v>
      </c>
      <c r="E2548">
        <v>8</v>
      </c>
      <c r="F2548">
        <v>2008</v>
      </c>
      <c r="G2548" t="s">
        <v>128</v>
      </c>
      <c r="J2548" t="s">
        <v>129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519"/>
        <v>21:45:17.906</v>
      </c>
      <c r="T2548" t="str">
        <f t="shared" si="1520"/>
        <v>21:45:17.406</v>
      </c>
      <c r="U2548" t="str">
        <f t="shared" si="1491"/>
        <v>A54CFF</v>
      </c>
      <c r="V2548">
        <v>0</v>
      </c>
      <c r="W2548">
        <v>0</v>
      </c>
      <c r="X2548">
        <v>2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3</v>
      </c>
      <c r="AG2548">
        <v>2</v>
      </c>
      <c r="AH2548">
        <v>1</v>
      </c>
      <c r="AI2548" t="s">
        <v>965</v>
      </c>
      <c r="AJ2548">
        <v>43.487084000000003</v>
      </c>
      <c r="AK2548" t="s">
        <v>966</v>
      </c>
      <c r="AL2548">
        <v>-88.840620999999999</v>
      </c>
      <c r="AM2548">
        <v>25</v>
      </c>
      <c r="AN2548">
        <v>1200</v>
      </c>
      <c r="AO2548" t="s">
        <v>118</v>
      </c>
      <c r="AP2548">
        <v>-9</v>
      </c>
      <c r="AQ2548">
        <v>-60</v>
      </c>
      <c r="AR2548">
        <v>-64</v>
      </c>
      <c r="AZ2548">
        <v>1200</v>
      </c>
      <c r="BA2548">
        <v>1</v>
      </c>
      <c r="BB2548" t="str">
        <f t="shared" si="1518"/>
        <v xml:space="preserve">N4400K  </v>
      </c>
      <c r="BC2548">
        <v>1</v>
      </c>
      <c r="BE2548">
        <v>0</v>
      </c>
      <c r="BF2548">
        <v>0</v>
      </c>
      <c r="BG2548">
        <v>0</v>
      </c>
      <c r="BH2548">
        <v>1075</v>
      </c>
      <c r="BI2548">
        <v>1</v>
      </c>
      <c r="BJ2548">
        <v>1</v>
      </c>
      <c r="BK2548">
        <v>1</v>
      </c>
      <c r="BL2548">
        <v>0</v>
      </c>
      <c r="BO2548">
        <v>0</v>
      </c>
      <c r="BP2548">
        <v>0</v>
      </c>
      <c r="BW2548" t="str">
        <f t="shared" si="1521"/>
        <v>21:45:17.908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7</v>
      </c>
      <c r="CP2548" t="s">
        <v>119</v>
      </c>
      <c r="CQ2548">
        <v>168</v>
      </c>
      <c r="CR2548">
        <v>0</v>
      </c>
      <c r="CW2548">
        <v>4370477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>"07/22/2022 21:45:19.184"</f>
        <v>07/22/2022 21:45:19.184</v>
      </c>
      <c r="C2549" t="str">
        <f t="shared" si="1517"/>
        <v>FFDFD3C0</v>
      </c>
      <c r="D2549" t="s">
        <v>124</v>
      </c>
      <c r="E2549">
        <v>2</v>
      </c>
      <c r="H2549">
        <v>156</v>
      </c>
      <c r="I2549" t="s">
        <v>125</v>
      </c>
      <c r="J2549" t="s">
        <v>126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ref="S2549:S2554" si="1522">"21:45:18.898"</f>
        <v>21:45:18.898</v>
      </c>
      <c r="T2549" t="str">
        <f t="shared" ref="T2549:T2554" si="1523">"21:45:18.498"</f>
        <v>21:45:18.498</v>
      </c>
      <c r="U2549" t="str">
        <f t="shared" si="1491"/>
        <v>A54CFF</v>
      </c>
      <c r="V2549">
        <v>0</v>
      </c>
      <c r="W2549">
        <v>0</v>
      </c>
      <c r="X2549">
        <v>2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1</v>
      </c>
      <c r="AI2549" t="s">
        <v>967</v>
      </c>
      <c r="AJ2549">
        <v>43.486826000000001</v>
      </c>
      <c r="AK2549" t="s">
        <v>966</v>
      </c>
      <c r="AL2549">
        <v>-88.840620999999999</v>
      </c>
      <c r="AM2549">
        <v>25</v>
      </c>
      <c r="AN2549">
        <v>1200</v>
      </c>
      <c r="AO2549" t="s">
        <v>118</v>
      </c>
      <c r="AP2549">
        <v>-4</v>
      </c>
      <c r="AQ2549">
        <v>-61</v>
      </c>
      <c r="AR2549">
        <v>-192</v>
      </c>
      <c r="AZ2549">
        <v>1200</v>
      </c>
      <c r="BA2549">
        <v>1</v>
      </c>
      <c r="BB2549" t="str">
        <f t="shared" si="1518"/>
        <v xml:space="preserve">N4400K  </v>
      </c>
      <c r="BC2549">
        <v>1</v>
      </c>
      <c r="BE2549">
        <v>0</v>
      </c>
      <c r="BF2549">
        <v>0</v>
      </c>
      <c r="BG2549">
        <v>0</v>
      </c>
      <c r="BH2549">
        <v>1075</v>
      </c>
      <c r="BI2549">
        <v>1</v>
      </c>
      <c r="BJ2549">
        <v>1</v>
      </c>
      <c r="BK2549">
        <v>1</v>
      </c>
      <c r="BL2549">
        <v>0</v>
      </c>
      <c r="BO2549">
        <v>0</v>
      </c>
      <c r="BP2549">
        <v>0</v>
      </c>
      <c r="BW2549" t="str">
        <f t="shared" ref="BW2549:BW2554" si="1524">"21:45:18.902"</f>
        <v>21:45:18.902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7</v>
      </c>
      <c r="CP2549" t="s">
        <v>119</v>
      </c>
      <c r="CQ2549">
        <v>168</v>
      </c>
      <c r="CR2549">
        <v>3</v>
      </c>
      <c r="CW2549">
        <v>9802019</v>
      </c>
      <c r="CY2549">
        <v>1</v>
      </c>
      <c r="CZ2549">
        <v>0</v>
      </c>
      <c r="DA2549">
        <v>0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>"07/22/2022 21:45:19.215"</f>
        <v>07/22/2022 21:45:19.215</v>
      </c>
      <c r="C2550" t="str">
        <f t="shared" si="1517"/>
        <v>FFDFD3C0</v>
      </c>
      <c r="D2550" t="s">
        <v>127</v>
      </c>
      <c r="E2550">
        <v>8</v>
      </c>
      <c r="F2550">
        <v>2008</v>
      </c>
      <c r="G2550" t="s">
        <v>128</v>
      </c>
      <c r="J2550" t="s">
        <v>129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522"/>
        <v>21:45:18.898</v>
      </c>
      <c r="T2550" t="str">
        <f t="shared" si="1523"/>
        <v>21:45:18.498</v>
      </c>
      <c r="U2550" t="str">
        <f t="shared" si="1491"/>
        <v>A54CFF</v>
      </c>
      <c r="V2550">
        <v>0</v>
      </c>
      <c r="W2550">
        <v>0</v>
      </c>
      <c r="X2550">
        <v>2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1</v>
      </c>
      <c r="AI2550" t="s">
        <v>967</v>
      </c>
      <c r="AJ2550">
        <v>43.486826000000001</v>
      </c>
      <c r="AK2550" t="s">
        <v>966</v>
      </c>
      <c r="AL2550">
        <v>-88.840620999999999</v>
      </c>
      <c r="AM2550">
        <v>25</v>
      </c>
      <c r="AN2550">
        <v>1200</v>
      </c>
      <c r="AO2550" t="s">
        <v>118</v>
      </c>
      <c r="AP2550">
        <v>-4</v>
      </c>
      <c r="AQ2550">
        <v>-61</v>
      </c>
      <c r="AR2550">
        <v>-192</v>
      </c>
      <c r="AZ2550">
        <v>1200</v>
      </c>
      <c r="BA2550">
        <v>1</v>
      </c>
      <c r="BB2550" t="str">
        <f t="shared" si="1518"/>
        <v xml:space="preserve">N4400K  </v>
      </c>
      <c r="BC2550">
        <v>1</v>
      </c>
      <c r="BE2550">
        <v>0</v>
      </c>
      <c r="BF2550">
        <v>0</v>
      </c>
      <c r="BG2550">
        <v>0</v>
      </c>
      <c r="BH2550">
        <v>1075</v>
      </c>
      <c r="BI2550">
        <v>1</v>
      </c>
      <c r="BJ2550">
        <v>1</v>
      </c>
      <c r="BK2550">
        <v>1</v>
      </c>
      <c r="BL2550">
        <v>0</v>
      </c>
      <c r="BO2550">
        <v>0</v>
      </c>
      <c r="BP2550">
        <v>0</v>
      </c>
      <c r="BW2550" t="str">
        <f t="shared" si="1524"/>
        <v>21:45:18.902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7</v>
      </c>
      <c r="CP2550" t="s">
        <v>119</v>
      </c>
      <c r="CQ2550">
        <v>168</v>
      </c>
      <c r="CR2550">
        <v>3</v>
      </c>
      <c r="CW2550">
        <v>9802019</v>
      </c>
      <c r="CY2550">
        <v>1</v>
      </c>
      <c r="CZ2550">
        <v>0</v>
      </c>
      <c r="DA2550">
        <v>0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>"07/22/2022 21:45:19.215"</f>
        <v>07/22/2022 21:45:19.215</v>
      </c>
      <c r="C2551" t="str">
        <f t="shared" si="1517"/>
        <v>FFDFD3C0</v>
      </c>
      <c r="D2551" t="s">
        <v>113</v>
      </c>
      <c r="E2551">
        <v>44</v>
      </c>
      <c r="H2551">
        <v>151</v>
      </c>
      <c r="I2551" t="s">
        <v>114</v>
      </c>
      <c r="J2551" t="s">
        <v>115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si="1522"/>
        <v>21:45:18.898</v>
      </c>
      <c r="T2551" t="str">
        <f t="shared" si="1523"/>
        <v>21:45:18.498</v>
      </c>
      <c r="U2551" t="str">
        <f t="shared" si="1491"/>
        <v>A54CFF</v>
      </c>
      <c r="V2551">
        <v>0</v>
      </c>
      <c r="W2551">
        <v>0</v>
      </c>
      <c r="X2551">
        <v>2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1</v>
      </c>
      <c r="AI2551" t="s">
        <v>967</v>
      </c>
      <c r="AJ2551">
        <v>43.486826000000001</v>
      </c>
      <c r="AK2551" t="s">
        <v>966</v>
      </c>
      <c r="AL2551">
        <v>-88.840620999999999</v>
      </c>
      <c r="AM2551">
        <v>25</v>
      </c>
      <c r="AN2551">
        <v>1200</v>
      </c>
      <c r="AO2551" t="s">
        <v>118</v>
      </c>
      <c r="AP2551">
        <v>-4</v>
      </c>
      <c r="AQ2551">
        <v>-61</v>
      </c>
      <c r="AR2551">
        <v>-192</v>
      </c>
      <c r="AZ2551">
        <v>1200</v>
      </c>
      <c r="BA2551">
        <v>1</v>
      </c>
      <c r="BB2551" t="str">
        <f t="shared" si="1518"/>
        <v xml:space="preserve">N4400K  </v>
      </c>
      <c r="BC2551">
        <v>1</v>
      </c>
      <c r="BE2551">
        <v>0</v>
      </c>
      <c r="BF2551">
        <v>0</v>
      </c>
      <c r="BG2551">
        <v>0</v>
      </c>
      <c r="BH2551">
        <v>1075</v>
      </c>
      <c r="BI2551">
        <v>1</v>
      </c>
      <c r="BJ2551">
        <v>1</v>
      </c>
      <c r="BK2551">
        <v>1</v>
      </c>
      <c r="BL2551">
        <v>0</v>
      </c>
      <c r="BO2551">
        <v>0</v>
      </c>
      <c r="BP2551">
        <v>0</v>
      </c>
      <c r="BW2551" t="str">
        <f t="shared" si="1524"/>
        <v>21:45:18.902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7</v>
      </c>
      <c r="CP2551" t="s">
        <v>119</v>
      </c>
      <c r="CQ2551">
        <v>168</v>
      </c>
      <c r="CR2551">
        <v>3</v>
      </c>
      <c r="CW2551">
        <v>9802019</v>
      </c>
      <c r="CY2551">
        <v>1</v>
      </c>
      <c r="CZ2551">
        <v>0</v>
      </c>
      <c r="DA2551">
        <v>1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>"07/22/2022 21:45:19.215"</f>
        <v>07/22/2022 21:45:19.215</v>
      </c>
      <c r="C2552" t="str">
        <f t="shared" si="1517"/>
        <v>FFDFD3C0</v>
      </c>
      <c r="D2552" t="s">
        <v>121</v>
      </c>
      <c r="E2552">
        <v>12</v>
      </c>
      <c r="F2552">
        <v>1012</v>
      </c>
      <c r="G2552" t="s">
        <v>122</v>
      </c>
      <c r="J2552" t="s">
        <v>123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522"/>
        <v>21:45:18.898</v>
      </c>
      <c r="T2552" t="str">
        <f t="shared" si="1523"/>
        <v>21:45:18.498</v>
      </c>
      <c r="U2552" t="str">
        <f t="shared" si="1491"/>
        <v>A54CFF</v>
      </c>
      <c r="V2552">
        <v>0</v>
      </c>
      <c r="W2552">
        <v>0</v>
      </c>
      <c r="X2552">
        <v>2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1</v>
      </c>
      <c r="AI2552" t="s">
        <v>967</v>
      </c>
      <c r="AJ2552">
        <v>43.486826000000001</v>
      </c>
      <c r="AK2552" t="s">
        <v>966</v>
      </c>
      <c r="AL2552">
        <v>-88.840620999999999</v>
      </c>
      <c r="AM2552">
        <v>25</v>
      </c>
      <c r="AN2552">
        <v>1200</v>
      </c>
      <c r="AO2552" t="s">
        <v>118</v>
      </c>
      <c r="AP2552">
        <v>-4</v>
      </c>
      <c r="AQ2552">
        <v>-61</v>
      </c>
      <c r="AR2552">
        <v>-192</v>
      </c>
      <c r="AZ2552">
        <v>1200</v>
      </c>
      <c r="BA2552">
        <v>1</v>
      </c>
      <c r="BB2552" t="str">
        <f t="shared" si="1518"/>
        <v xml:space="preserve">N4400K  </v>
      </c>
      <c r="BC2552">
        <v>1</v>
      </c>
      <c r="BE2552">
        <v>0</v>
      </c>
      <c r="BF2552">
        <v>0</v>
      </c>
      <c r="BG2552">
        <v>0</v>
      </c>
      <c r="BH2552">
        <v>1075</v>
      </c>
      <c r="BI2552">
        <v>1</v>
      </c>
      <c r="BJ2552">
        <v>1</v>
      </c>
      <c r="BK2552">
        <v>1</v>
      </c>
      <c r="BL2552">
        <v>0</v>
      </c>
      <c r="BO2552">
        <v>0</v>
      </c>
      <c r="BP2552">
        <v>0</v>
      </c>
      <c r="BW2552" t="str">
        <f t="shared" si="1524"/>
        <v>21:45:18.902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7</v>
      </c>
      <c r="CP2552" t="s">
        <v>119</v>
      </c>
      <c r="CQ2552">
        <v>168</v>
      </c>
      <c r="CR2552">
        <v>3</v>
      </c>
      <c r="CW2552">
        <v>9802019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>"07/22/2022 21:45:19.215"</f>
        <v>07/22/2022 21:45:19.215</v>
      </c>
      <c r="C2553" t="str">
        <f t="shared" si="1517"/>
        <v>FFDFD3C0</v>
      </c>
      <c r="D2553" t="s">
        <v>121</v>
      </c>
      <c r="E2553">
        <v>11</v>
      </c>
      <c r="F2553">
        <v>1011</v>
      </c>
      <c r="G2553" t="s">
        <v>125</v>
      </c>
      <c r="J2553" t="s">
        <v>123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522"/>
        <v>21:45:18.898</v>
      </c>
      <c r="T2553" t="str">
        <f t="shared" si="1523"/>
        <v>21:45:18.498</v>
      </c>
      <c r="U2553" t="str">
        <f t="shared" si="1491"/>
        <v>A54CFF</v>
      </c>
      <c r="V2553">
        <v>0</v>
      </c>
      <c r="W2553">
        <v>0</v>
      </c>
      <c r="X2553">
        <v>2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3</v>
      </c>
      <c r="AG2553">
        <v>2</v>
      </c>
      <c r="AH2553">
        <v>1</v>
      </c>
      <c r="AI2553" t="s">
        <v>967</v>
      </c>
      <c r="AJ2553">
        <v>43.486826000000001</v>
      </c>
      <c r="AK2553" t="s">
        <v>966</v>
      </c>
      <c r="AL2553">
        <v>-88.840620999999999</v>
      </c>
      <c r="AM2553">
        <v>25</v>
      </c>
      <c r="AN2553">
        <v>1200</v>
      </c>
      <c r="AO2553" t="s">
        <v>118</v>
      </c>
      <c r="AP2553">
        <v>-4</v>
      </c>
      <c r="AQ2553">
        <v>-61</v>
      </c>
      <c r="AR2553">
        <v>-192</v>
      </c>
      <c r="AZ2553">
        <v>1200</v>
      </c>
      <c r="BA2553">
        <v>1</v>
      </c>
      <c r="BB2553" t="str">
        <f t="shared" si="1518"/>
        <v xml:space="preserve">N4400K  </v>
      </c>
      <c r="BC2553">
        <v>1</v>
      </c>
      <c r="BE2553">
        <v>0</v>
      </c>
      <c r="BF2553">
        <v>0</v>
      </c>
      <c r="BG2553">
        <v>0</v>
      </c>
      <c r="BH2553">
        <v>1075</v>
      </c>
      <c r="BI2553">
        <v>1</v>
      </c>
      <c r="BJ2553">
        <v>1</v>
      </c>
      <c r="BK2553">
        <v>1</v>
      </c>
      <c r="BL2553">
        <v>0</v>
      </c>
      <c r="BO2553">
        <v>0</v>
      </c>
      <c r="BP2553">
        <v>0</v>
      </c>
      <c r="BW2553" t="str">
        <f t="shared" si="1524"/>
        <v>21:45:18.902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7</v>
      </c>
      <c r="CP2553" t="s">
        <v>119</v>
      </c>
      <c r="CQ2553">
        <v>168</v>
      </c>
      <c r="CR2553">
        <v>3</v>
      </c>
      <c r="CW2553">
        <v>9802019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>"07/22/2022 21:45:19.215"</f>
        <v>07/22/2022 21:45:19.215</v>
      </c>
      <c r="C2554" t="str">
        <f t="shared" si="1517"/>
        <v>FFDFD3C0</v>
      </c>
      <c r="D2554" t="s">
        <v>113</v>
      </c>
      <c r="E2554">
        <v>45</v>
      </c>
      <c r="H2554">
        <v>152</v>
      </c>
      <c r="I2554" t="s">
        <v>120</v>
      </c>
      <c r="J2554" t="s">
        <v>115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522"/>
        <v>21:45:18.898</v>
      </c>
      <c r="T2554" t="str">
        <f t="shared" si="1523"/>
        <v>21:45:18.498</v>
      </c>
      <c r="U2554" t="str">
        <f t="shared" si="1491"/>
        <v>A54CFF</v>
      </c>
      <c r="V2554">
        <v>0</v>
      </c>
      <c r="W2554">
        <v>0</v>
      </c>
      <c r="X2554">
        <v>2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1</v>
      </c>
      <c r="AI2554" t="s">
        <v>967</v>
      </c>
      <c r="AJ2554">
        <v>43.486826000000001</v>
      </c>
      <c r="AK2554" t="s">
        <v>966</v>
      </c>
      <c r="AL2554">
        <v>-88.840620999999999</v>
      </c>
      <c r="AM2554">
        <v>25</v>
      </c>
      <c r="AN2554">
        <v>1200</v>
      </c>
      <c r="AO2554" t="s">
        <v>118</v>
      </c>
      <c r="AP2554">
        <v>-4</v>
      </c>
      <c r="AQ2554">
        <v>-61</v>
      </c>
      <c r="AR2554">
        <v>-192</v>
      </c>
      <c r="AZ2554">
        <v>1200</v>
      </c>
      <c r="BA2554">
        <v>1</v>
      </c>
      <c r="BB2554" t="str">
        <f t="shared" si="1518"/>
        <v xml:space="preserve">N4400K  </v>
      </c>
      <c r="BC2554">
        <v>1</v>
      </c>
      <c r="BE2554">
        <v>0</v>
      </c>
      <c r="BF2554">
        <v>0</v>
      </c>
      <c r="BG2554">
        <v>0</v>
      </c>
      <c r="BH2554">
        <v>1075</v>
      </c>
      <c r="BI2554">
        <v>1</v>
      </c>
      <c r="BJ2554">
        <v>1</v>
      </c>
      <c r="BK2554">
        <v>1</v>
      </c>
      <c r="BL2554">
        <v>0</v>
      </c>
      <c r="BO2554">
        <v>0</v>
      </c>
      <c r="BP2554">
        <v>0</v>
      </c>
      <c r="BW2554" t="str">
        <f t="shared" si="1524"/>
        <v>21:45:18.902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7</v>
      </c>
      <c r="CP2554" t="s">
        <v>119</v>
      </c>
      <c r="CQ2554">
        <v>168</v>
      </c>
      <c r="CR2554">
        <v>3</v>
      </c>
      <c r="CW2554">
        <v>9802019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 t="shared" ref="A2555:A2560" si="1525">"07/22/2022 21:45:20.137"</f>
        <v>07/22/2022 21:45:20.137</v>
      </c>
      <c r="C2555" t="str">
        <f t="shared" si="1517"/>
        <v>FFDFD3C0</v>
      </c>
      <c r="D2555" t="s">
        <v>127</v>
      </c>
      <c r="E2555">
        <v>8</v>
      </c>
      <c r="F2555">
        <v>2008</v>
      </c>
      <c r="G2555" t="s">
        <v>128</v>
      </c>
      <c r="J2555" t="s">
        <v>129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ref="S2555:S2560" si="1526">"21:45:19.883"</f>
        <v>21:45:19.883</v>
      </c>
      <c r="T2555" t="str">
        <f t="shared" ref="T2555:T2560" si="1527">"21:45:19.483"</f>
        <v>21:45:19.483</v>
      </c>
      <c r="U2555" t="str">
        <f t="shared" si="1491"/>
        <v>A54CFF</v>
      </c>
      <c r="V2555">
        <v>0</v>
      </c>
      <c r="W2555">
        <v>0</v>
      </c>
      <c r="X2555">
        <v>2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3</v>
      </c>
      <c r="AG2555">
        <v>2</v>
      </c>
      <c r="AH2555">
        <v>1</v>
      </c>
      <c r="AI2555" t="s">
        <v>968</v>
      </c>
      <c r="AJ2555">
        <v>43.486547000000002</v>
      </c>
      <c r="AK2555" t="s">
        <v>966</v>
      </c>
      <c r="AL2555">
        <v>-88.840620999999999</v>
      </c>
      <c r="AM2555">
        <v>25</v>
      </c>
      <c r="AN2555">
        <v>1175</v>
      </c>
      <c r="AO2555" t="s">
        <v>118</v>
      </c>
      <c r="AP2555">
        <v>1</v>
      </c>
      <c r="AQ2555">
        <v>-61</v>
      </c>
      <c r="AR2555">
        <v>-192</v>
      </c>
      <c r="AZ2555">
        <v>1200</v>
      </c>
      <c r="BA2555">
        <v>1</v>
      </c>
      <c r="BB2555" t="str">
        <f t="shared" si="1518"/>
        <v xml:space="preserve">N4400K  </v>
      </c>
      <c r="BC2555">
        <v>1</v>
      </c>
      <c r="BE2555">
        <v>0</v>
      </c>
      <c r="BF2555">
        <v>0</v>
      </c>
      <c r="BG2555">
        <v>0</v>
      </c>
      <c r="BH2555">
        <v>1075</v>
      </c>
      <c r="BI2555">
        <v>1</v>
      </c>
      <c r="BJ2555">
        <v>1</v>
      </c>
      <c r="BK2555">
        <v>1</v>
      </c>
      <c r="BL2555">
        <v>0</v>
      </c>
      <c r="BO2555">
        <v>0</v>
      </c>
      <c r="BP2555">
        <v>0</v>
      </c>
      <c r="BW2555" t="str">
        <f t="shared" ref="BW2555:BW2560" si="1528">"21:45:19.890"</f>
        <v>21:45:19.890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7</v>
      </c>
      <c r="CP2555" t="s">
        <v>119</v>
      </c>
      <c r="CQ2555">
        <v>168</v>
      </c>
      <c r="CR2555">
        <v>0</v>
      </c>
      <c r="CW2555">
        <v>4372950</v>
      </c>
      <c r="CY2555">
        <v>1</v>
      </c>
      <c r="CZ2555">
        <v>0</v>
      </c>
      <c r="DA2555">
        <v>0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 t="shared" si="1525"/>
        <v>07/22/2022 21:45:20.137</v>
      </c>
      <c r="C2556" t="str">
        <f t="shared" si="1517"/>
        <v>FFDFD3C0</v>
      </c>
      <c r="D2556" t="s">
        <v>113</v>
      </c>
      <c r="E2556">
        <v>44</v>
      </c>
      <c r="H2556">
        <v>151</v>
      </c>
      <c r="I2556" t="s">
        <v>114</v>
      </c>
      <c r="J2556" t="s">
        <v>115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526"/>
        <v>21:45:19.883</v>
      </c>
      <c r="T2556" t="str">
        <f t="shared" si="1527"/>
        <v>21:45:19.483</v>
      </c>
      <c r="U2556" t="str">
        <f t="shared" si="1491"/>
        <v>A54CFF</v>
      </c>
      <c r="V2556">
        <v>0</v>
      </c>
      <c r="W2556">
        <v>0</v>
      </c>
      <c r="X2556">
        <v>2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1</v>
      </c>
      <c r="AI2556" t="s">
        <v>968</v>
      </c>
      <c r="AJ2556">
        <v>43.486547000000002</v>
      </c>
      <c r="AK2556" t="s">
        <v>966</v>
      </c>
      <c r="AL2556">
        <v>-88.840620999999999</v>
      </c>
      <c r="AM2556">
        <v>25</v>
      </c>
      <c r="AN2556">
        <v>1175</v>
      </c>
      <c r="AO2556" t="s">
        <v>118</v>
      </c>
      <c r="AP2556">
        <v>1</v>
      </c>
      <c r="AQ2556">
        <v>-61</v>
      </c>
      <c r="AR2556">
        <v>-192</v>
      </c>
      <c r="AZ2556">
        <v>1200</v>
      </c>
      <c r="BA2556">
        <v>1</v>
      </c>
      <c r="BB2556" t="str">
        <f t="shared" si="1518"/>
        <v xml:space="preserve">N4400K  </v>
      </c>
      <c r="BC2556">
        <v>1</v>
      </c>
      <c r="BE2556">
        <v>0</v>
      </c>
      <c r="BF2556">
        <v>0</v>
      </c>
      <c r="BG2556">
        <v>0</v>
      </c>
      <c r="BH2556">
        <v>1075</v>
      </c>
      <c r="BI2556">
        <v>1</v>
      </c>
      <c r="BJ2556">
        <v>1</v>
      </c>
      <c r="BK2556">
        <v>1</v>
      </c>
      <c r="BL2556">
        <v>0</v>
      </c>
      <c r="BO2556">
        <v>0</v>
      </c>
      <c r="BP2556">
        <v>0</v>
      </c>
      <c r="BW2556" t="str">
        <f t="shared" si="1528"/>
        <v>21:45:19.890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119</v>
      </c>
      <c r="CQ2556">
        <v>168</v>
      </c>
      <c r="CR2556">
        <v>0</v>
      </c>
      <c r="CW2556">
        <v>4372950</v>
      </c>
      <c r="CY2556">
        <v>1</v>
      </c>
      <c r="CZ2556">
        <v>0</v>
      </c>
      <c r="DA2556">
        <v>1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 t="shared" si="1525"/>
        <v>07/22/2022 21:45:20.137</v>
      </c>
      <c r="C2557" t="str">
        <f t="shared" si="1517"/>
        <v>FFDFD3C0</v>
      </c>
      <c r="D2557" t="s">
        <v>121</v>
      </c>
      <c r="E2557">
        <v>12</v>
      </c>
      <c r="F2557">
        <v>1012</v>
      </c>
      <c r="G2557" t="s">
        <v>122</v>
      </c>
      <c r="J2557" t="s">
        <v>123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1526"/>
        <v>21:45:19.883</v>
      </c>
      <c r="T2557" t="str">
        <f t="shared" si="1527"/>
        <v>21:45:19.483</v>
      </c>
      <c r="U2557" t="str">
        <f t="shared" si="1491"/>
        <v>A54CFF</v>
      </c>
      <c r="V2557">
        <v>0</v>
      </c>
      <c r="W2557">
        <v>0</v>
      </c>
      <c r="X2557">
        <v>2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3</v>
      </c>
      <c r="AG2557">
        <v>2</v>
      </c>
      <c r="AH2557">
        <v>1</v>
      </c>
      <c r="AI2557" t="s">
        <v>968</v>
      </c>
      <c r="AJ2557">
        <v>43.486547000000002</v>
      </c>
      <c r="AK2557" t="s">
        <v>966</v>
      </c>
      <c r="AL2557">
        <v>-88.840620999999999</v>
      </c>
      <c r="AM2557">
        <v>25</v>
      </c>
      <c r="AN2557">
        <v>1175</v>
      </c>
      <c r="AO2557" t="s">
        <v>118</v>
      </c>
      <c r="AP2557">
        <v>1</v>
      </c>
      <c r="AQ2557">
        <v>-61</v>
      </c>
      <c r="AR2557">
        <v>-192</v>
      </c>
      <c r="AZ2557">
        <v>1200</v>
      </c>
      <c r="BA2557">
        <v>1</v>
      </c>
      <c r="BB2557" t="str">
        <f t="shared" si="1518"/>
        <v xml:space="preserve">N4400K  </v>
      </c>
      <c r="BC2557">
        <v>1</v>
      </c>
      <c r="BE2557">
        <v>0</v>
      </c>
      <c r="BF2557">
        <v>0</v>
      </c>
      <c r="BG2557">
        <v>0</v>
      </c>
      <c r="BH2557">
        <v>1075</v>
      </c>
      <c r="BI2557">
        <v>1</v>
      </c>
      <c r="BJ2557">
        <v>1</v>
      </c>
      <c r="BK2557">
        <v>1</v>
      </c>
      <c r="BL2557">
        <v>0</v>
      </c>
      <c r="BO2557">
        <v>0</v>
      </c>
      <c r="BP2557">
        <v>0</v>
      </c>
      <c r="BW2557" t="str">
        <f t="shared" si="1528"/>
        <v>21:45:19.890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119</v>
      </c>
      <c r="CQ2557">
        <v>168</v>
      </c>
      <c r="CR2557">
        <v>0</v>
      </c>
      <c r="CW2557">
        <v>4372950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 t="shared" si="1525"/>
        <v>07/22/2022 21:45:20.137</v>
      </c>
      <c r="C2558" t="str">
        <f t="shared" si="1517"/>
        <v>FFDFD3C0</v>
      </c>
      <c r="D2558" t="s">
        <v>121</v>
      </c>
      <c r="E2558">
        <v>11</v>
      </c>
      <c r="F2558">
        <v>1011</v>
      </c>
      <c r="G2558" t="s">
        <v>125</v>
      </c>
      <c r="J2558" t="s">
        <v>123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 t="shared" si="1526"/>
        <v>21:45:19.883</v>
      </c>
      <c r="T2558" t="str">
        <f t="shared" si="1527"/>
        <v>21:45:19.483</v>
      </c>
      <c r="U2558" t="str">
        <f t="shared" si="1491"/>
        <v>A54CFF</v>
      </c>
      <c r="V2558">
        <v>0</v>
      </c>
      <c r="W2558">
        <v>0</v>
      </c>
      <c r="X2558">
        <v>2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1</v>
      </c>
      <c r="AI2558" t="s">
        <v>968</v>
      </c>
      <c r="AJ2558">
        <v>43.486547000000002</v>
      </c>
      <c r="AK2558" t="s">
        <v>966</v>
      </c>
      <c r="AL2558">
        <v>-88.840620999999999</v>
      </c>
      <c r="AM2558">
        <v>25</v>
      </c>
      <c r="AN2558">
        <v>1175</v>
      </c>
      <c r="AO2558" t="s">
        <v>118</v>
      </c>
      <c r="AP2558">
        <v>1</v>
      </c>
      <c r="AQ2558">
        <v>-61</v>
      </c>
      <c r="AR2558">
        <v>-192</v>
      </c>
      <c r="AZ2558">
        <v>1200</v>
      </c>
      <c r="BA2558">
        <v>1</v>
      </c>
      <c r="BB2558" t="str">
        <f t="shared" si="1518"/>
        <v xml:space="preserve">N4400K  </v>
      </c>
      <c r="BC2558">
        <v>1</v>
      </c>
      <c r="BE2558">
        <v>0</v>
      </c>
      <c r="BF2558">
        <v>0</v>
      </c>
      <c r="BG2558">
        <v>0</v>
      </c>
      <c r="BH2558">
        <v>1075</v>
      </c>
      <c r="BI2558">
        <v>1</v>
      </c>
      <c r="BJ2558">
        <v>1</v>
      </c>
      <c r="BK2558">
        <v>1</v>
      </c>
      <c r="BL2558">
        <v>0</v>
      </c>
      <c r="BO2558">
        <v>0</v>
      </c>
      <c r="BP2558">
        <v>0</v>
      </c>
      <c r="BW2558" t="str">
        <f t="shared" si="1528"/>
        <v>21:45:19.890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7</v>
      </c>
      <c r="CP2558" t="s">
        <v>119</v>
      </c>
      <c r="CQ2558">
        <v>168</v>
      </c>
      <c r="CR2558">
        <v>0</v>
      </c>
      <c r="CW2558">
        <v>4372950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 t="shared" si="1525"/>
        <v>07/22/2022 21:45:20.137</v>
      </c>
      <c r="C2559" t="str">
        <f t="shared" si="1517"/>
        <v>FFDFD3C0</v>
      </c>
      <c r="D2559" t="s">
        <v>113</v>
      </c>
      <c r="E2559">
        <v>45</v>
      </c>
      <c r="H2559">
        <v>152</v>
      </c>
      <c r="I2559" t="s">
        <v>120</v>
      </c>
      <c r="J2559" t="s">
        <v>115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si="1526"/>
        <v>21:45:19.883</v>
      </c>
      <c r="T2559" t="str">
        <f t="shared" si="1527"/>
        <v>21:45:19.483</v>
      </c>
      <c r="U2559" t="str">
        <f t="shared" si="1491"/>
        <v>A54CFF</v>
      </c>
      <c r="V2559">
        <v>0</v>
      </c>
      <c r="W2559">
        <v>0</v>
      </c>
      <c r="X2559">
        <v>2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3</v>
      </c>
      <c r="AG2559">
        <v>2</v>
      </c>
      <c r="AH2559">
        <v>1</v>
      </c>
      <c r="AI2559" t="s">
        <v>968</v>
      </c>
      <c r="AJ2559">
        <v>43.486547000000002</v>
      </c>
      <c r="AK2559" t="s">
        <v>966</v>
      </c>
      <c r="AL2559">
        <v>-88.840620999999999</v>
      </c>
      <c r="AM2559">
        <v>25</v>
      </c>
      <c r="AN2559">
        <v>1175</v>
      </c>
      <c r="AO2559" t="s">
        <v>118</v>
      </c>
      <c r="AP2559">
        <v>1</v>
      </c>
      <c r="AQ2559">
        <v>-61</v>
      </c>
      <c r="AR2559">
        <v>-192</v>
      </c>
      <c r="AZ2559">
        <v>1200</v>
      </c>
      <c r="BA2559">
        <v>1</v>
      </c>
      <c r="BB2559" t="str">
        <f t="shared" si="1518"/>
        <v xml:space="preserve">N4400K  </v>
      </c>
      <c r="BC2559">
        <v>1</v>
      </c>
      <c r="BE2559">
        <v>0</v>
      </c>
      <c r="BF2559">
        <v>0</v>
      </c>
      <c r="BG2559">
        <v>0</v>
      </c>
      <c r="BH2559">
        <v>1075</v>
      </c>
      <c r="BI2559">
        <v>1</v>
      </c>
      <c r="BJ2559">
        <v>1</v>
      </c>
      <c r="BK2559">
        <v>1</v>
      </c>
      <c r="BL2559">
        <v>0</v>
      </c>
      <c r="BO2559">
        <v>0</v>
      </c>
      <c r="BP2559">
        <v>0</v>
      </c>
      <c r="BW2559" t="str">
        <f t="shared" si="1528"/>
        <v>21:45:19.890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168</v>
      </c>
      <c r="CR2559">
        <v>0</v>
      </c>
      <c r="CW2559">
        <v>4372950</v>
      </c>
      <c r="CY2559">
        <v>1</v>
      </c>
      <c r="CZ2559">
        <v>0</v>
      </c>
      <c r="DA2559">
        <v>1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 t="shared" si="1525"/>
        <v>07/22/2022 21:45:20.137</v>
      </c>
      <c r="C2560" t="str">
        <f t="shared" si="1517"/>
        <v>FFDFD3C0</v>
      </c>
      <c r="D2560" t="s">
        <v>124</v>
      </c>
      <c r="E2560">
        <v>2</v>
      </c>
      <c r="H2560">
        <v>156</v>
      </c>
      <c r="I2560" t="s">
        <v>125</v>
      </c>
      <c r="J2560" t="s">
        <v>126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si="1526"/>
        <v>21:45:19.883</v>
      </c>
      <c r="T2560" t="str">
        <f t="shared" si="1527"/>
        <v>21:45:19.483</v>
      </c>
      <c r="U2560" t="str">
        <f t="shared" si="1491"/>
        <v>A54CFF</v>
      </c>
      <c r="V2560">
        <v>0</v>
      </c>
      <c r="W2560">
        <v>0</v>
      </c>
      <c r="X2560">
        <v>2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1</v>
      </c>
      <c r="AI2560" t="s">
        <v>968</v>
      </c>
      <c r="AJ2560">
        <v>43.486547000000002</v>
      </c>
      <c r="AK2560" t="s">
        <v>966</v>
      </c>
      <c r="AL2560">
        <v>-88.840620999999999</v>
      </c>
      <c r="AM2560">
        <v>25</v>
      </c>
      <c r="AN2560">
        <v>1175</v>
      </c>
      <c r="AO2560" t="s">
        <v>118</v>
      </c>
      <c r="AP2560">
        <v>1</v>
      </c>
      <c r="AQ2560">
        <v>-61</v>
      </c>
      <c r="AR2560">
        <v>-192</v>
      </c>
      <c r="AZ2560">
        <v>1200</v>
      </c>
      <c r="BA2560">
        <v>1</v>
      </c>
      <c r="BB2560" t="str">
        <f t="shared" si="1518"/>
        <v xml:space="preserve">N4400K  </v>
      </c>
      <c r="BC2560">
        <v>1</v>
      </c>
      <c r="BE2560">
        <v>0</v>
      </c>
      <c r="BF2560">
        <v>0</v>
      </c>
      <c r="BG2560">
        <v>0</v>
      </c>
      <c r="BH2560">
        <v>1075</v>
      </c>
      <c r="BI2560">
        <v>1</v>
      </c>
      <c r="BJ2560">
        <v>1</v>
      </c>
      <c r="BK2560">
        <v>1</v>
      </c>
      <c r="BL2560">
        <v>0</v>
      </c>
      <c r="BO2560">
        <v>0</v>
      </c>
      <c r="BP2560">
        <v>0</v>
      </c>
      <c r="BW2560" t="str">
        <f t="shared" si="1528"/>
        <v>21:45:19.890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7</v>
      </c>
      <c r="CP2560" t="s">
        <v>119</v>
      </c>
      <c r="CQ2560">
        <v>168</v>
      </c>
      <c r="CR2560">
        <v>0</v>
      </c>
      <c r="CW2560">
        <v>4372950</v>
      </c>
      <c r="CY2560">
        <v>1</v>
      </c>
      <c r="CZ2560">
        <v>0</v>
      </c>
      <c r="DA2560">
        <v>0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>"07/22/2022 21:45:21.075"</f>
        <v>07/22/2022 21:45:21.075</v>
      </c>
      <c r="C2561" t="str">
        <f t="shared" si="1517"/>
        <v>FFDFD3C0</v>
      </c>
      <c r="D2561" t="s">
        <v>113</v>
      </c>
      <c r="E2561">
        <v>44</v>
      </c>
      <c r="H2561">
        <v>151</v>
      </c>
      <c r="I2561" t="s">
        <v>114</v>
      </c>
      <c r="J2561" t="s">
        <v>115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ref="S2561:S2566" si="1529">"21:45:20.852"</f>
        <v>21:45:20.852</v>
      </c>
      <c r="T2561" t="str">
        <f t="shared" ref="T2561:T2566" si="1530">"21:45:20.352"</f>
        <v>21:45:20.352</v>
      </c>
      <c r="U2561" t="str">
        <f t="shared" si="1491"/>
        <v>A54CFF</v>
      </c>
      <c r="V2561">
        <v>0</v>
      </c>
      <c r="W2561">
        <v>0</v>
      </c>
      <c r="X2561">
        <v>2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1</v>
      </c>
      <c r="AI2561" t="s">
        <v>969</v>
      </c>
      <c r="AJ2561">
        <v>43.486269</v>
      </c>
      <c r="AK2561" t="s">
        <v>964</v>
      </c>
      <c r="AL2561">
        <v>-88.840556000000007</v>
      </c>
      <c r="AM2561">
        <v>25</v>
      </c>
      <c r="AN2561">
        <v>1175</v>
      </c>
      <c r="AO2561" t="s">
        <v>118</v>
      </c>
      <c r="AP2561">
        <v>5</v>
      </c>
      <c r="AQ2561">
        <v>-61</v>
      </c>
      <c r="AR2561">
        <v>-384</v>
      </c>
      <c r="AZ2561">
        <v>1200</v>
      </c>
      <c r="BA2561">
        <v>1</v>
      </c>
      <c r="BB2561" t="str">
        <f t="shared" si="1518"/>
        <v xml:space="preserve">N4400K  </v>
      </c>
      <c r="BC2561">
        <v>1</v>
      </c>
      <c r="BE2561">
        <v>0</v>
      </c>
      <c r="BF2561">
        <v>0</v>
      </c>
      <c r="BG2561">
        <v>0</v>
      </c>
      <c r="BH2561">
        <v>1050</v>
      </c>
      <c r="BI2561">
        <v>1</v>
      </c>
      <c r="BJ2561">
        <v>1</v>
      </c>
      <c r="BK2561">
        <v>1</v>
      </c>
      <c r="BL2561">
        <v>0</v>
      </c>
      <c r="BO2561">
        <v>0</v>
      </c>
      <c r="BP2561">
        <v>0</v>
      </c>
      <c r="BW2561" t="str">
        <f t="shared" ref="BW2561:BW2566" si="1531">"21:45:20.858"</f>
        <v>21:45:20.858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168</v>
      </c>
      <c r="CR2561">
        <v>3</v>
      </c>
      <c r="CW2561">
        <v>9804265</v>
      </c>
      <c r="CY2561">
        <v>1</v>
      </c>
      <c r="CZ2561">
        <v>0</v>
      </c>
      <c r="DA2561">
        <v>0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>"07/22/2022 21:45:21.091"</f>
        <v>07/22/2022 21:45:21.091</v>
      </c>
      <c r="C2562" t="str">
        <f t="shared" si="1517"/>
        <v>FFDFD3C0</v>
      </c>
      <c r="D2562" t="s">
        <v>121</v>
      </c>
      <c r="E2562">
        <v>11</v>
      </c>
      <c r="F2562">
        <v>1011</v>
      </c>
      <c r="G2562" t="s">
        <v>125</v>
      </c>
      <c r="J2562" t="s">
        <v>123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529"/>
        <v>21:45:20.852</v>
      </c>
      <c r="T2562" t="str">
        <f t="shared" si="1530"/>
        <v>21:45:20.352</v>
      </c>
      <c r="U2562" t="str">
        <f t="shared" ref="U2562:U2625" si="1532">"A54CFF"</f>
        <v>A54CFF</v>
      </c>
      <c r="V2562">
        <v>0</v>
      </c>
      <c r="W2562">
        <v>0</v>
      </c>
      <c r="X2562">
        <v>2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3</v>
      </c>
      <c r="AG2562">
        <v>2</v>
      </c>
      <c r="AH2562">
        <v>1</v>
      </c>
      <c r="AI2562" t="s">
        <v>969</v>
      </c>
      <c r="AJ2562">
        <v>43.486269</v>
      </c>
      <c r="AK2562" t="s">
        <v>964</v>
      </c>
      <c r="AL2562">
        <v>-88.840556000000007</v>
      </c>
      <c r="AM2562">
        <v>25</v>
      </c>
      <c r="AN2562">
        <v>1175</v>
      </c>
      <c r="AO2562" t="s">
        <v>118</v>
      </c>
      <c r="AP2562">
        <v>5</v>
      </c>
      <c r="AQ2562">
        <v>-61</v>
      </c>
      <c r="AR2562">
        <v>-384</v>
      </c>
      <c r="AZ2562">
        <v>1200</v>
      </c>
      <c r="BA2562">
        <v>1</v>
      </c>
      <c r="BB2562" t="str">
        <f t="shared" si="1518"/>
        <v xml:space="preserve">N4400K  </v>
      </c>
      <c r="BC2562">
        <v>1</v>
      </c>
      <c r="BE2562">
        <v>0</v>
      </c>
      <c r="BF2562">
        <v>0</v>
      </c>
      <c r="BG2562">
        <v>0</v>
      </c>
      <c r="BH2562">
        <v>1050</v>
      </c>
      <c r="BI2562">
        <v>1</v>
      </c>
      <c r="BJ2562">
        <v>1</v>
      </c>
      <c r="BK2562">
        <v>1</v>
      </c>
      <c r="BL2562">
        <v>0</v>
      </c>
      <c r="BO2562">
        <v>0</v>
      </c>
      <c r="BP2562">
        <v>0</v>
      </c>
      <c r="BW2562" t="str">
        <f t="shared" si="1531"/>
        <v>21:45:20.858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168</v>
      </c>
      <c r="CR2562">
        <v>3</v>
      </c>
      <c r="CW2562">
        <v>9804265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>"07/22/2022 21:45:21.044"</f>
        <v>07/22/2022 21:45:21.044</v>
      </c>
      <c r="C2563" t="str">
        <f t="shared" si="1517"/>
        <v>FFDFD3C0</v>
      </c>
      <c r="D2563" t="s">
        <v>127</v>
      </c>
      <c r="E2563">
        <v>8</v>
      </c>
      <c r="F2563">
        <v>2008</v>
      </c>
      <c r="G2563" t="s">
        <v>128</v>
      </c>
      <c r="J2563" t="s">
        <v>129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1529"/>
        <v>21:45:20.852</v>
      </c>
      <c r="T2563" t="str">
        <f t="shared" si="1530"/>
        <v>21:45:20.352</v>
      </c>
      <c r="U2563" t="str">
        <f t="shared" si="1532"/>
        <v>A54CFF</v>
      </c>
      <c r="V2563">
        <v>0</v>
      </c>
      <c r="W2563">
        <v>0</v>
      </c>
      <c r="X2563">
        <v>2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3</v>
      </c>
      <c r="AG2563">
        <v>2</v>
      </c>
      <c r="AH2563">
        <v>1</v>
      </c>
      <c r="AI2563" t="s">
        <v>969</v>
      </c>
      <c r="AJ2563">
        <v>43.486269</v>
      </c>
      <c r="AK2563" t="s">
        <v>964</v>
      </c>
      <c r="AL2563">
        <v>-88.840556000000007</v>
      </c>
      <c r="AM2563">
        <v>25</v>
      </c>
      <c r="AN2563">
        <v>1175</v>
      </c>
      <c r="AO2563" t="s">
        <v>118</v>
      </c>
      <c r="AP2563">
        <v>5</v>
      </c>
      <c r="AQ2563">
        <v>-61</v>
      </c>
      <c r="AR2563">
        <v>-384</v>
      </c>
      <c r="AZ2563">
        <v>1200</v>
      </c>
      <c r="BA2563">
        <v>1</v>
      </c>
      <c r="BB2563" t="str">
        <f t="shared" si="1518"/>
        <v xml:space="preserve">N4400K  </v>
      </c>
      <c r="BC2563">
        <v>1</v>
      </c>
      <c r="BE2563">
        <v>0</v>
      </c>
      <c r="BF2563">
        <v>0</v>
      </c>
      <c r="BG2563">
        <v>0</v>
      </c>
      <c r="BH2563">
        <v>1050</v>
      </c>
      <c r="BI2563">
        <v>1</v>
      </c>
      <c r="BJ2563">
        <v>1</v>
      </c>
      <c r="BK2563">
        <v>1</v>
      </c>
      <c r="BL2563">
        <v>0</v>
      </c>
      <c r="BO2563">
        <v>0</v>
      </c>
      <c r="BP2563">
        <v>0</v>
      </c>
      <c r="BW2563" t="str">
        <f t="shared" si="1531"/>
        <v>21:45:20.858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168</v>
      </c>
      <c r="CR2563">
        <v>3</v>
      </c>
      <c r="CW2563">
        <v>9804265</v>
      </c>
      <c r="CY2563">
        <v>1</v>
      </c>
      <c r="CZ2563">
        <v>0</v>
      </c>
      <c r="DA2563">
        <v>0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>"07/22/2022 21:45:21.091"</f>
        <v>07/22/2022 21:45:21.091</v>
      </c>
      <c r="C2564" t="str">
        <f t="shared" si="1517"/>
        <v>FFDFD3C0</v>
      </c>
      <c r="D2564" t="s">
        <v>121</v>
      </c>
      <c r="E2564">
        <v>12</v>
      </c>
      <c r="F2564">
        <v>1012</v>
      </c>
      <c r="G2564" t="s">
        <v>122</v>
      </c>
      <c r="J2564" t="s">
        <v>123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529"/>
        <v>21:45:20.852</v>
      </c>
      <c r="T2564" t="str">
        <f t="shared" si="1530"/>
        <v>21:45:20.352</v>
      </c>
      <c r="U2564" t="str">
        <f t="shared" si="1532"/>
        <v>A54CFF</v>
      </c>
      <c r="V2564">
        <v>0</v>
      </c>
      <c r="W2564">
        <v>0</v>
      </c>
      <c r="X2564">
        <v>2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1</v>
      </c>
      <c r="AI2564" t="s">
        <v>969</v>
      </c>
      <c r="AJ2564">
        <v>43.486269</v>
      </c>
      <c r="AK2564" t="s">
        <v>964</v>
      </c>
      <c r="AL2564">
        <v>-88.840556000000007</v>
      </c>
      <c r="AM2564">
        <v>25</v>
      </c>
      <c r="AN2564">
        <v>1175</v>
      </c>
      <c r="AO2564" t="s">
        <v>118</v>
      </c>
      <c r="AP2564">
        <v>5</v>
      </c>
      <c r="AQ2564">
        <v>-61</v>
      </c>
      <c r="AR2564">
        <v>-384</v>
      </c>
      <c r="AZ2564">
        <v>1200</v>
      </c>
      <c r="BA2564">
        <v>1</v>
      </c>
      <c r="BB2564" t="str">
        <f t="shared" si="1518"/>
        <v xml:space="preserve">N4400K  </v>
      </c>
      <c r="BC2564">
        <v>1</v>
      </c>
      <c r="BE2564">
        <v>0</v>
      </c>
      <c r="BF2564">
        <v>0</v>
      </c>
      <c r="BG2564">
        <v>0</v>
      </c>
      <c r="BH2564">
        <v>1050</v>
      </c>
      <c r="BI2564">
        <v>1</v>
      </c>
      <c r="BJ2564">
        <v>1</v>
      </c>
      <c r="BK2564">
        <v>1</v>
      </c>
      <c r="BL2564">
        <v>0</v>
      </c>
      <c r="BO2564">
        <v>0</v>
      </c>
      <c r="BP2564">
        <v>0</v>
      </c>
      <c r="BW2564" t="str">
        <f t="shared" si="1531"/>
        <v>21:45:20.858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168</v>
      </c>
      <c r="CR2564">
        <v>3</v>
      </c>
      <c r="CW2564">
        <v>9804265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>"07/22/2022 21:45:21.091"</f>
        <v>07/22/2022 21:45:21.091</v>
      </c>
      <c r="C2565" t="str">
        <f t="shared" si="1517"/>
        <v>FFDFD3C0</v>
      </c>
      <c r="D2565" t="s">
        <v>113</v>
      </c>
      <c r="E2565">
        <v>45</v>
      </c>
      <c r="H2565">
        <v>152</v>
      </c>
      <c r="I2565" t="s">
        <v>120</v>
      </c>
      <c r="J2565" t="s">
        <v>115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529"/>
        <v>21:45:20.852</v>
      </c>
      <c r="T2565" t="str">
        <f t="shared" si="1530"/>
        <v>21:45:20.352</v>
      </c>
      <c r="U2565" t="str">
        <f t="shared" si="1532"/>
        <v>A54CFF</v>
      </c>
      <c r="V2565">
        <v>0</v>
      </c>
      <c r="W2565">
        <v>0</v>
      </c>
      <c r="X2565">
        <v>2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1</v>
      </c>
      <c r="AI2565" t="s">
        <v>969</v>
      </c>
      <c r="AJ2565">
        <v>43.486269</v>
      </c>
      <c r="AK2565" t="s">
        <v>964</v>
      </c>
      <c r="AL2565">
        <v>-88.840556000000007</v>
      </c>
      <c r="AM2565">
        <v>25</v>
      </c>
      <c r="AN2565">
        <v>1175</v>
      </c>
      <c r="AO2565" t="s">
        <v>118</v>
      </c>
      <c r="AP2565">
        <v>5</v>
      </c>
      <c r="AQ2565">
        <v>-61</v>
      </c>
      <c r="AR2565">
        <v>-384</v>
      </c>
      <c r="AZ2565">
        <v>1200</v>
      </c>
      <c r="BA2565">
        <v>1</v>
      </c>
      <c r="BB2565" t="str">
        <f t="shared" si="1518"/>
        <v xml:space="preserve">N4400K  </v>
      </c>
      <c r="BC2565">
        <v>1</v>
      </c>
      <c r="BE2565">
        <v>0</v>
      </c>
      <c r="BF2565">
        <v>0</v>
      </c>
      <c r="BG2565">
        <v>0</v>
      </c>
      <c r="BH2565">
        <v>1050</v>
      </c>
      <c r="BI2565">
        <v>1</v>
      </c>
      <c r="BJ2565">
        <v>1</v>
      </c>
      <c r="BK2565">
        <v>1</v>
      </c>
      <c r="BL2565">
        <v>0</v>
      </c>
      <c r="BO2565">
        <v>0</v>
      </c>
      <c r="BP2565">
        <v>0</v>
      </c>
      <c r="BW2565" t="str">
        <f t="shared" si="1531"/>
        <v>21:45:20.858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119</v>
      </c>
      <c r="CQ2565">
        <v>168</v>
      </c>
      <c r="CR2565">
        <v>3</v>
      </c>
      <c r="CW2565">
        <v>9804265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>"07/22/2022 21:45:21.091"</f>
        <v>07/22/2022 21:45:21.091</v>
      </c>
      <c r="C2566" t="str">
        <f t="shared" si="1517"/>
        <v>FFDFD3C0</v>
      </c>
      <c r="D2566" t="s">
        <v>124</v>
      </c>
      <c r="E2566">
        <v>2</v>
      </c>
      <c r="H2566">
        <v>156</v>
      </c>
      <c r="I2566" t="s">
        <v>125</v>
      </c>
      <c r="J2566" t="s">
        <v>126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529"/>
        <v>21:45:20.852</v>
      </c>
      <c r="T2566" t="str">
        <f t="shared" si="1530"/>
        <v>21:45:20.352</v>
      </c>
      <c r="U2566" t="str">
        <f t="shared" si="1532"/>
        <v>A54CFF</v>
      </c>
      <c r="V2566">
        <v>0</v>
      </c>
      <c r="W2566">
        <v>0</v>
      </c>
      <c r="X2566">
        <v>2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1</v>
      </c>
      <c r="AI2566" t="s">
        <v>969</v>
      </c>
      <c r="AJ2566">
        <v>43.486269</v>
      </c>
      <c r="AK2566" t="s">
        <v>964</v>
      </c>
      <c r="AL2566">
        <v>-88.840556000000007</v>
      </c>
      <c r="AM2566">
        <v>25</v>
      </c>
      <c r="AN2566">
        <v>1175</v>
      </c>
      <c r="AO2566" t="s">
        <v>118</v>
      </c>
      <c r="AP2566">
        <v>5</v>
      </c>
      <c r="AQ2566">
        <v>-61</v>
      </c>
      <c r="AR2566">
        <v>-384</v>
      </c>
      <c r="AZ2566">
        <v>1200</v>
      </c>
      <c r="BA2566">
        <v>1</v>
      </c>
      <c r="BB2566" t="str">
        <f t="shared" si="1518"/>
        <v xml:space="preserve">N4400K  </v>
      </c>
      <c r="BC2566">
        <v>1</v>
      </c>
      <c r="BE2566">
        <v>0</v>
      </c>
      <c r="BF2566">
        <v>0</v>
      </c>
      <c r="BG2566">
        <v>0</v>
      </c>
      <c r="BH2566">
        <v>1050</v>
      </c>
      <c r="BI2566">
        <v>1</v>
      </c>
      <c r="BJ2566">
        <v>1</v>
      </c>
      <c r="BK2566">
        <v>1</v>
      </c>
      <c r="BL2566">
        <v>0</v>
      </c>
      <c r="BO2566">
        <v>0</v>
      </c>
      <c r="BP2566">
        <v>0</v>
      </c>
      <c r="BW2566" t="str">
        <f t="shared" si="1531"/>
        <v>21:45:20.858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119</v>
      </c>
      <c r="CQ2566">
        <v>168</v>
      </c>
      <c r="CR2566">
        <v>3</v>
      </c>
      <c r="CW2566">
        <v>9804265</v>
      </c>
      <c r="CY2566">
        <v>1</v>
      </c>
      <c r="CZ2566">
        <v>0</v>
      </c>
      <c r="DA2566">
        <v>1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 t="shared" ref="A2567:A2572" si="1533">"07/22/2022 21:45:22.294"</f>
        <v>07/22/2022 21:45:22.294</v>
      </c>
      <c r="C2567" t="str">
        <f t="shared" si="1517"/>
        <v>FFDFD3C0</v>
      </c>
      <c r="D2567" t="s">
        <v>127</v>
      </c>
      <c r="E2567">
        <v>8</v>
      </c>
      <c r="F2567">
        <v>2008</v>
      </c>
      <c r="G2567" t="s">
        <v>128</v>
      </c>
      <c r="J2567" t="s">
        <v>129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ref="S2567:S2572" si="1534">"21:45:21.984"</f>
        <v>21:45:21.984</v>
      </c>
      <c r="T2567" t="str">
        <f t="shared" ref="T2567:T2572" si="1535">"21:45:21.484"</f>
        <v>21:45:21.484</v>
      </c>
      <c r="U2567" t="str">
        <f t="shared" si="1532"/>
        <v>A54CFF</v>
      </c>
      <c r="V2567">
        <v>0</v>
      </c>
      <c r="W2567">
        <v>0</v>
      </c>
      <c r="X2567">
        <v>2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1</v>
      </c>
      <c r="AI2567" t="s">
        <v>970</v>
      </c>
      <c r="AJ2567">
        <v>43.485925000000002</v>
      </c>
      <c r="AK2567" t="s">
        <v>962</v>
      </c>
      <c r="AL2567">
        <v>-88.840491999999998</v>
      </c>
      <c r="AM2567">
        <v>25</v>
      </c>
      <c r="AN2567">
        <v>1175</v>
      </c>
      <c r="AO2567" t="s">
        <v>118</v>
      </c>
      <c r="AP2567">
        <v>9</v>
      </c>
      <c r="AQ2567">
        <v>-60</v>
      </c>
      <c r="AR2567">
        <v>-448</v>
      </c>
      <c r="AZ2567">
        <v>1200</v>
      </c>
      <c r="BA2567">
        <v>1</v>
      </c>
      <c r="BB2567" t="str">
        <f t="shared" si="1518"/>
        <v xml:space="preserve">N4400K  </v>
      </c>
      <c r="BC2567">
        <v>1</v>
      </c>
      <c r="BE2567">
        <v>0</v>
      </c>
      <c r="BF2567">
        <v>0</v>
      </c>
      <c r="BG2567">
        <v>0</v>
      </c>
      <c r="BH2567">
        <v>1050</v>
      </c>
      <c r="BI2567">
        <v>1</v>
      </c>
      <c r="BJ2567">
        <v>1</v>
      </c>
      <c r="BK2567">
        <v>1</v>
      </c>
      <c r="BL2567">
        <v>0</v>
      </c>
      <c r="BO2567">
        <v>0</v>
      </c>
      <c r="BP2567">
        <v>0</v>
      </c>
      <c r="BW2567" t="str">
        <f t="shared" ref="BW2567:BW2572" si="1536">"21:45:21.986"</f>
        <v>21:45:21.986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168</v>
      </c>
      <c r="CR2567">
        <v>1</v>
      </c>
      <c r="CW2567">
        <v>13571024</v>
      </c>
      <c r="CY2567">
        <v>1</v>
      </c>
      <c r="CZ2567">
        <v>0</v>
      </c>
      <c r="DA2567">
        <v>0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 t="shared" si="1533"/>
        <v>07/22/2022 21:45:22.294</v>
      </c>
      <c r="C2568" t="str">
        <f t="shared" si="1517"/>
        <v>FFDFD3C0</v>
      </c>
      <c r="D2568" t="s">
        <v>113</v>
      </c>
      <c r="E2568">
        <v>44</v>
      </c>
      <c r="H2568">
        <v>151</v>
      </c>
      <c r="I2568" t="s">
        <v>114</v>
      </c>
      <c r="J2568" t="s">
        <v>115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534"/>
        <v>21:45:21.984</v>
      </c>
      <c r="T2568" t="str">
        <f t="shared" si="1535"/>
        <v>21:45:21.484</v>
      </c>
      <c r="U2568" t="str">
        <f t="shared" si="1532"/>
        <v>A54CFF</v>
      </c>
      <c r="V2568">
        <v>0</v>
      </c>
      <c r="W2568">
        <v>0</v>
      </c>
      <c r="X2568">
        <v>2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3</v>
      </c>
      <c r="AG2568">
        <v>2</v>
      </c>
      <c r="AH2568">
        <v>1</v>
      </c>
      <c r="AI2568" t="s">
        <v>970</v>
      </c>
      <c r="AJ2568">
        <v>43.485925000000002</v>
      </c>
      <c r="AK2568" t="s">
        <v>962</v>
      </c>
      <c r="AL2568">
        <v>-88.840491999999998</v>
      </c>
      <c r="AM2568">
        <v>25</v>
      </c>
      <c r="AN2568">
        <v>1175</v>
      </c>
      <c r="AO2568" t="s">
        <v>118</v>
      </c>
      <c r="AP2568">
        <v>9</v>
      </c>
      <c r="AQ2568">
        <v>-60</v>
      </c>
      <c r="AR2568">
        <v>-448</v>
      </c>
      <c r="AZ2568">
        <v>1200</v>
      </c>
      <c r="BA2568">
        <v>1</v>
      </c>
      <c r="BB2568" t="str">
        <f t="shared" si="1518"/>
        <v xml:space="preserve">N4400K  </v>
      </c>
      <c r="BC2568">
        <v>1</v>
      </c>
      <c r="BE2568">
        <v>0</v>
      </c>
      <c r="BF2568">
        <v>0</v>
      </c>
      <c r="BG2568">
        <v>0</v>
      </c>
      <c r="BH2568">
        <v>1050</v>
      </c>
      <c r="BI2568">
        <v>1</v>
      </c>
      <c r="BJ2568">
        <v>1</v>
      </c>
      <c r="BK2568">
        <v>1</v>
      </c>
      <c r="BL2568">
        <v>0</v>
      </c>
      <c r="BO2568">
        <v>0</v>
      </c>
      <c r="BP2568">
        <v>0</v>
      </c>
      <c r="BW2568" t="str">
        <f t="shared" si="1536"/>
        <v>21:45:21.986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168</v>
      </c>
      <c r="CR2568">
        <v>1</v>
      </c>
      <c r="CW2568">
        <v>13571024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 t="shared" si="1533"/>
        <v>07/22/2022 21:45:22.294</v>
      </c>
      <c r="C2569" t="str">
        <f t="shared" si="1517"/>
        <v>FFDFD3C0</v>
      </c>
      <c r="D2569" t="s">
        <v>121</v>
      </c>
      <c r="E2569">
        <v>12</v>
      </c>
      <c r="F2569">
        <v>1012</v>
      </c>
      <c r="G2569" t="s">
        <v>122</v>
      </c>
      <c r="J2569" t="s">
        <v>123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534"/>
        <v>21:45:21.984</v>
      </c>
      <c r="T2569" t="str">
        <f t="shared" si="1535"/>
        <v>21:45:21.484</v>
      </c>
      <c r="U2569" t="str">
        <f t="shared" si="1532"/>
        <v>A54CFF</v>
      </c>
      <c r="V2569">
        <v>0</v>
      </c>
      <c r="W2569">
        <v>0</v>
      </c>
      <c r="X2569">
        <v>2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1</v>
      </c>
      <c r="AI2569" t="s">
        <v>970</v>
      </c>
      <c r="AJ2569">
        <v>43.485925000000002</v>
      </c>
      <c r="AK2569" t="s">
        <v>962</v>
      </c>
      <c r="AL2569">
        <v>-88.840491999999998</v>
      </c>
      <c r="AM2569">
        <v>25</v>
      </c>
      <c r="AN2569">
        <v>1175</v>
      </c>
      <c r="AO2569" t="s">
        <v>118</v>
      </c>
      <c r="AP2569">
        <v>9</v>
      </c>
      <c r="AQ2569">
        <v>-60</v>
      </c>
      <c r="AR2569">
        <v>-448</v>
      </c>
      <c r="AZ2569">
        <v>1200</v>
      </c>
      <c r="BA2569">
        <v>1</v>
      </c>
      <c r="BB2569" t="str">
        <f t="shared" si="1518"/>
        <v xml:space="preserve">N4400K  </v>
      </c>
      <c r="BC2569">
        <v>1</v>
      </c>
      <c r="BE2569">
        <v>0</v>
      </c>
      <c r="BF2569">
        <v>0</v>
      </c>
      <c r="BG2569">
        <v>0</v>
      </c>
      <c r="BH2569">
        <v>1050</v>
      </c>
      <c r="BI2569">
        <v>1</v>
      </c>
      <c r="BJ2569">
        <v>1</v>
      </c>
      <c r="BK2569">
        <v>1</v>
      </c>
      <c r="BL2569">
        <v>0</v>
      </c>
      <c r="BO2569">
        <v>0</v>
      </c>
      <c r="BP2569">
        <v>0</v>
      </c>
      <c r="BW2569" t="str">
        <f t="shared" si="1536"/>
        <v>21:45:21.986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168</v>
      </c>
      <c r="CR2569">
        <v>1</v>
      </c>
      <c r="CW2569">
        <v>13571024</v>
      </c>
      <c r="CY2569">
        <v>1</v>
      </c>
      <c r="CZ2569">
        <v>0</v>
      </c>
      <c r="DA2569">
        <v>1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 t="shared" si="1533"/>
        <v>07/22/2022 21:45:22.294</v>
      </c>
      <c r="C2570" t="str">
        <f t="shared" si="1517"/>
        <v>FFDFD3C0</v>
      </c>
      <c r="D2570" t="s">
        <v>113</v>
      </c>
      <c r="E2570">
        <v>45</v>
      </c>
      <c r="H2570">
        <v>152</v>
      </c>
      <c r="I2570" t="s">
        <v>120</v>
      </c>
      <c r="J2570" t="s">
        <v>115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1534"/>
        <v>21:45:21.984</v>
      </c>
      <c r="T2570" t="str">
        <f t="shared" si="1535"/>
        <v>21:45:21.484</v>
      </c>
      <c r="U2570" t="str">
        <f t="shared" si="1532"/>
        <v>A54CFF</v>
      </c>
      <c r="V2570">
        <v>0</v>
      </c>
      <c r="W2570">
        <v>0</v>
      </c>
      <c r="X2570">
        <v>2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1</v>
      </c>
      <c r="AI2570" t="s">
        <v>970</v>
      </c>
      <c r="AJ2570">
        <v>43.485925000000002</v>
      </c>
      <c r="AK2570" t="s">
        <v>962</v>
      </c>
      <c r="AL2570">
        <v>-88.840491999999998</v>
      </c>
      <c r="AM2570">
        <v>25</v>
      </c>
      <c r="AN2570">
        <v>1175</v>
      </c>
      <c r="AO2570" t="s">
        <v>118</v>
      </c>
      <c r="AP2570">
        <v>9</v>
      </c>
      <c r="AQ2570">
        <v>-60</v>
      </c>
      <c r="AR2570">
        <v>-448</v>
      </c>
      <c r="AZ2570">
        <v>1200</v>
      </c>
      <c r="BA2570">
        <v>1</v>
      </c>
      <c r="BB2570" t="str">
        <f t="shared" si="1518"/>
        <v xml:space="preserve">N4400K  </v>
      </c>
      <c r="BC2570">
        <v>1</v>
      </c>
      <c r="BE2570">
        <v>0</v>
      </c>
      <c r="BF2570">
        <v>0</v>
      </c>
      <c r="BG2570">
        <v>0</v>
      </c>
      <c r="BH2570">
        <v>1050</v>
      </c>
      <c r="BI2570">
        <v>1</v>
      </c>
      <c r="BJ2570">
        <v>1</v>
      </c>
      <c r="BK2570">
        <v>1</v>
      </c>
      <c r="BL2570">
        <v>0</v>
      </c>
      <c r="BO2570">
        <v>0</v>
      </c>
      <c r="BP2570">
        <v>0</v>
      </c>
      <c r="BW2570" t="str">
        <f t="shared" si="1536"/>
        <v>21:45:21.986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168</v>
      </c>
      <c r="CR2570">
        <v>1</v>
      </c>
      <c r="CW2570">
        <v>13571024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 t="shared" si="1533"/>
        <v>07/22/2022 21:45:22.294</v>
      </c>
      <c r="C2571" t="str">
        <f t="shared" si="1517"/>
        <v>FFDFD3C0</v>
      </c>
      <c r="D2571" t="s">
        <v>121</v>
      </c>
      <c r="E2571">
        <v>11</v>
      </c>
      <c r="F2571">
        <v>1011</v>
      </c>
      <c r="G2571" t="s">
        <v>125</v>
      </c>
      <c r="J2571" t="s">
        <v>123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1534"/>
        <v>21:45:21.984</v>
      </c>
      <c r="T2571" t="str">
        <f t="shared" si="1535"/>
        <v>21:45:21.484</v>
      </c>
      <c r="U2571" t="str">
        <f t="shared" si="1532"/>
        <v>A54CFF</v>
      </c>
      <c r="V2571">
        <v>0</v>
      </c>
      <c r="W2571">
        <v>0</v>
      </c>
      <c r="X2571">
        <v>2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1</v>
      </c>
      <c r="AI2571" t="s">
        <v>970</v>
      </c>
      <c r="AJ2571">
        <v>43.485925000000002</v>
      </c>
      <c r="AK2571" t="s">
        <v>962</v>
      </c>
      <c r="AL2571">
        <v>-88.840491999999998</v>
      </c>
      <c r="AM2571">
        <v>25</v>
      </c>
      <c r="AN2571">
        <v>1175</v>
      </c>
      <c r="AO2571" t="s">
        <v>118</v>
      </c>
      <c r="AP2571">
        <v>9</v>
      </c>
      <c r="AQ2571">
        <v>-60</v>
      </c>
      <c r="AR2571">
        <v>-448</v>
      </c>
      <c r="AZ2571">
        <v>1200</v>
      </c>
      <c r="BA2571">
        <v>1</v>
      </c>
      <c r="BB2571" t="str">
        <f t="shared" si="1518"/>
        <v xml:space="preserve">N4400K  </v>
      </c>
      <c r="BC2571">
        <v>1</v>
      </c>
      <c r="BE2571">
        <v>0</v>
      </c>
      <c r="BF2571">
        <v>0</v>
      </c>
      <c r="BG2571">
        <v>0</v>
      </c>
      <c r="BH2571">
        <v>1050</v>
      </c>
      <c r="BI2571">
        <v>1</v>
      </c>
      <c r="BJ2571">
        <v>1</v>
      </c>
      <c r="BK2571">
        <v>1</v>
      </c>
      <c r="BL2571">
        <v>0</v>
      </c>
      <c r="BO2571">
        <v>0</v>
      </c>
      <c r="BP2571">
        <v>0</v>
      </c>
      <c r="BW2571" t="str">
        <f t="shared" si="1536"/>
        <v>21:45:21.986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168</v>
      </c>
      <c r="CR2571">
        <v>1</v>
      </c>
      <c r="CW2571">
        <v>13571024</v>
      </c>
      <c r="CY2571">
        <v>1</v>
      </c>
      <c r="CZ2571">
        <v>0</v>
      </c>
      <c r="DA2571">
        <v>1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 t="shared" si="1533"/>
        <v>07/22/2022 21:45:22.294</v>
      </c>
      <c r="C2572" t="str">
        <f t="shared" si="1517"/>
        <v>FFDFD3C0</v>
      </c>
      <c r="D2572" t="s">
        <v>124</v>
      </c>
      <c r="E2572">
        <v>2</v>
      </c>
      <c r="H2572">
        <v>156</v>
      </c>
      <c r="I2572" t="s">
        <v>125</v>
      </c>
      <c r="J2572" t="s">
        <v>126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1534"/>
        <v>21:45:21.984</v>
      </c>
      <c r="T2572" t="str">
        <f t="shared" si="1535"/>
        <v>21:45:21.484</v>
      </c>
      <c r="U2572" t="str">
        <f t="shared" si="1532"/>
        <v>A54CFF</v>
      </c>
      <c r="V2572">
        <v>0</v>
      </c>
      <c r="W2572">
        <v>0</v>
      </c>
      <c r="X2572">
        <v>2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1</v>
      </c>
      <c r="AI2572" t="s">
        <v>970</v>
      </c>
      <c r="AJ2572">
        <v>43.485925000000002</v>
      </c>
      <c r="AK2572" t="s">
        <v>962</v>
      </c>
      <c r="AL2572">
        <v>-88.840491999999998</v>
      </c>
      <c r="AM2572">
        <v>25</v>
      </c>
      <c r="AN2572">
        <v>1175</v>
      </c>
      <c r="AO2572" t="s">
        <v>118</v>
      </c>
      <c r="AP2572">
        <v>9</v>
      </c>
      <c r="AQ2572">
        <v>-60</v>
      </c>
      <c r="AR2572">
        <v>-448</v>
      </c>
      <c r="AZ2572">
        <v>1200</v>
      </c>
      <c r="BA2572">
        <v>1</v>
      </c>
      <c r="BB2572" t="str">
        <f t="shared" si="1518"/>
        <v xml:space="preserve">N4400K  </v>
      </c>
      <c r="BC2572">
        <v>1</v>
      </c>
      <c r="BE2572">
        <v>0</v>
      </c>
      <c r="BF2572">
        <v>0</v>
      </c>
      <c r="BG2572">
        <v>0</v>
      </c>
      <c r="BH2572">
        <v>1050</v>
      </c>
      <c r="BI2572">
        <v>1</v>
      </c>
      <c r="BJ2572">
        <v>1</v>
      </c>
      <c r="BK2572">
        <v>1</v>
      </c>
      <c r="BL2572">
        <v>0</v>
      </c>
      <c r="BO2572">
        <v>0</v>
      </c>
      <c r="BP2572">
        <v>0</v>
      </c>
      <c r="BW2572" t="str">
        <f t="shared" si="1536"/>
        <v>21:45:21.986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168</v>
      </c>
      <c r="CR2572">
        <v>1</v>
      </c>
      <c r="CW2572">
        <v>13571024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 t="shared" ref="A2573:A2578" si="1537">"07/22/2022 21:45:23.091"</f>
        <v>07/22/2022 21:45:23.091</v>
      </c>
      <c r="C2573" t="str">
        <f t="shared" si="1517"/>
        <v>FFDFD3C0</v>
      </c>
      <c r="D2573" t="s">
        <v>121</v>
      </c>
      <c r="E2573">
        <v>11</v>
      </c>
      <c r="F2573">
        <v>1011</v>
      </c>
      <c r="G2573" t="s">
        <v>125</v>
      </c>
      <c r="J2573" t="s">
        <v>123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ref="S2573:S2578" si="1538">"21:45:22.836"</f>
        <v>21:45:22.836</v>
      </c>
      <c r="T2573" t="str">
        <f t="shared" ref="T2573:T2578" si="1539">"21:45:22.436"</f>
        <v>21:45:22.436</v>
      </c>
      <c r="U2573" t="str">
        <f t="shared" si="1532"/>
        <v>A54CFF</v>
      </c>
      <c r="V2573">
        <v>0</v>
      </c>
      <c r="W2573">
        <v>0</v>
      </c>
      <c r="X2573">
        <v>2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3</v>
      </c>
      <c r="AG2573">
        <v>2</v>
      </c>
      <c r="AH2573">
        <v>1</v>
      </c>
      <c r="AI2573" t="s">
        <v>971</v>
      </c>
      <c r="AJ2573">
        <v>43.485754</v>
      </c>
      <c r="AK2573" t="s">
        <v>972</v>
      </c>
      <c r="AL2573">
        <v>-88.840427000000005</v>
      </c>
      <c r="AM2573">
        <v>25</v>
      </c>
      <c r="AN2573">
        <v>1150</v>
      </c>
      <c r="AO2573" t="s">
        <v>118</v>
      </c>
      <c r="AP2573">
        <v>14</v>
      </c>
      <c r="AQ2573">
        <v>-60</v>
      </c>
      <c r="AR2573">
        <v>-448</v>
      </c>
      <c r="AZ2573">
        <v>1200</v>
      </c>
      <c r="BA2573">
        <v>1</v>
      </c>
      <c r="BB2573" t="str">
        <f t="shared" si="1518"/>
        <v xml:space="preserve">N4400K  </v>
      </c>
      <c r="BC2573">
        <v>1</v>
      </c>
      <c r="BE2573">
        <v>0</v>
      </c>
      <c r="BF2573">
        <v>0</v>
      </c>
      <c r="BG2573">
        <v>0</v>
      </c>
      <c r="BH2573">
        <v>1050</v>
      </c>
      <c r="BI2573">
        <v>1</v>
      </c>
      <c r="BJ2573">
        <v>1</v>
      </c>
      <c r="BK2573">
        <v>1</v>
      </c>
      <c r="BL2573">
        <v>0</v>
      </c>
      <c r="BO2573">
        <v>0</v>
      </c>
      <c r="BP2573">
        <v>0</v>
      </c>
      <c r="BW2573" t="str">
        <f t="shared" ref="BW2573:BW2578" si="1540">"21:45:22.836"</f>
        <v>21:45:22.836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168</v>
      </c>
      <c r="CR2573">
        <v>0</v>
      </c>
      <c r="CW2573">
        <v>4376688</v>
      </c>
      <c r="CY2573">
        <v>1</v>
      </c>
      <c r="CZ2573">
        <v>0</v>
      </c>
      <c r="DA2573">
        <v>0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 t="shared" si="1537"/>
        <v>07/22/2022 21:45:23.091</v>
      </c>
      <c r="C2574" t="str">
        <f t="shared" si="1517"/>
        <v>FFDFD3C0</v>
      </c>
      <c r="D2574" t="s">
        <v>127</v>
      </c>
      <c r="E2574">
        <v>8</v>
      </c>
      <c r="F2574">
        <v>2008</v>
      </c>
      <c r="G2574" t="s">
        <v>128</v>
      </c>
      <c r="J2574" t="s">
        <v>129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538"/>
        <v>21:45:22.836</v>
      </c>
      <c r="T2574" t="str">
        <f t="shared" si="1539"/>
        <v>21:45:22.436</v>
      </c>
      <c r="U2574" t="str">
        <f t="shared" si="1532"/>
        <v>A54CFF</v>
      </c>
      <c r="V2574">
        <v>0</v>
      </c>
      <c r="W2574">
        <v>0</v>
      </c>
      <c r="X2574">
        <v>2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3</v>
      </c>
      <c r="AG2574">
        <v>2</v>
      </c>
      <c r="AH2574">
        <v>1</v>
      </c>
      <c r="AI2574" t="s">
        <v>971</v>
      </c>
      <c r="AJ2574">
        <v>43.485754</v>
      </c>
      <c r="AK2574" t="s">
        <v>972</v>
      </c>
      <c r="AL2574">
        <v>-88.840427000000005</v>
      </c>
      <c r="AM2574">
        <v>25</v>
      </c>
      <c r="AN2574">
        <v>1150</v>
      </c>
      <c r="AO2574" t="s">
        <v>118</v>
      </c>
      <c r="AP2574">
        <v>14</v>
      </c>
      <c r="AQ2574">
        <v>-60</v>
      </c>
      <c r="AR2574">
        <v>-448</v>
      </c>
      <c r="AZ2574">
        <v>1200</v>
      </c>
      <c r="BA2574">
        <v>1</v>
      </c>
      <c r="BB2574" t="str">
        <f t="shared" si="1518"/>
        <v xml:space="preserve">N4400K  </v>
      </c>
      <c r="BC2574">
        <v>1</v>
      </c>
      <c r="BE2574">
        <v>0</v>
      </c>
      <c r="BF2574">
        <v>0</v>
      </c>
      <c r="BG2574">
        <v>0</v>
      </c>
      <c r="BH2574">
        <v>1050</v>
      </c>
      <c r="BI2574">
        <v>1</v>
      </c>
      <c r="BJ2574">
        <v>1</v>
      </c>
      <c r="BK2574">
        <v>1</v>
      </c>
      <c r="BL2574">
        <v>0</v>
      </c>
      <c r="BO2574">
        <v>0</v>
      </c>
      <c r="BP2574">
        <v>0</v>
      </c>
      <c r="BW2574" t="str">
        <f t="shared" si="1540"/>
        <v>21:45:22.836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119</v>
      </c>
      <c r="CQ2574">
        <v>168</v>
      </c>
      <c r="CR2574">
        <v>0</v>
      </c>
      <c r="CW2574">
        <v>4376688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 t="shared" si="1537"/>
        <v>07/22/2022 21:45:23.091</v>
      </c>
      <c r="C2575" t="str">
        <f t="shared" si="1517"/>
        <v>FFDFD3C0</v>
      </c>
      <c r="D2575" t="s">
        <v>121</v>
      </c>
      <c r="E2575">
        <v>12</v>
      </c>
      <c r="F2575">
        <v>1012</v>
      </c>
      <c r="G2575" t="s">
        <v>122</v>
      </c>
      <c r="J2575" t="s">
        <v>123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si="1538"/>
        <v>21:45:22.836</v>
      </c>
      <c r="T2575" t="str">
        <f t="shared" si="1539"/>
        <v>21:45:22.436</v>
      </c>
      <c r="U2575" t="str">
        <f t="shared" si="1532"/>
        <v>A54CFF</v>
      </c>
      <c r="V2575">
        <v>0</v>
      </c>
      <c r="W2575">
        <v>0</v>
      </c>
      <c r="X2575">
        <v>2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3</v>
      </c>
      <c r="AG2575">
        <v>2</v>
      </c>
      <c r="AH2575">
        <v>1</v>
      </c>
      <c r="AI2575" t="s">
        <v>971</v>
      </c>
      <c r="AJ2575">
        <v>43.485754</v>
      </c>
      <c r="AK2575" t="s">
        <v>972</v>
      </c>
      <c r="AL2575">
        <v>-88.840427000000005</v>
      </c>
      <c r="AM2575">
        <v>25</v>
      </c>
      <c r="AN2575">
        <v>1150</v>
      </c>
      <c r="AO2575" t="s">
        <v>118</v>
      </c>
      <c r="AP2575">
        <v>14</v>
      </c>
      <c r="AQ2575">
        <v>-60</v>
      </c>
      <c r="AR2575">
        <v>-448</v>
      </c>
      <c r="AZ2575">
        <v>1200</v>
      </c>
      <c r="BA2575">
        <v>1</v>
      </c>
      <c r="BB2575" t="str">
        <f t="shared" si="1518"/>
        <v xml:space="preserve">N4400K  </v>
      </c>
      <c r="BC2575">
        <v>1</v>
      </c>
      <c r="BE2575">
        <v>0</v>
      </c>
      <c r="BF2575">
        <v>0</v>
      </c>
      <c r="BG2575">
        <v>0</v>
      </c>
      <c r="BH2575">
        <v>1050</v>
      </c>
      <c r="BI2575">
        <v>1</v>
      </c>
      <c r="BJ2575">
        <v>1</v>
      </c>
      <c r="BK2575">
        <v>1</v>
      </c>
      <c r="BL2575">
        <v>0</v>
      </c>
      <c r="BO2575">
        <v>0</v>
      </c>
      <c r="BP2575">
        <v>0</v>
      </c>
      <c r="BW2575" t="str">
        <f t="shared" si="1540"/>
        <v>21:45:22.836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119</v>
      </c>
      <c r="CQ2575">
        <v>168</v>
      </c>
      <c r="CR2575">
        <v>0</v>
      </c>
      <c r="CW2575">
        <v>4376688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 t="shared" si="1537"/>
        <v>07/22/2022 21:45:23.091</v>
      </c>
      <c r="C2576" t="str">
        <f t="shared" si="1517"/>
        <v>FFDFD3C0</v>
      </c>
      <c r="D2576" t="s">
        <v>113</v>
      </c>
      <c r="E2576">
        <v>45</v>
      </c>
      <c r="H2576">
        <v>152</v>
      </c>
      <c r="I2576" t="s">
        <v>120</v>
      </c>
      <c r="J2576" t="s">
        <v>115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538"/>
        <v>21:45:22.836</v>
      </c>
      <c r="T2576" t="str">
        <f t="shared" si="1539"/>
        <v>21:45:22.436</v>
      </c>
      <c r="U2576" t="str">
        <f t="shared" si="1532"/>
        <v>A54CFF</v>
      </c>
      <c r="V2576">
        <v>0</v>
      </c>
      <c r="W2576">
        <v>0</v>
      </c>
      <c r="X2576">
        <v>2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1</v>
      </c>
      <c r="AI2576" t="s">
        <v>971</v>
      </c>
      <c r="AJ2576">
        <v>43.485754</v>
      </c>
      <c r="AK2576" t="s">
        <v>972</v>
      </c>
      <c r="AL2576">
        <v>-88.840427000000005</v>
      </c>
      <c r="AM2576">
        <v>25</v>
      </c>
      <c r="AN2576">
        <v>1150</v>
      </c>
      <c r="AO2576" t="s">
        <v>118</v>
      </c>
      <c r="AP2576">
        <v>14</v>
      </c>
      <c r="AQ2576">
        <v>-60</v>
      </c>
      <c r="AR2576">
        <v>-448</v>
      </c>
      <c r="AZ2576">
        <v>1200</v>
      </c>
      <c r="BA2576">
        <v>1</v>
      </c>
      <c r="BB2576" t="str">
        <f t="shared" si="1518"/>
        <v xml:space="preserve">N4400K  </v>
      </c>
      <c r="BC2576">
        <v>1</v>
      </c>
      <c r="BE2576">
        <v>0</v>
      </c>
      <c r="BF2576">
        <v>0</v>
      </c>
      <c r="BG2576">
        <v>0</v>
      </c>
      <c r="BH2576">
        <v>1050</v>
      </c>
      <c r="BI2576">
        <v>1</v>
      </c>
      <c r="BJ2576">
        <v>1</v>
      </c>
      <c r="BK2576">
        <v>1</v>
      </c>
      <c r="BL2576">
        <v>0</v>
      </c>
      <c r="BO2576">
        <v>0</v>
      </c>
      <c r="BP2576">
        <v>0</v>
      </c>
      <c r="BW2576" t="str">
        <f t="shared" si="1540"/>
        <v>21:45:22.836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168</v>
      </c>
      <c r="CR2576">
        <v>0</v>
      </c>
      <c r="CW2576">
        <v>4376688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 t="shared" si="1537"/>
        <v>07/22/2022 21:45:23.091</v>
      </c>
      <c r="C2577" t="str">
        <f t="shared" si="1517"/>
        <v>FFDFD3C0</v>
      </c>
      <c r="D2577" t="s">
        <v>124</v>
      </c>
      <c r="E2577">
        <v>2</v>
      </c>
      <c r="H2577">
        <v>156</v>
      </c>
      <c r="I2577" t="s">
        <v>125</v>
      </c>
      <c r="J2577" t="s">
        <v>126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538"/>
        <v>21:45:22.836</v>
      </c>
      <c r="T2577" t="str">
        <f t="shared" si="1539"/>
        <v>21:45:22.436</v>
      </c>
      <c r="U2577" t="str">
        <f t="shared" si="1532"/>
        <v>A54CFF</v>
      </c>
      <c r="V2577">
        <v>0</v>
      </c>
      <c r="W2577">
        <v>0</v>
      </c>
      <c r="X2577">
        <v>2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1</v>
      </c>
      <c r="AI2577" t="s">
        <v>971</v>
      </c>
      <c r="AJ2577">
        <v>43.485754</v>
      </c>
      <c r="AK2577" t="s">
        <v>972</v>
      </c>
      <c r="AL2577">
        <v>-88.840427000000005</v>
      </c>
      <c r="AM2577">
        <v>25</v>
      </c>
      <c r="AN2577">
        <v>1150</v>
      </c>
      <c r="AO2577" t="s">
        <v>118</v>
      </c>
      <c r="AP2577">
        <v>14</v>
      </c>
      <c r="AQ2577">
        <v>-60</v>
      </c>
      <c r="AR2577">
        <v>-448</v>
      </c>
      <c r="AZ2577">
        <v>1200</v>
      </c>
      <c r="BA2577">
        <v>1</v>
      </c>
      <c r="BB2577" t="str">
        <f t="shared" si="1518"/>
        <v xml:space="preserve">N4400K  </v>
      </c>
      <c r="BC2577">
        <v>1</v>
      </c>
      <c r="BE2577">
        <v>0</v>
      </c>
      <c r="BF2577">
        <v>0</v>
      </c>
      <c r="BG2577">
        <v>0</v>
      </c>
      <c r="BH2577">
        <v>1050</v>
      </c>
      <c r="BI2577">
        <v>1</v>
      </c>
      <c r="BJ2577">
        <v>1</v>
      </c>
      <c r="BK2577">
        <v>1</v>
      </c>
      <c r="BL2577">
        <v>0</v>
      </c>
      <c r="BO2577">
        <v>0</v>
      </c>
      <c r="BP2577">
        <v>0</v>
      </c>
      <c r="BW2577" t="str">
        <f t="shared" si="1540"/>
        <v>21:45:22.836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119</v>
      </c>
      <c r="CQ2577">
        <v>168</v>
      </c>
      <c r="CR2577">
        <v>0</v>
      </c>
      <c r="CW2577">
        <v>4376688</v>
      </c>
      <c r="CY2577">
        <v>1</v>
      </c>
      <c r="CZ2577">
        <v>0</v>
      </c>
      <c r="DA2577">
        <v>1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 t="shared" si="1537"/>
        <v>07/22/2022 21:45:23.091</v>
      </c>
      <c r="C2578" t="str">
        <f t="shared" si="1517"/>
        <v>FFDFD3C0</v>
      </c>
      <c r="D2578" t="s">
        <v>113</v>
      </c>
      <c r="E2578">
        <v>44</v>
      </c>
      <c r="H2578">
        <v>151</v>
      </c>
      <c r="I2578" t="s">
        <v>114</v>
      </c>
      <c r="J2578" t="s">
        <v>115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538"/>
        <v>21:45:22.836</v>
      </c>
      <c r="T2578" t="str">
        <f t="shared" si="1539"/>
        <v>21:45:22.436</v>
      </c>
      <c r="U2578" t="str">
        <f t="shared" si="1532"/>
        <v>A54CFF</v>
      </c>
      <c r="V2578">
        <v>0</v>
      </c>
      <c r="W2578">
        <v>0</v>
      </c>
      <c r="X2578">
        <v>2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1</v>
      </c>
      <c r="AI2578" t="s">
        <v>971</v>
      </c>
      <c r="AJ2578">
        <v>43.485754</v>
      </c>
      <c r="AK2578" t="s">
        <v>972</v>
      </c>
      <c r="AL2578">
        <v>-88.840427000000005</v>
      </c>
      <c r="AM2578">
        <v>25</v>
      </c>
      <c r="AN2578">
        <v>1150</v>
      </c>
      <c r="AO2578" t="s">
        <v>118</v>
      </c>
      <c r="AP2578">
        <v>14</v>
      </c>
      <c r="AQ2578">
        <v>-60</v>
      </c>
      <c r="AR2578">
        <v>-448</v>
      </c>
      <c r="AZ2578">
        <v>1200</v>
      </c>
      <c r="BA2578">
        <v>1</v>
      </c>
      <c r="BB2578" t="str">
        <f t="shared" si="1518"/>
        <v xml:space="preserve">N4400K  </v>
      </c>
      <c r="BC2578">
        <v>1</v>
      </c>
      <c r="BE2578">
        <v>0</v>
      </c>
      <c r="BF2578">
        <v>0</v>
      </c>
      <c r="BG2578">
        <v>0</v>
      </c>
      <c r="BH2578">
        <v>1050</v>
      </c>
      <c r="BI2578">
        <v>1</v>
      </c>
      <c r="BJ2578">
        <v>1</v>
      </c>
      <c r="BK2578">
        <v>1</v>
      </c>
      <c r="BL2578">
        <v>0</v>
      </c>
      <c r="BO2578">
        <v>0</v>
      </c>
      <c r="BP2578">
        <v>0</v>
      </c>
      <c r="BW2578" t="str">
        <f t="shared" si="1540"/>
        <v>21:45:22.836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7</v>
      </c>
      <c r="CP2578" t="s">
        <v>119</v>
      </c>
      <c r="CQ2578">
        <v>168</v>
      </c>
      <c r="CR2578">
        <v>0</v>
      </c>
      <c r="CW2578">
        <v>4376688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 t="shared" ref="A2579:A2584" si="1541">"07/22/2022 21:45:24.059"</f>
        <v>07/22/2022 21:45:24.059</v>
      </c>
      <c r="C2579" t="str">
        <f t="shared" si="1517"/>
        <v>FFDFD3C0</v>
      </c>
      <c r="D2579" t="s">
        <v>121</v>
      </c>
      <c r="E2579">
        <v>11</v>
      </c>
      <c r="F2579">
        <v>1011</v>
      </c>
      <c r="G2579" t="s">
        <v>125</v>
      </c>
      <c r="J2579" t="s">
        <v>123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ref="S2579:S2584" si="1542">"21:45:23.781"</f>
        <v>21:45:23.781</v>
      </c>
      <c r="T2579" t="str">
        <f t="shared" ref="T2579:T2584" si="1543">"21:45:23.381"</f>
        <v>21:45:23.381</v>
      </c>
      <c r="U2579" t="str">
        <f t="shared" si="1532"/>
        <v>A54CFF</v>
      </c>
      <c r="V2579">
        <v>0</v>
      </c>
      <c r="W2579">
        <v>0</v>
      </c>
      <c r="X2579">
        <v>2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1</v>
      </c>
      <c r="AI2579" t="s">
        <v>888</v>
      </c>
      <c r="AJ2579">
        <v>43.485475000000001</v>
      </c>
      <c r="AK2579" t="s">
        <v>973</v>
      </c>
      <c r="AL2579">
        <v>-88.840299000000002</v>
      </c>
      <c r="AM2579">
        <v>25</v>
      </c>
      <c r="AN2579">
        <v>1150</v>
      </c>
      <c r="AO2579" t="s">
        <v>118</v>
      </c>
      <c r="AP2579">
        <v>20</v>
      </c>
      <c r="AQ2579">
        <v>-58</v>
      </c>
      <c r="AR2579">
        <v>-448</v>
      </c>
      <c r="AZ2579">
        <v>1200</v>
      </c>
      <c r="BA2579">
        <v>1</v>
      </c>
      <c r="BB2579" t="str">
        <f t="shared" si="1518"/>
        <v xml:space="preserve">N4400K  </v>
      </c>
      <c r="BC2579">
        <v>1</v>
      </c>
      <c r="BE2579">
        <v>0</v>
      </c>
      <c r="BF2579">
        <v>0</v>
      </c>
      <c r="BG2579">
        <v>0</v>
      </c>
      <c r="BH2579">
        <v>1025</v>
      </c>
      <c r="BI2579">
        <v>1</v>
      </c>
      <c r="BJ2579">
        <v>1</v>
      </c>
      <c r="BK2579">
        <v>1</v>
      </c>
      <c r="BL2579">
        <v>0</v>
      </c>
      <c r="BO2579">
        <v>0</v>
      </c>
      <c r="BP2579">
        <v>0</v>
      </c>
      <c r="BW2579" t="str">
        <f t="shared" ref="BW2579:BW2584" si="1544">"21:45:23.783"</f>
        <v>21:45:23.783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168</v>
      </c>
      <c r="CR2579">
        <v>0</v>
      </c>
      <c r="CW2579">
        <v>4377873</v>
      </c>
      <c r="CY2579">
        <v>1</v>
      </c>
      <c r="CZ2579">
        <v>0</v>
      </c>
      <c r="DA2579">
        <v>0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 t="shared" si="1541"/>
        <v>07/22/2022 21:45:24.059</v>
      </c>
      <c r="C2580" t="str">
        <f t="shared" si="1517"/>
        <v>FFDFD3C0</v>
      </c>
      <c r="D2580" t="s">
        <v>127</v>
      </c>
      <c r="E2580">
        <v>8</v>
      </c>
      <c r="F2580">
        <v>2008</v>
      </c>
      <c r="G2580" t="s">
        <v>128</v>
      </c>
      <c r="J2580" t="s">
        <v>129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542"/>
        <v>21:45:23.781</v>
      </c>
      <c r="T2580" t="str">
        <f t="shared" si="1543"/>
        <v>21:45:23.381</v>
      </c>
      <c r="U2580" t="str">
        <f t="shared" si="1532"/>
        <v>A54CFF</v>
      </c>
      <c r="V2580">
        <v>0</v>
      </c>
      <c r="W2580">
        <v>0</v>
      </c>
      <c r="X2580">
        <v>2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1</v>
      </c>
      <c r="AI2580" t="s">
        <v>888</v>
      </c>
      <c r="AJ2580">
        <v>43.485475000000001</v>
      </c>
      <c r="AK2580" t="s">
        <v>973</v>
      </c>
      <c r="AL2580">
        <v>-88.840299000000002</v>
      </c>
      <c r="AM2580">
        <v>25</v>
      </c>
      <c r="AN2580">
        <v>1150</v>
      </c>
      <c r="AO2580" t="s">
        <v>118</v>
      </c>
      <c r="AP2580">
        <v>20</v>
      </c>
      <c r="AQ2580">
        <v>-58</v>
      </c>
      <c r="AR2580">
        <v>-448</v>
      </c>
      <c r="AZ2580">
        <v>1200</v>
      </c>
      <c r="BA2580">
        <v>1</v>
      </c>
      <c r="BB2580" t="str">
        <f t="shared" si="1518"/>
        <v xml:space="preserve">N4400K  </v>
      </c>
      <c r="BC2580">
        <v>1</v>
      </c>
      <c r="BE2580">
        <v>0</v>
      </c>
      <c r="BF2580">
        <v>0</v>
      </c>
      <c r="BG2580">
        <v>0</v>
      </c>
      <c r="BH2580">
        <v>1025</v>
      </c>
      <c r="BI2580">
        <v>1</v>
      </c>
      <c r="BJ2580">
        <v>1</v>
      </c>
      <c r="BK2580">
        <v>1</v>
      </c>
      <c r="BL2580">
        <v>0</v>
      </c>
      <c r="BO2580">
        <v>0</v>
      </c>
      <c r="BP2580">
        <v>0</v>
      </c>
      <c r="BW2580" t="str">
        <f t="shared" si="1544"/>
        <v>21:45:23.783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168</v>
      </c>
      <c r="CR2580">
        <v>0</v>
      </c>
      <c r="CW2580">
        <v>4377873</v>
      </c>
      <c r="CY2580">
        <v>1</v>
      </c>
      <c r="CZ2580">
        <v>0</v>
      </c>
      <c r="DA2580">
        <v>0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 t="shared" si="1541"/>
        <v>07/22/2022 21:45:24.059</v>
      </c>
      <c r="C2581" t="str">
        <f t="shared" si="1517"/>
        <v>FFDFD3C0</v>
      </c>
      <c r="D2581" t="s">
        <v>113</v>
      </c>
      <c r="E2581">
        <v>44</v>
      </c>
      <c r="H2581">
        <v>151</v>
      </c>
      <c r="I2581" t="s">
        <v>114</v>
      </c>
      <c r="J2581" t="s">
        <v>115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542"/>
        <v>21:45:23.781</v>
      </c>
      <c r="T2581" t="str">
        <f t="shared" si="1543"/>
        <v>21:45:23.381</v>
      </c>
      <c r="U2581" t="str">
        <f t="shared" si="1532"/>
        <v>A54CFF</v>
      </c>
      <c r="V2581">
        <v>0</v>
      </c>
      <c r="W2581">
        <v>0</v>
      </c>
      <c r="X2581">
        <v>2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1</v>
      </c>
      <c r="AI2581" t="s">
        <v>888</v>
      </c>
      <c r="AJ2581">
        <v>43.485475000000001</v>
      </c>
      <c r="AK2581" t="s">
        <v>973</v>
      </c>
      <c r="AL2581">
        <v>-88.840299000000002</v>
      </c>
      <c r="AM2581">
        <v>25</v>
      </c>
      <c r="AN2581">
        <v>1150</v>
      </c>
      <c r="AO2581" t="s">
        <v>118</v>
      </c>
      <c r="AP2581">
        <v>20</v>
      </c>
      <c r="AQ2581">
        <v>-58</v>
      </c>
      <c r="AR2581">
        <v>-448</v>
      </c>
      <c r="AZ2581">
        <v>1200</v>
      </c>
      <c r="BA2581">
        <v>1</v>
      </c>
      <c r="BB2581" t="str">
        <f t="shared" si="1518"/>
        <v xml:space="preserve">N4400K  </v>
      </c>
      <c r="BC2581">
        <v>1</v>
      </c>
      <c r="BE2581">
        <v>0</v>
      </c>
      <c r="BF2581">
        <v>0</v>
      </c>
      <c r="BG2581">
        <v>0</v>
      </c>
      <c r="BH2581">
        <v>1025</v>
      </c>
      <c r="BI2581">
        <v>1</v>
      </c>
      <c r="BJ2581">
        <v>1</v>
      </c>
      <c r="BK2581">
        <v>1</v>
      </c>
      <c r="BL2581">
        <v>0</v>
      </c>
      <c r="BO2581">
        <v>0</v>
      </c>
      <c r="BP2581">
        <v>0</v>
      </c>
      <c r="BW2581" t="str">
        <f t="shared" si="1544"/>
        <v>21:45:23.783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168</v>
      </c>
      <c r="CR2581">
        <v>0</v>
      </c>
      <c r="CW2581">
        <v>4377873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 t="shared" si="1541"/>
        <v>07/22/2022 21:45:24.059</v>
      </c>
      <c r="C2582" t="str">
        <f t="shared" si="1517"/>
        <v>FFDFD3C0</v>
      </c>
      <c r="D2582" t="s">
        <v>121</v>
      </c>
      <c r="E2582">
        <v>12</v>
      </c>
      <c r="F2582">
        <v>1012</v>
      </c>
      <c r="G2582" t="s">
        <v>122</v>
      </c>
      <c r="J2582" t="s">
        <v>123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si="1542"/>
        <v>21:45:23.781</v>
      </c>
      <c r="T2582" t="str">
        <f t="shared" si="1543"/>
        <v>21:45:23.381</v>
      </c>
      <c r="U2582" t="str">
        <f t="shared" si="1532"/>
        <v>A54CFF</v>
      </c>
      <c r="V2582">
        <v>0</v>
      </c>
      <c r="W2582">
        <v>0</v>
      </c>
      <c r="X2582">
        <v>2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3</v>
      </c>
      <c r="AG2582">
        <v>2</v>
      </c>
      <c r="AH2582">
        <v>1</v>
      </c>
      <c r="AI2582" t="s">
        <v>888</v>
      </c>
      <c r="AJ2582">
        <v>43.485475000000001</v>
      </c>
      <c r="AK2582" t="s">
        <v>973</v>
      </c>
      <c r="AL2582">
        <v>-88.840299000000002</v>
      </c>
      <c r="AM2582">
        <v>25</v>
      </c>
      <c r="AN2582">
        <v>1150</v>
      </c>
      <c r="AO2582" t="s">
        <v>118</v>
      </c>
      <c r="AP2582">
        <v>20</v>
      </c>
      <c r="AQ2582">
        <v>-58</v>
      </c>
      <c r="AR2582">
        <v>-448</v>
      </c>
      <c r="AZ2582">
        <v>1200</v>
      </c>
      <c r="BA2582">
        <v>1</v>
      </c>
      <c r="BB2582" t="str">
        <f t="shared" si="1518"/>
        <v xml:space="preserve">N4400K  </v>
      </c>
      <c r="BC2582">
        <v>1</v>
      </c>
      <c r="BE2582">
        <v>0</v>
      </c>
      <c r="BF2582">
        <v>0</v>
      </c>
      <c r="BG2582">
        <v>0</v>
      </c>
      <c r="BH2582">
        <v>1025</v>
      </c>
      <c r="BI2582">
        <v>1</v>
      </c>
      <c r="BJ2582">
        <v>1</v>
      </c>
      <c r="BK2582">
        <v>1</v>
      </c>
      <c r="BL2582">
        <v>0</v>
      </c>
      <c r="BO2582">
        <v>0</v>
      </c>
      <c r="BP2582">
        <v>0</v>
      </c>
      <c r="BW2582" t="str">
        <f t="shared" si="1544"/>
        <v>21:45:23.783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168</v>
      </c>
      <c r="CR2582">
        <v>0</v>
      </c>
      <c r="CW2582">
        <v>4377873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 t="shared" si="1541"/>
        <v>07/22/2022 21:45:24.059</v>
      </c>
      <c r="C2583" t="str">
        <f t="shared" si="1517"/>
        <v>FFDFD3C0</v>
      </c>
      <c r="D2583" t="s">
        <v>124</v>
      </c>
      <c r="E2583">
        <v>2</v>
      </c>
      <c r="H2583">
        <v>156</v>
      </c>
      <c r="I2583" t="s">
        <v>125</v>
      </c>
      <c r="J2583" t="s">
        <v>126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542"/>
        <v>21:45:23.781</v>
      </c>
      <c r="T2583" t="str">
        <f t="shared" si="1543"/>
        <v>21:45:23.381</v>
      </c>
      <c r="U2583" t="str">
        <f t="shared" si="1532"/>
        <v>A54CFF</v>
      </c>
      <c r="V2583">
        <v>0</v>
      </c>
      <c r="W2583">
        <v>0</v>
      </c>
      <c r="X2583">
        <v>2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3</v>
      </c>
      <c r="AG2583">
        <v>2</v>
      </c>
      <c r="AH2583">
        <v>1</v>
      </c>
      <c r="AI2583" t="s">
        <v>888</v>
      </c>
      <c r="AJ2583">
        <v>43.485475000000001</v>
      </c>
      <c r="AK2583" t="s">
        <v>973</v>
      </c>
      <c r="AL2583">
        <v>-88.840299000000002</v>
      </c>
      <c r="AM2583">
        <v>25</v>
      </c>
      <c r="AN2583">
        <v>1150</v>
      </c>
      <c r="AO2583" t="s">
        <v>118</v>
      </c>
      <c r="AP2583">
        <v>20</v>
      </c>
      <c r="AQ2583">
        <v>-58</v>
      </c>
      <c r="AR2583">
        <v>-448</v>
      </c>
      <c r="AZ2583">
        <v>1200</v>
      </c>
      <c r="BA2583">
        <v>1</v>
      </c>
      <c r="BB2583" t="str">
        <f t="shared" si="1518"/>
        <v xml:space="preserve">N4400K  </v>
      </c>
      <c r="BC2583">
        <v>1</v>
      </c>
      <c r="BE2583">
        <v>0</v>
      </c>
      <c r="BF2583">
        <v>0</v>
      </c>
      <c r="BG2583">
        <v>0</v>
      </c>
      <c r="BH2583">
        <v>1025</v>
      </c>
      <c r="BI2583">
        <v>1</v>
      </c>
      <c r="BJ2583">
        <v>1</v>
      </c>
      <c r="BK2583">
        <v>1</v>
      </c>
      <c r="BL2583">
        <v>0</v>
      </c>
      <c r="BO2583">
        <v>0</v>
      </c>
      <c r="BP2583">
        <v>0</v>
      </c>
      <c r="BW2583" t="str">
        <f t="shared" si="1544"/>
        <v>21:45:23.783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119</v>
      </c>
      <c r="CQ2583">
        <v>168</v>
      </c>
      <c r="CR2583">
        <v>0</v>
      </c>
      <c r="CW2583">
        <v>4377873</v>
      </c>
      <c r="CY2583">
        <v>1</v>
      </c>
      <c r="CZ2583">
        <v>0</v>
      </c>
      <c r="DA2583">
        <v>1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 t="shared" si="1541"/>
        <v>07/22/2022 21:45:24.059</v>
      </c>
      <c r="C2584" t="str">
        <f t="shared" si="1517"/>
        <v>FFDFD3C0</v>
      </c>
      <c r="D2584" t="s">
        <v>113</v>
      </c>
      <c r="E2584">
        <v>45</v>
      </c>
      <c r="H2584">
        <v>152</v>
      </c>
      <c r="I2584" t="s">
        <v>120</v>
      </c>
      <c r="J2584" t="s">
        <v>115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542"/>
        <v>21:45:23.781</v>
      </c>
      <c r="T2584" t="str">
        <f t="shared" si="1543"/>
        <v>21:45:23.381</v>
      </c>
      <c r="U2584" t="str">
        <f t="shared" si="1532"/>
        <v>A54CFF</v>
      </c>
      <c r="V2584">
        <v>0</v>
      </c>
      <c r="W2584">
        <v>0</v>
      </c>
      <c r="X2584">
        <v>2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1</v>
      </c>
      <c r="AI2584" t="s">
        <v>888</v>
      </c>
      <c r="AJ2584">
        <v>43.485475000000001</v>
      </c>
      <c r="AK2584" t="s">
        <v>973</v>
      </c>
      <c r="AL2584">
        <v>-88.840299000000002</v>
      </c>
      <c r="AM2584">
        <v>25</v>
      </c>
      <c r="AN2584">
        <v>1150</v>
      </c>
      <c r="AO2584" t="s">
        <v>118</v>
      </c>
      <c r="AP2584">
        <v>20</v>
      </c>
      <c r="AQ2584">
        <v>-58</v>
      </c>
      <c r="AR2584">
        <v>-448</v>
      </c>
      <c r="AZ2584">
        <v>1200</v>
      </c>
      <c r="BA2584">
        <v>1</v>
      </c>
      <c r="BB2584" t="str">
        <f t="shared" si="1518"/>
        <v xml:space="preserve">N4400K  </v>
      </c>
      <c r="BC2584">
        <v>1</v>
      </c>
      <c r="BE2584">
        <v>0</v>
      </c>
      <c r="BF2584">
        <v>0</v>
      </c>
      <c r="BG2584">
        <v>0</v>
      </c>
      <c r="BH2584">
        <v>1025</v>
      </c>
      <c r="BI2584">
        <v>1</v>
      </c>
      <c r="BJ2584">
        <v>1</v>
      </c>
      <c r="BK2584">
        <v>1</v>
      </c>
      <c r="BL2584">
        <v>0</v>
      </c>
      <c r="BO2584">
        <v>0</v>
      </c>
      <c r="BP2584">
        <v>0</v>
      </c>
      <c r="BW2584" t="str">
        <f t="shared" si="1544"/>
        <v>21:45:23.783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119</v>
      </c>
      <c r="CQ2584">
        <v>168</v>
      </c>
      <c r="CR2584">
        <v>0</v>
      </c>
      <c r="CW2584">
        <v>4377873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>"07/22/2022 21:45:25.122"</f>
        <v>07/22/2022 21:45:25.122</v>
      </c>
      <c r="C2585" t="str">
        <f t="shared" si="1517"/>
        <v>FFDFD3C0</v>
      </c>
      <c r="D2585" t="s">
        <v>121</v>
      </c>
      <c r="E2585">
        <v>11</v>
      </c>
      <c r="F2585">
        <v>1011</v>
      </c>
      <c r="G2585" t="s">
        <v>125</v>
      </c>
      <c r="J2585" t="s">
        <v>123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ref="S2585:S2590" si="1545">"21:45:24.875"</f>
        <v>21:45:24.875</v>
      </c>
      <c r="T2585" t="str">
        <f t="shared" ref="T2585:T2590" si="1546">"21:45:24.375"</f>
        <v>21:45:24.375</v>
      </c>
      <c r="U2585" t="str">
        <f t="shared" si="1532"/>
        <v>A54CFF</v>
      </c>
      <c r="V2585">
        <v>0</v>
      </c>
      <c r="W2585">
        <v>0</v>
      </c>
      <c r="X2585">
        <v>2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3</v>
      </c>
      <c r="AG2585">
        <v>2</v>
      </c>
      <c r="AH2585">
        <v>1</v>
      </c>
      <c r="AI2585" t="s">
        <v>974</v>
      </c>
      <c r="AJ2585">
        <v>43.485174000000001</v>
      </c>
      <c r="AK2585" t="s">
        <v>975</v>
      </c>
      <c r="AL2585">
        <v>-88.840106000000006</v>
      </c>
      <c r="AM2585">
        <v>25</v>
      </c>
      <c r="AN2585">
        <v>1150</v>
      </c>
      <c r="AO2585" t="s">
        <v>118</v>
      </c>
      <c r="AP2585">
        <v>26</v>
      </c>
      <c r="AQ2585">
        <v>-55</v>
      </c>
      <c r="AR2585">
        <v>-320</v>
      </c>
      <c r="AZ2585">
        <v>1200</v>
      </c>
      <c r="BA2585">
        <v>1</v>
      </c>
      <c r="BB2585" t="str">
        <f t="shared" si="1518"/>
        <v xml:space="preserve">N4400K  </v>
      </c>
      <c r="BC2585">
        <v>1</v>
      </c>
      <c r="BE2585">
        <v>0</v>
      </c>
      <c r="BF2585">
        <v>0</v>
      </c>
      <c r="BG2585">
        <v>0</v>
      </c>
      <c r="BH2585">
        <v>1025</v>
      </c>
      <c r="BI2585">
        <v>1</v>
      </c>
      <c r="BJ2585">
        <v>1</v>
      </c>
      <c r="BK2585">
        <v>1</v>
      </c>
      <c r="BL2585">
        <v>0</v>
      </c>
      <c r="BO2585">
        <v>0</v>
      </c>
      <c r="BP2585">
        <v>0</v>
      </c>
      <c r="BW2585" t="str">
        <f t="shared" ref="BW2585:BW2590" si="1547">"21:45:24.879"</f>
        <v>21:45:24.879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7</v>
      </c>
      <c r="CP2585" t="s">
        <v>119</v>
      </c>
      <c r="CQ2585">
        <v>168</v>
      </c>
      <c r="CR2585">
        <v>0</v>
      </c>
      <c r="CW2585">
        <v>4379271</v>
      </c>
      <c r="CY2585">
        <v>1</v>
      </c>
      <c r="CZ2585">
        <v>0</v>
      </c>
      <c r="DA2585">
        <v>0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>"07/22/2022 21:45:25.122"</f>
        <v>07/22/2022 21:45:25.122</v>
      </c>
      <c r="C2586" t="str">
        <f t="shared" si="1517"/>
        <v>FFDFD3C0</v>
      </c>
      <c r="D2586" t="s">
        <v>127</v>
      </c>
      <c r="E2586">
        <v>8</v>
      </c>
      <c r="F2586">
        <v>2008</v>
      </c>
      <c r="G2586" t="s">
        <v>128</v>
      </c>
      <c r="J2586" t="s">
        <v>129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545"/>
        <v>21:45:24.875</v>
      </c>
      <c r="T2586" t="str">
        <f t="shared" si="1546"/>
        <v>21:45:24.375</v>
      </c>
      <c r="U2586" t="str">
        <f t="shared" si="1532"/>
        <v>A54CFF</v>
      </c>
      <c r="V2586">
        <v>0</v>
      </c>
      <c r="W2586">
        <v>0</v>
      </c>
      <c r="X2586">
        <v>2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1</v>
      </c>
      <c r="AI2586" t="s">
        <v>974</v>
      </c>
      <c r="AJ2586">
        <v>43.485174000000001</v>
      </c>
      <c r="AK2586" t="s">
        <v>975</v>
      </c>
      <c r="AL2586">
        <v>-88.840106000000006</v>
      </c>
      <c r="AM2586">
        <v>25</v>
      </c>
      <c r="AN2586">
        <v>1150</v>
      </c>
      <c r="AO2586" t="s">
        <v>118</v>
      </c>
      <c r="AP2586">
        <v>26</v>
      </c>
      <c r="AQ2586">
        <v>-55</v>
      </c>
      <c r="AR2586">
        <v>-320</v>
      </c>
      <c r="AZ2586">
        <v>1200</v>
      </c>
      <c r="BA2586">
        <v>1</v>
      </c>
      <c r="BB2586" t="str">
        <f t="shared" si="1518"/>
        <v xml:space="preserve">N4400K  </v>
      </c>
      <c r="BC2586">
        <v>1</v>
      </c>
      <c r="BE2586">
        <v>0</v>
      </c>
      <c r="BF2586">
        <v>0</v>
      </c>
      <c r="BG2586">
        <v>0</v>
      </c>
      <c r="BH2586">
        <v>1025</v>
      </c>
      <c r="BI2586">
        <v>1</v>
      </c>
      <c r="BJ2586">
        <v>1</v>
      </c>
      <c r="BK2586">
        <v>1</v>
      </c>
      <c r="BL2586">
        <v>0</v>
      </c>
      <c r="BO2586">
        <v>0</v>
      </c>
      <c r="BP2586">
        <v>0</v>
      </c>
      <c r="BW2586" t="str">
        <f t="shared" si="1547"/>
        <v>21:45:24.879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119</v>
      </c>
      <c r="CQ2586">
        <v>168</v>
      </c>
      <c r="CR2586">
        <v>0</v>
      </c>
      <c r="CW2586">
        <v>4379271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>"07/22/2022 21:45:25.122"</f>
        <v>07/22/2022 21:45:25.122</v>
      </c>
      <c r="C2587" t="str">
        <f t="shared" si="1517"/>
        <v>FFDFD3C0</v>
      </c>
      <c r="D2587" t="s">
        <v>113</v>
      </c>
      <c r="E2587">
        <v>44</v>
      </c>
      <c r="H2587">
        <v>151</v>
      </c>
      <c r="I2587" t="s">
        <v>114</v>
      </c>
      <c r="J2587" t="s">
        <v>115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si="1545"/>
        <v>21:45:24.875</v>
      </c>
      <c r="T2587" t="str">
        <f t="shared" si="1546"/>
        <v>21:45:24.375</v>
      </c>
      <c r="U2587" t="str">
        <f t="shared" si="1532"/>
        <v>A54CFF</v>
      </c>
      <c r="V2587">
        <v>0</v>
      </c>
      <c r="W2587">
        <v>0</v>
      </c>
      <c r="X2587">
        <v>2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1</v>
      </c>
      <c r="AI2587" t="s">
        <v>974</v>
      </c>
      <c r="AJ2587">
        <v>43.485174000000001</v>
      </c>
      <c r="AK2587" t="s">
        <v>975</v>
      </c>
      <c r="AL2587">
        <v>-88.840106000000006</v>
      </c>
      <c r="AM2587">
        <v>25</v>
      </c>
      <c r="AN2587">
        <v>1150</v>
      </c>
      <c r="AO2587" t="s">
        <v>118</v>
      </c>
      <c r="AP2587">
        <v>26</v>
      </c>
      <c r="AQ2587">
        <v>-55</v>
      </c>
      <c r="AR2587">
        <v>-320</v>
      </c>
      <c r="AZ2587">
        <v>1200</v>
      </c>
      <c r="BA2587">
        <v>1</v>
      </c>
      <c r="BB2587" t="str">
        <f t="shared" si="1518"/>
        <v xml:space="preserve">N4400K  </v>
      </c>
      <c r="BC2587">
        <v>1</v>
      </c>
      <c r="BE2587">
        <v>0</v>
      </c>
      <c r="BF2587">
        <v>0</v>
      </c>
      <c r="BG2587">
        <v>0</v>
      </c>
      <c r="BH2587">
        <v>1025</v>
      </c>
      <c r="BI2587">
        <v>1</v>
      </c>
      <c r="BJ2587">
        <v>1</v>
      </c>
      <c r="BK2587">
        <v>1</v>
      </c>
      <c r="BL2587">
        <v>0</v>
      </c>
      <c r="BO2587">
        <v>0</v>
      </c>
      <c r="BP2587">
        <v>0</v>
      </c>
      <c r="BW2587" t="str">
        <f t="shared" si="1547"/>
        <v>21:45:24.879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119</v>
      </c>
      <c r="CQ2587">
        <v>168</v>
      </c>
      <c r="CR2587">
        <v>0</v>
      </c>
      <c r="CW2587">
        <v>4379271</v>
      </c>
      <c r="CY2587">
        <v>1</v>
      </c>
      <c r="CZ2587">
        <v>0</v>
      </c>
      <c r="DA2587">
        <v>1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>"07/22/2022 21:45:25.169"</f>
        <v>07/22/2022 21:45:25.169</v>
      </c>
      <c r="C2588" t="str">
        <f t="shared" si="1517"/>
        <v>FFDFD3C0</v>
      </c>
      <c r="D2588" t="s">
        <v>121</v>
      </c>
      <c r="E2588">
        <v>12</v>
      </c>
      <c r="F2588">
        <v>1012</v>
      </c>
      <c r="G2588" t="s">
        <v>122</v>
      </c>
      <c r="J2588" t="s">
        <v>123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545"/>
        <v>21:45:24.875</v>
      </c>
      <c r="T2588" t="str">
        <f t="shared" si="1546"/>
        <v>21:45:24.375</v>
      </c>
      <c r="U2588" t="str">
        <f t="shared" si="1532"/>
        <v>A54CFF</v>
      </c>
      <c r="V2588">
        <v>0</v>
      </c>
      <c r="W2588">
        <v>0</v>
      </c>
      <c r="X2588">
        <v>2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1</v>
      </c>
      <c r="AI2588" t="s">
        <v>974</v>
      </c>
      <c r="AJ2588">
        <v>43.485174000000001</v>
      </c>
      <c r="AK2588" t="s">
        <v>975</v>
      </c>
      <c r="AL2588">
        <v>-88.840106000000006</v>
      </c>
      <c r="AM2588">
        <v>25</v>
      </c>
      <c r="AN2588">
        <v>1150</v>
      </c>
      <c r="AO2588" t="s">
        <v>118</v>
      </c>
      <c r="AP2588">
        <v>26</v>
      </c>
      <c r="AQ2588">
        <v>-55</v>
      </c>
      <c r="AR2588">
        <v>-320</v>
      </c>
      <c r="AZ2588">
        <v>1200</v>
      </c>
      <c r="BA2588">
        <v>1</v>
      </c>
      <c r="BB2588" t="str">
        <f t="shared" si="1518"/>
        <v xml:space="preserve">N4400K  </v>
      </c>
      <c r="BC2588">
        <v>1</v>
      </c>
      <c r="BE2588">
        <v>0</v>
      </c>
      <c r="BF2588">
        <v>0</v>
      </c>
      <c r="BG2588">
        <v>0</v>
      </c>
      <c r="BH2588">
        <v>1025</v>
      </c>
      <c r="BI2588">
        <v>1</v>
      </c>
      <c r="BJ2588">
        <v>1</v>
      </c>
      <c r="BK2588">
        <v>1</v>
      </c>
      <c r="BL2588">
        <v>0</v>
      </c>
      <c r="BO2588">
        <v>0</v>
      </c>
      <c r="BP2588">
        <v>0</v>
      </c>
      <c r="BW2588" t="str">
        <f t="shared" si="1547"/>
        <v>21:45:24.879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119</v>
      </c>
      <c r="CQ2588">
        <v>168</v>
      </c>
      <c r="CR2588">
        <v>0</v>
      </c>
      <c r="CW2588">
        <v>4379271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>"07/22/2022 21:45:25.169"</f>
        <v>07/22/2022 21:45:25.169</v>
      </c>
      <c r="C2589" t="str">
        <f t="shared" si="1517"/>
        <v>FFDFD3C0</v>
      </c>
      <c r="D2589" t="s">
        <v>124</v>
      </c>
      <c r="E2589">
        <v>2</v>
      </c>
      <c r="H2589">
        <v>156</v>
      </c>
      <c r="I2589" t="s">
        <v>125</v>
      </c>
      <c r="J2589" t="s">
        <v>126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545"/>
        <v>21:45:24.875</v>
      </c>
      <c r="T2589" t="str">
        <f t="shared" si="1546"/>
        <v>21:45:24.375</v>
      </c>
      <c r="U2589" t="str">
        <f t="shared" si="1532"/>
        <v>A54CFF</v>
      </c>
      <c r="V2589">
        <v>0</v>
      </c>
      <c r="W2589">
        <v>0</v>
      </c>
      <c r="X2589">
        <v>2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3</v>
      </c>
      <c r="AG2589">
        <v>2</v>
      </c>
      <c r="AH2589">
        <v>1</v>
      </c>
      <c r="AI2589" t="s">
        <v>974</v>
      </c>
      <c r="AJ2589">
        <v>43.485174000000001</v>
      </c>
      <c r="AK2589" t="s">
        <v>975</v>
      </c>
      <c r="AL2589">
        <v>-88.840106000000006</v>
      </c>
      <c r="AM2589">
        <v>25</v>
      </c>
      <c r="AN2589">
        <v>1150</v>
      </c>
      <c r="AO2589" t="s">
        <v>118</v>
      </c>
      <c r="AP2589">
        <v>26</v>
      </c>
      <c r="AQ2589">
        <v>-55</v>
      </c>
      <c r="AR2589">
        <v>-320</v>
      </c>
      <c r="AZ2589">
        <v>1200</v>
      </c>
      <c r="BA2589">
        <v>1</v>
      </c>
      <c r="BB2589" t="str">
        <f t="shared" si="1518"/>
        <v xml:space="preserve">N4400K  </v>
      </c>
      <c r="BC2589">
        <v>1</v>
      </c>
      <c r="BE2589">
        <v>0</v>
      </c>
      <c r="BF2589">
        <v>0</v>
      </c>
      <c r="BG2589">
        <v>0</v>
      </c>
      <c r="BH2589">
        <v>1025</v>
      </c>
      <c r="BI2589">
        <v>1</v>
      </c>
      <c r="BJ2589">
        <v>1</v>
      </c>
      <c r="BK2589">
        <v>1</v>
      </c>
      <c r="BL2589">
        <v>0</v>
      </c>
      <c r="BO2589">
        <v>0</v>
      </c>
      <c r="BP2589">
        <v>0</v>
      </c>
      <c r="BW2589" t="str">
        <f t="shared" si="1547"/>
        <v>21:45:24.879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119</v>
      </c>
      <c r="CQ2589">
        <v>168</v>
      </c>
      <c r="CR2589">
        <v>0</v>
      </c>
      <c r="CW2589">
        <v>4379271</v>
      </c>
      <c r="CY2589">
        <v>1</v>
      </c>
      <c r="CZ2589">
        <v>0</v>
      </c>
      <c r="DA2589">
        <v>1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>"07/22/2022 21:45:25.169"</f>
        <v>07/22/2022 21:45:25.169</v>
      </c>
      <c r="C2590" t="str">
        <f t="shared" si="1517"/>
        <v>FFDFD3C0</v>
      </c>
      <c r="D2590" t="s">
        <v>113</v>
      </c>
      <c r="E2590">
        <v>45</v>
      </c>
      <c r="H2590">
        <v>152</v>
      </c>
      <c r="I2590" t="s">
        <v>120</v>
      </c>
      <c r="J2590" t="s">
        <v>115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545"/>
        <v>21:45:24.875</v>
      </c>
      <c r="T2590" t="str">
        <f t="shared" si="1546"/>
        <v>21:45:24.375</v>
      </c>
      <c r="U2590" t="str">
        <f t="shared" si="1532"/>
        <v>A54CFF</v>
      </c>
      <c r="V2590">
        <v>0</v>
      </c>
      <c r="W2590">
        <v>0</v>
      </c>
      <c r="X2590">
        <v>2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1</v>
      </c>
      <c r="AI2590" t="s">
        <v>974</v>
      </c>
      <c r="AJ2590">
        <v>43.485174000000001</v>
      </c>
      <c r="AK2590" t="s">
        <v>975</v>
      </c>
      <c r="AL2590">
        <v>-88.840106000000006</v>
      </c>
      <c r="AM2590">
        <v>25</v>
      </c>
      <c r="AN2590">
        <v>1150</v>
      </c>
      <c r="AO2590" t="s">
        <v>118</v>
      </c>
      <c r="AP2590">
        <v>26</v>
      </c>
      <c r="AQ2590">
        <v>-55</v>
      </c>
      <c r="AR2590">
        <v>-320</v>
      </c>
      <c r="AZ2590">
        <v>1200</v>
      </c>
      <c r="BA2590">
        <v>1</v>
      </c>
      <c r="BB2590" t="str">
        <f t="shared" si="1518"/>
        <v xml:space="preserve">N4400K  </v>
      </c>
      <c r="BC2590">
        <v>1</v>
      </c>
      <c r="BE2590">
        <v>0</v>
      </c>
      <c r="BF2590">
        <v>0</v>
      </c>
      <c r="BG2590">
        <v>0</v>
      </c>
      <c r="BH2590">
        <v>1025</v>
      </c>
      <c r="BI2590">
        <v>1</v>
      </c>
      <c r="BJ2590">
        <v>1</v>
      </c>
      <c r="BK2590">
        <v>1</v>
      </c>
      <c r="BL2590">
        <v>0</v>
      </c>
      <c r="BO2590">
        <v>0</v>
      </c>
      <c r="BP2590">
        <v>0</v>
      </c>
      <c r="BW2590" t="str">
        <f t="shared" si="1547"/>
        <v>21:45:24.879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119</v>
      </c>
      <c r="CQ2590">
        <v>168</v>
      </c>
      <c r="CR2590">
        <v>0</v>
      </c>
      <c r="CW2590">
        <v>4379271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>"07/22/2022 21:45:26.216"</f>
        <v>07/22/2022 21:45:26.216</v>
      </c>
      <c r="C2591" t="str">
        <f t="shared" si="1517"/>
        <v>FFDFD3C0</v>
      </c>
      <c r="D2591" t="s">
        <v>121</v>
      </c>
      <c r="E2591">
        <v>11</v>
      </c>
      <c r="F2591">
        <v>1011</v>
      </c>
      <c r="G2591" t="s">
        <v>125</v>
      </c>
      <c r="J2591" t="s">
        <v>123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ref="S2591:S2596" si="1548">"21:45:25.984"</f>
        <v>21:45:25.984</v>
      </c>
      <c r="T2591" t="str">
        <f t="shared" ref="T2591:T2596" si="1549">"21:45:25.484"</f>
        <v>21:45:25.484</v>
      </c>
      <c r="U2591" t="str">
        <f t="shared" si="1532"/>
        <v>A54CFF</v>
      </c>
      <c r="V2591">
        <v>0</v>
      </c>
      <c r="W2591">
        <v>0</v>
      </c>
      <c r="X2591">
        <v>2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1</v>
      </c>
      <c r="AI2591" t="s">
        <v>976</v>
      </c>
      <c r="AJ2591">
        <v>43.484917000000003</v>
      </c>
      <c r="AK2591" t="s">
        <v>957</v>
      </c>
      <c r="AL2591">
        <v>-88.839890999999994</v>
      </c>
      <c r="AM2591">
        <v>25</v>
      </c>
      <c r="AN2591">
        <v>1150</v>
      </c>
      <c r="AO2591" t="s">
        <v>118</v>
      </c>
      <c r="AP2591">
        <v>33</v>
      </c>
      <c r="AQ2591">
        <v>-52</v>
      </c>
      <c r="AR2591">
        <v>-192</v>
      </c>
      <c r="AZ2591">
        <v>1200</v>
      </c>
      <c r="BA2591">
        <v>1</v>
      </c>
      <c r="BB2591" t="str">
        <f t="shared" si="1518"/>
        <v xml:space="preserve">N4400K  </v>
      </c>
      <c r="BC2591">
        <v>1</v>
      </c>
      <c r="BE2591">
        <v>0</v>
      </c>
      <c r="BF2591">
        <v>0</v>
      </c>
      <c r="BG2591">
        <v>0</v>
      </c>
      <c r="BH2591">
        <v>1025</v>
      </c>
      <c r="BI2591">
        <v>1</v>
      </c>
      <c r="BJ2591">
        <v>1</v>
      </c>
      <c r="BK2591">
        <v>1</v>
      </c>
      <c r="BL2591">
        <v>0</v>
      </c>
      <c r="BO2591">
        <v>0</v>
      </c>
      <c r="BP2591">
        <v>0</v>
      </c>
      <c r="BW2591" t="str">
        <f t="shared" ref="BW2591:BW2596" si="1550">"21:45:25.992"</f>
        <v>21:45:25.992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119</v>
      </c>
      <c r="CQ2591">
        <v>168</v>
      </c>
      <c r="CR2591">
        <v>1</v>
      </c>
      <c r="CW2591">
        <v>13578359</v>
      </c>
      <c r="CY2591">
        <v>1</v>
      </c>
      <c r="CZ2591">
        <v>0</v>
      </c>
      <c r="DA2591">
        <v>0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>"07/22/2022 21:45:26.216"</f>
        <v>07/22/2022 21:45:26.216</v>
      </c>
      <c r="C2592" t="str">
        <f t="shared" si="1517"/>
        <v>FFDFD3C0</v>
      </c>
      <c r="D2592" t="s">
        <v>113</v>
      </c>
      <c r="E2592">
        <v>44</v>
      </c>
      <c r="H2592">
        <v>151</v>
      </c>
      <c r="I2592" t="s">
        <v>114</v>
      </c>
      <c r="J2592" t="s">
        <v>115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548"/>
        <v>21:45:25.984</v>
      </c>
      <c r="T2592" t="str">
        <f t="shared" si="1549"/>
        <v>21:45:25.484</v>
      </c>
      <c r="U2592" t="str">
        <f t="shared" si="1532"/>
        <v>A54CFF</v>
      </c>
      <c r="V2592">
        <v>0</v>
      </c>
      <c r="W2592">
        <v>0</v>
      </c>
      <c r="X2592">
        <v>2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3</v>
      </c>
      <c r="AG2592">
        <v>2</v>
      </c>
      <c r="AH2592">
        <v>1</v>
      </c>
      <c r="AI2592" t="s">
        <v>976</v>
      </c>
      <c r="AJ2592">
        <v>43.484917000000003</v>
      </c>
      <c r="AK2592" t="s">
        <v>957</v>
      </c>
      <c r="AL2592">
        <v>-88.839890999999994</v>
      </c>
      <c r="AM2592">
        <v>25</v>
      </c>
      <c r="AN2592">
        <v>1150</v>
      </c>
      <c r="AO2592" t="s">
        <v>118</v>
      </c>
      <c r="AP2592">
        <v>33</v>
      </c>
      <c r="AQ2592">
        <v>-52</v>
      </c>
      <c r="AR2592">
        <v>-192</v>
      </c>
      <c r="AZ2592">
        <v>1200</v>
      </c>
      <c r="BA2592">
        <v>1</v>
      </c>
      <c r="BB2592" t="str">
        <f t="shared" si="1518"/>
        <v xml:space="preserve">N4400K  </v>
      </c>
      <c r="BC2592">
        <v>1</v>
      </c>
      <c r="BE2592">
        <v>0</v>
      </c>
      <c r="BF2592">
        <v>0</v>
      </c>
      <c r="BG2592">
        <v>0</v>
      </c>
      <c r="BH2592">
        <v>1025</v>
      </c>
      <c r="BI2592">
        <v>1</v>
      </c>
      <c r="BJ2592">
        <v>1</v>
      </c>
      <c r="BK2592">
        <v>1</v>
      </c>
      <c r="BL2592">
        <v>0</v>
      </c>
      <c r="BO2592">
        <v>0</v>
      </c>
      <c r="BP2592">
        <v>0</v>
      </c>
      <c r="BW2592" t="str">
        <f t="shared" si="1550"/>
        <v>21:45:25.992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119</v>
      </c>
      <c r="CQ2592">
        <v>168</v>
      </c>
      <c r="CR2592">
        <v>1</v>
      </c>
      <c r="CW2592">
        <v>13578359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>"07/22/2022 21:45:26.216"</f>
        <v>07/22/2022 21:45:26.216</v>
      </c>
      <c r="C2593" t="str">
        <f t="shared" si="1517"/>
        <v>FFDFD3C0</v>
      </c>
      <c r="D2593" t="s">
        <v>127</v>
      </c>
      <c r="E2593">
        <v>8</v>
      </c>
      <c r="F2593">
        <v>2008</v>
      </c>
      <c r="G2593" t="s">
        <v>128</v>
      </c>
      <c r="J2593" t="s">
        <v>129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si="1548"/>
        <v>21:45:25.984</v>
      </c>
      <c r="T2593" t="str">
        <f t="shared" si="1549"/>
        <v>21:45:25.484</v>
      </c>
      <c r="U2593" t="str">
        <f t="shared" si="1532"/>
        <v>A54CFF</v>
      </c>
      <c r="V2593">
        <v>0</v>
      </c>
      <c r="W2593">
        <v>0</v>
      </c>
      <c r="X2593">
        <v>2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3</v>
      </c>
      <c r="AG2593">
        <v>2</v>
      </c>
      <c r="AH2593">
        <v>1</v>
      </c>
      <c r="AI2593" t="s">
        <v>976</v>
      </c>
      <c r="AJ2593">
        <v>43.484917000000003</v>
      </c>
      <c r="AK2593" t="s">
        <v>957</v>
      </c>
      <c r="AL2593">
        <v>-88.839890999999994</v>
      </c>
      <c r="AM2593">
        <v>25</v>
      </c>
      <c r="AN2593">
        <v>1150</v>
      </c>
      <c r="AO2593" t="s">
        <v>118</v>
      </c>
      <c r="AP2593">
        <v>33</v>
      </c>
      <c r="AQ2593">
        <v>-52</v>
      </c>
      <c r="AR2593">
        <v>-192</v>
      </c>
      <c r="AZ2593">
        <v>1200</v>
      </c>
      <c r="BA2593">
        <v>1</v>
      </c>
      <c r="BB2593" t="str">
        <f t="shared" si="1518"/>
        <v xml:space="preserve">N4400K  </v>
      </c>
      <c r="BC2593">
        <v>1</v>
      </c>
      <c r="BE2593">
        <v>0</v>
      </c>
      <c r="BF2593">
        <v>0</v>
      </c>
      <c r="BG2593">
        <v>0</v>
      </c>
      <c r="BH2593">
        <v>1025</v>
      </c>
      <c r="BI2593">
        <v>1</v>
      </c>
      <c r="BJ2593">
        <v>1</v>
      </c>
      <c r="BK2593">
        <v>1</v>
      </c>
      <c r="BL2593">
        <v>0</v>
      </c>
      <c r="BO2593">
        <v>0</v>
      </c>
      <c r="BP2593">
        <v>0</v>
      </c>
      <c r="BW2593" t="str">
        <f t="shared" si="1550"/>
        <v>21:45:25.992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119</v>
      </c>
      <c r="CQ2593">
        <v>168</v>
      </c>
      <c r="CR2593">
        <v>1</v>
      </c>
      <c r="CW2593">
        <v>13578359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>"07/22/2022 21:45:26.294"</f>
        <v>07/22/2022 21:45:26.294</v>
      </c>
      <c r="C2594" t="str">
        <f t="shared" si="1517"/>
        <v>FFDFD3C0</v>
      </c>
      <c r="D2594" t="s">
        <v>121</v>
      </c>
      <c r="E2594">
        <v>12</v>
      </c>
      <c r="F2594">
        <v>1012</v>
      </c>
      <c r="G2594" t="s">
        <v>122</v>
      </c>
      <c r="J2594" t="s">
        <v>123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548"/>
        <v>21:45:25.984</v>
      </c>
      <c r="T2594" t="str">
        <f t="shared" si="1549"/>
        <v>21:45:25.484</v>
      </c>
      <c r="U2594" t="str">
        <f t="shared" si="1532"/>
        <v>A54CFF</v>
      </c>
      <c r="V2594">
        <v>0</v>
      </c>
      <c r="W2594">
        <v>0</v>
      </c>
      <c r="X2594">
        <v>2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1</v>
      </c>
      <c r="AI2594" t="s">
        <v>976</v>
      </c>
      <c r="AJ2594">
        <v>43.484917000000003</v>
      </c>
      <c r="AK2594" t="s">
        <v>957</v>
      </c>
      <c r="AL2594">
        <v>-88.839890999999994</v>
      </c>
      <c r="AM2594">
        <v>25</v>
      </c>
      <c r="AN2594">
        <v>1150</v>
      </c>
      <c r="AO2594" t="s">
        <v>118</v>
      </c>
      <c r="AP2594">
        <v>33</v>
      </c>
      <c r="AQ2594">
        <v>-52</v>
      </c>
      <c r="AR2594">
        <v>-192</v>
      </c>
      <c r="AZ2594">
        <v>1200</v>
      </c>
      <c r="BA2594">
        <v>1</v>
      </c>
      <c r="BB2594" t="str">
        <f t="shared" si="1518"/>
        <v xml:space="preserve">N4400K  </v>
      </c>
      <c r="BC2594">
        <v>1</v>
      </c>
      <c r="BE2594">
        <v>0</v>
      </c>
      <c r="BF2594">
        <v>0</v>
      </c>
      <c r="BG2594">
        <v>0</v>
      </c>
      <c r="BH2594">
        <v>1025</v>
      </c>
      <c r="BI2594">
        <v>1</v>
      </c>
      <c r="BJ2594">
        <v>1</v>
      </c>
      <c r="BK2594">
        <v>1</v>
      </c>
      <c r="BL2594">
        <v>0</v>
      </c>
      <c r="BO2594">
        <v>0</v>
      </c>
      <c r="BP2594">
        <v>0</v>
      </c>
      <c r="BW2594" t="str">
        <f t="shared" si="1550"/>
        <v>21:45:25.992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7</v>
      </c>
      <c r="CP2594" t="s">
        <v>119</v>
      </c>
      <c r="CQ2594">
        <v>168</v>
      </c>
      <c r="CR2594">
        <v>1</v>
      </c>
      <c r="CW2594">
        <v>13578359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>"07/22/2022 21:45:26.294"</f>
        <v>07/22/2022 21:45:26.294</v>
      </c>
      <c r="C2595" t="str">
        <f t="shared" si="1517"/>
        <v>FFDFD3C0</v>
      </c>
      <c r="D2595" t="s">
        <v>124</v>
      </c>
      <c r="E2595">
        <v>2</v>
      </c>
      <c r="H2595">
        <v>156</v>
      </c>
      <c r="I2595" t="s">
        <v>125</v>
      </c>
      <c r="J2595" t="s">
        <v>126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si="1548"/>
        <v>21:45:25.984</v>
      </c>
      <c r="T2595" t="str">
        <f t="shared" si="1549"/>
        <v>21:45:25.484</v>
      </c>
      <c r="U2595" t="str">
        <f t="shared" si="1532"/>
        <v>A54CFF</v>
      </c>
      <c r="V2595">
        <v>0</v>
      </c>
      <c r="W2595">
        <v>0</v>
      </c>
      <c r="X2595">
        <v>2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1</v>
      </c>
      <c r="AI2595" t="s">
        <v>976</v>
      </c>
      <c r="AJ2595">
        <v>43.484917000000003</v>
      </c>
      <c r="AK2595" t="s">
        <v>957</v>
      </c>
      <c r="AL2595">
        <v>-88.839890999999994</v>
      </c>
      <c r="AM2595">
        <v>25</v>
      </c>
      <c r="AN2595">
        <v>1150</v>
      </c>
      <c r="AO2595" t="s">
        <v>118</v>
      </c>
      <c r="AP2595">
        <v>33</v>
      </c>
      <c r="AQ2595">
        <v>-52</v>
      </c>
      <c r="AR2595">
        <v>-192</v>
      </c>
      <c r="AZ2595">
        <v>1200</v>
      </c>
      <c r="BA2595">
        <v>1</v>
      </c>
      <c r="BB2595" t="str">
        <f t="shared" si="1518"/>
        <v xml:space="preserve">N4400K  </v>
      </c>
      <c r="BC2595">
        <v>1</v>
      </c>
      <c r="BE2595">
        <v>0</v>
      </c>
      <c r="BF2595">
        <v>0</v>
      </c>
      <c r="BG2595">
        <v>0</v>
      </c>
      <c r="BH2595">
        <v>1025</v>
      </c>
      <c r="BI2595">
        <v>1</v>
      </c>
      <c r="BJ2595">
        <v>1</v>
      </c>
      <c r="BK2595">
        <v>1</v>
      </c>
      <c r="BL2595">
        <v>0</v>
      </c>
      <c r="BO2595">
        <v>0</v>
      </c>
      <c r="BP2595">
        <v>0</v>
      </c>
      <c r="BW2595" t="str">
        <f t="shared" si="1550"/>
        <v>21:45:25.992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168</v>
      </c>
      <c r="CR2595">
        <v>1</v>
      </c>
      <c r="CW2595">
        <v>13578359</v>
      </c>
      <c r="CY2595">
        <v>1</v>
      </c>
      <c r="CZ2595">
        <v>0</v>
      </c>
      <c r="DA2595">
        <v>1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>"07/22/2022 21:45:26.294"</f>
        <v>07/22/2022 21:45:26.294</v>
      </c>
      <c r="C2596" t="str">
        <f t="shared" si="1517"/>
        <v>FFDFD3C0</v>
      </c>
      <c r="D2596" t="s">
        <v>113</v>
      </c>
      <c r="E2596">
        <v>45</v>
      </c>
      <c r="H2596">
        <v>152</v>
      </c>
      <c r="I2596" t="s">
        <v>120</v>
      </c>
      <c r="J2596" t="s">
        <v>115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si="1548"/>
        <v>21:45:25.984</v>
      </c>
      <c r="T2596" t="str">
        <f t="shared" si="1549"/>
        <v>21:45:25.484</v>
      </c>
      <c r="U2596" t="str">
        <f t="shared" si="1532"/>
        <v>A54CFF</v>
      </c>
      <c r="V2596">
        <v>0</v>
      </c>
      <c r="W2596">
        <v>0</v>
      </c>
      <c r="X2596">
        <v>2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1</v>
      </c>
      <c r="AI2596" t="s">
        <v>976</v>
      </c>
      <c r="AJ2596">
        <v>43.484917000000003</v>
      </c>
      <c r="AK2596" t="s">
        <v>957</v>
      </c>
      <c r="AL2596">
        <v>-88.839890999999994</v>
      </c>
      <c r="AM2596">
        <v>25</v>
      </c>
      <c r="AN2596">
        <v>1150</v>
      </c>
      <c r="AO2596" t="s">
        <v>118</v>
      </c>
      <c r="AP2596">
        <v>33</v>
      </c>
      <c r="AQ2596">
        <v>-52</v>
      </c>
      <c r="AR2596">
        <v>-192</v>
      </c>
      <c r="AZ2596">
        <v>1200</v>
      </c>
      <c r="BA2596">
        <v>1</v>
      </c>
      <c r="BB2596" t="str">
        <f t="shared" si="1518"/>
        <v xml:space="preserve">N4400K  </v>
      </c>
      <c r="BC2596">
        <v>1</v>
      </c>
      <c r="BE2596">
        <v>0</v>
      </c>
      <c r="BF2596">
        <v>0</v>
      </c>
      <c r="BG2596">
        <v>0</v>
      </c>
      <c r="BH2596">
        <v>1025</v>
      </c>
      <c r="BI2596">
        <v>1</v>
      </c>
      <c r="BJ2596">
        <v>1</v>
      </c>
      <c r="BK2596">
        <v>1</v>
      </c>
      <c r="BL2596">
        <v>0</v>
      </c>
      <c r="BO2596">
        <v>0</v>
      </c>
      <c r="BP2596">
        <v>0</v>
      </c>
      <c r="BW2596" t="str">
        <f t="shared" si="1550"/>
        <v>21:45:25.992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168</v>
      </c>
      <c r="CR2596">
        <v>1</v>
      </c>
      <c r="CW2596">
        <v>13578359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 t="shared" ref="A2597:A2602" si="1551">"07/22/2022 21:45:27.393"</f>
        <v>07/22/2022 21:45:27.393</v>
      </c>
      <c r="C2597" t="str">
        <f t="shared" si="1517"/>
        <v>FFDFD3C0</v>
      </c>
      <c r="D2597" t="s">
        <v>121</v>
      </c>
      <c r="E2597">
        <v>11</v>
      </c>
      <c r="F2597">
        <v>1011</v>
      </c>
      <c r="G2597" t="s">
        <v>125</v>
      </c>
      <c r="J2597" t="s">
        <v>123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ref="S2597:S2602" si="1552">"21:45:27.141"</f>
        <v>21:45:27.141</v>
      </c>
      <c r="T2597" t="str">
        <f t="shared" ref="T2597:T2602" si="1553">"21:45:26.641"</f>
        <v>21:45:26.641</v>
      </c>
      <c r="U2597" t="str">
        <f t="shared" si="1532"/>
        <v>A54CFF</v>
      </c>
      <c r="V2597">
        <v>0</v>
      </c>
      <c r="W2597">
        <v>0</v>
      </c>
      <c r="X2597">
        <v>2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3</v>
      </c>
      <c r="AG2597">
        <v>2</v>
      </c>
      <c r="AH2597">
        <v>1</v>
      </c>
      <c r="AI2597" t="s">
        <v>977</v>
      </c>
      <c r="AJ2597">
        <v>43.484681000000002</v>
      </c>
      <c r="AK2597" t="s">
        <v>955</v>
      </c>
      <c r="AL2597">
        <v>-88.839568999999997</v>
      </c>
      <c r="AM2597">
        <v>25</v>
      </c>
      <c r="AN2597">
        <v>1150</v>
      </c>
      <c r="AO2597" t="s">
        <v>118</v>
      </c>
      <c r="AP2597">
        <v>40</v>
      </c>
      <c r="AQ2597">
        <v>-48</v>
      </c>
      <c r="AR2597">
        <v>-192</v>
      </c>
      <c r="AZ2597">
        <v>1200</v>
      </c>
      <c r="BA2597">
        <v>1</v>
      </c>
      <c r="BB2597" t="str">
        <f t="shared" si="1518"/>
        <v xml:space="preserve">N4400K  </v>
      </c>
      <c r="BC2597">
        <v>1</v>
      </c>
      <c r="BE2597">
        <v>0</v>
      </c>
      <c r="BF2597">
        <v>0</v>
      </c>
      <c r="BG2597">
        <v>0</v>
      </c>
      <c r="BH2597">
        <v>1025</v>
      </c>
      <c r="BI2597">
        <v>1</v>
      </c>
      <c r="BJ2597">
        <v>1</v>
      </c>
      <c r="BK2597">
        <v>1</v>
      </c>
      <c r="BL2597">
        <v>0</v>
      </c>
      <c r="BO2597">
        <v>0</v>
      </c>
      <c r="BP2597">
        <v>0</v>
      </c>
      <c r="BW2597" t="str">
        <f t="shared" ref="BW2597:BW2602" si="1554">"21:45:27.142"</f>
        <v>21:45:27.142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168</v>
      </c>
      <c r="CR2597">
        <v>1</v>
      </c>
      <c r="CW2597">
        <v>13580391</v>
      </c>
      <c r="CY2597">
        <v>1</v>
      </c>
      <c r="CZ2597">
        <v>0</v>
      </c>
      <c r="DA2597">
        <v>0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 t="shared" si="1551"/>
        <v>07/22/2022 21:45:27.393</v>
      </c>
      <c r="C2598" t="str">
        <f t="shared" si="1517"/>
        <v>FFDFD3C0</v>
      </c>
      <c r="D2598" t="s">
        <v>113</v>
      </c>
      <c r="E2598">
        <v>44</v>
      </c>
      <c r="H2598">
        <v>151</v>
      </c>
      <c r="I2598" t="s">
        <v>114</v>
      </c>
      <c r="J2598" t="s">
        <v>115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1552"/>
        <v>21:45:27.141</v>
      </c>
      <c r="T2598" t="str">
        <f t="shared" si="1553"/>
        <v>21:45:26.641</v>
      </c>
      <c r="U2598" t="str">
        <f t="shared" si="1532"/>
        <v>A54CFF</v>
      </c>
      <c r="V2598">
        <v>0</v>
      </c>
      <c r="W2598">
        <v>0</v>
      </c>
      <c r="X2598">
        <v>2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1</v>
      </c>
      <c r="AI2598" t="s">
        <v>977</v>
      </c>
      <c r="AJ2598">
        <v>43.484681000000002</v>
      </c>
      <c r="AK2598" t="s">
        <v>955</v>
      </c>
      <c r="AL2598">
        <v>-88.839568999999997</v>
      </c>
      <c r="AM2598">
        <v>25</v>
      </c>
      <c r="AN2598">
        <v>1150</v>
      </c>
      <c r="AO2598" t="s">
        <v>118</v>
      </c>
      <c r="AP2598">
        <v>40</v>
      </c>
      <c r="AQ2598">
        <v>-48</v>
      </c>
      <c r="AR2598">
        <v>-192</v>
      </c>
      <c r="AZ2598">
        <v>1200</v>
      </c>
      <c r="BA2598">
        <v>1</v>
      </c>
      <c r="BB2598" t="str">
        <f t="shared" si="1518"/>
        <v xml:space="preserve">N4400K  </v>
      </c>
      <c r="BC2598">
        <v>1</v>
      </c>
      <c r="BE2598">
        <v>0</v>
      </c>
      <c r="BF2598">
        <v>0</v>
      </c>
      <c r="BG2598">
        <v>0</v>
      </c>
      <c r="BH2598">
        <v>1025</v>
      </c>
      <c r="BI2598">
        <v>1</v>
      </c>
      <c r="BJ2598">
        <v>1</v>
      </c>
      <c r="BK2598">
        <v>1</v>
      </c>
      <c r="BL2598">
        <v>0</v>
      </c>
      <c r="BO2598">
        <v>0</v>
      </c>
      <c r="BP2598">
        <v>0</v>
      </c>
      <c r="BW2598" t="str">
        <f t="shared" si="1554"/>
        <v>21:45:27.142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168</v>
      </c>
      <c r="CR2598">
        <v>1</v>
      </c>
      <c r="CW2598">
        <v>13580391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 t="shared" si="1551"/>
        <v>07/22/2022 21:45:27.393</v>
      </c>
      <c r="C2599" t="str">
        <f t="shared" si="1517"/>
        <v>FFDFD3C0</v>
      </c>
      <c r="D2599" t="s">
        <v>127</v>
      </c>
      <c r="E2599">
        <v>8</v>
      </c>
      <c r="F2599">
        <v>2008</v>
      </c>
      <c r="G2599" t="s">
        <v>128</v>
      </c>
      <c r="J2599" t="s">
        <v>129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1552"/>
        <v>21:45:27.141</v>
      </c>
      <c r="T2599" t="str">
        <f t="shared" si="1553"/>
        <v>21:45:26.641</v>
      </c>
      <c r="U2599" t="str">
        <f t="shared" si="1532"/>
        <v>A54CFF</v>
      </c>
      <c r="V2599">
        <v>0</v>
      </c>
      <c r="W2599">
        <v>0</v>
      </c>
      <c r="X2599">
        <v>2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1</v>
      </c>
      <c r="AI2599" t="s">
        <v>977</v>
      </c>
      <c r="AJ2599">
        <v>43.484681000000002</v>
      </c>
      <c r="AK2599" t="s">
        <v>955</v>
      </c>
      <c r="AL2599">
        <v>-88.839568999999997</v>
      </c>
      <c r="AM2599">
        <v>25</v>
      </c>
      <c r="AN2599">
        <v>1150</v>
      </c>
      <c r="AO2599" t="s">
        <v>118</v>
      </c>
      <c r="AP2599">
        <v>40</v>
      </c>
      <c r="AQ2599">
        <v>-48</v>
      </c>
      <c r="AR2599">
        <v>-192</v>
      </c>
      <c r="AZ2599">
        <v>1200</v>
      </c>
      <c r="BA2599">
        <v>1</v>
      </c>
      <c r="BB2599" t="str">
        <f t="shared" si="1518"/>
        <v xml:space="preserve">N4400K  </v>
      </c>
      <c r="BC2599">
        <v>1</v>
      </c>
      <c r="BE2599">
        <v>0</v>
      </c>
      <c r="BF2599">
        <v>0</v>
      </c>
      <c r="BG2599">
        <v>0</v>
      </c>
      <c r="BH2599">
        <v>1025</v>
      </c>
      <c r="BI2599">
        <v>1</v>
      </c>
      <c r="BJ2599">
        <v>1</v>
      </c>
      <c r="BK2599">
        <v>1</v>
      </c>
      <c r="BL2599">
        <v>0</v>
      </c>
      <c r="BO2599">
        <v>0</v>
      </c>
      <c r="BP2599">
        <v>0</v>
      </c>
      <c r="BW2599" t="str">
        <f t="shared" si="1554"/>
        <v>21:45:27.142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168</v>
      </c>
      <c r="CR2599">
        <v>1</v>
      </c>
      <c r="CW2599">
        <v>13580391</v>
      </c>
      <c r="CY2599">
        <v>1</v>
      </c>
      <c r="CZ2599">
        <v>0</v>
      </c>
      <c r="DA2599">
        <v>1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 t="shared" si="1551"/>
        <v>07/22/2022 21:45:27.393</v>
      </c>
      <c r="C2600" t="str">
        <f t="shared" si="1517"/>
        <v>FFDFD3C0</v>
      </c>
      <c r="D2600" t="s">
        <v>121</v>
      </c>
      <c r="E2600">
        <v>12</v>
      </c>
      <c r="F2600">
        <v>1012</v>
      </c>
      <c r="G2600" t="s">
        <v>122</v>
      </c>
      <c r="J2600" t="s">
        <v>123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1552"/>
        <v>21:45:27.141</v>
      </c>
      <c r="T2600" t="str">
        <f t="shared" si="1553"/>
        <v>21:45:26.641</v>
      </c>
      <c r="U2600" t="str">
        <f t="shared" si="1532"/>
        <v>A54CFF</v>
      </c>
      <c r="V2600">
        <v>0</v>
      </c>
      <c r="W2600">
        <v>0</v>
      </c>
      <c r="X2600">
        <v>2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1</v>
      </c>
      <c r="AI2600" t="s">
        <v>977</v>
      </c>
      <c r="AJ2600">
        <v>43.484681000000002</v>
      </c>
      <c r="AK2600" t="s">
        <v>955</v>
      </c>
      <c r="AL2600">
        <v>-88.839568999999997</v>
      </c>
      <c r="AM2600">
        <v>25</v>
      </c>
      <c r="AN2600">
        <v>1150</v>
      </c>
      <c r="AO2600" t="s">
        <v>118</v>
      </c>
      <c r="AP2600">
        <v>40</v>
      </c>
      <c r="AQ2600">
        <v>-48</v>
      </c>
      <c r="AR2600">
        <v>-192</v>
      </c>
      <c r="AZ2600">
        <v>1200</v>
      </c>
      <c r="BA2600">
        <v>1</v>
      </c>
      <c r="BB2600" t="str">
        <f t="shared" si="1518"/>
        <v xml:space="preserve">N4400K  </v>
      </c>
      <c r="BC2600">
        <v>1</v>
      </c>
      <c r="BE2600">
        <v>0</v>
      </c>
      <c r="BF2600">
        <v>0</v>
      </c>
      <c r="BG2600">
        <v>0</v>
      </c>
      <c r="BH2600">
        <v>1025</v>
      </c>
      <c r="BI2600">
        <v>1</v>
      </c>
      <c r="BJ2600">
        <v>1</v>
      </c>
      <c r="BK2600">
        <v>1</v>
      </c>
      <c r="BL2600">
        <v>0</v>
      </c>
      <c r="BO2600">
        <v>0</v>
      </c>
      <c r="BP2600">
        <v>0</v>
      </c>
      <c r="BW2600" t="str">
        <f t="shared" si="1554"/>
        <v>21:45:27.142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168</v>
      </c>
      <c r="CR2600">
        <v>1</v>
      </c>
      <c r="CW2600">
        <v>13580391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 t="shared" si="1551"/>
        <v>07/22/2022 21:45:27.393</v>
      </c>
      <c r="C2601" t="str">
        <f t="shared" si="1517"/>
        <v>FFDFD3C0</v>
      </c>
      <c r="D2601" t="s">
        <v>113</v>
      </c>
      <c r="E2601">
        <v>45</v>
      </c>
      <c r="H2601">
        <v>152</v>
      </c>
      <c r="I2601" t="s">
        <v>120</v>
      </c>
      <c r="J2601" t="s">
        <v>115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si="1552"/>
        <v>21:45:27.141</v>
      </c>
      <c r="T2601" t="str">
        <f t="shared" si="1553"/>
        <v>21:45:26.641</v>
      </c>
      <c r="U2601" t="str">
        <f t="shared" si="1532"/>
        <v>A54CFF</v>
      </c>
      <c r="V2601">
        <v>0</v>
      </c>
      <c r="W2601">
        <v>0</v>
      </c>
      <c r="X2601">
        <v>2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1</v>
      </c>
      <c r="AI2601" t="s">
        <v>977</v>
      </c>
      <c r="AJ2601">
        <v>43.484681000000002</v>
      </c>
      <c r="AK2601" t="s">
        <v>955</v>
      </c>
      <c r="AL2601">
        <v>-88.839568999999997</v>
      </c>
      <c r="AM2601">
        <v>25</v>
      </c>
      <c r="AN2601">
        <v>1150</v>
      </c>
      <c r="AO2601" t="s">
        <v>118</v>
      </c>
      <c r="AP2601">
        <v>40</v>
      </c>
      <c r="AQ2601">
        <v>-48</v>
      </c>
      <c r="AR2601">
        <v>-192</v>
      </c>
      <c r="AZ2601">
        <v>1200</v>
      </c>
      <c r="BA2601">
        <v>1</v>
      </c>
      <c r="BB2601" t="str">
        <f t="shared" si="1518"/>
        <v xml:space="preserve">N4400K  </v>
      </c>
      <c r="BC2601">
        <v>1</v>
      </c>
      <c r="BE2601">
        <v>0</v>
      </c>
      <c r="BF2601">
        <v>0</v>
      </c>
      <c r="BG2601">
        <v>0</v>
      </c>
      <c r="BH2601">
        <v>1025</v>
      </c>
      <c r="BI2601">
        <v>1</v>
      </c>
      <c r="BJ2601">
        <v>1</v>
      </c>
      <c r="BK2601">
        <v>1</v>
      </c>
      <c r="BL2601">
        <v>0</v>
      </c>
      <c r="BO2601">
        <v>0</v>
      </c>
      <c r="BP2601">
        <v>0</v>
      </c>
      <c r="BW2601" t="str">
        <f t="shared" si="1554"/>
        <v>21:45:27.142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119</v>
      </c>
      <c r="CQ2601">
        <v>168</v>
      </c>
      <c r="CR2601">
        <v>1</v>
      </c>
      <c r="CW2601">
        <v>13580391</v>
      </c>
      <c r="CY2601">
        <v>1</v>
      </c>
      <c r="CZ2601">
        <v>0</v>
      </c>
      <c r="DA2601">
        <v>1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 t="shared" si="1551"/>
        <v>07/22/2022 21:45:27.393</v>
      </c>
      <c r="C2602" t="str">
        <f t="shared" si="1517"/>
        <v>FFDFD3C0</v>
      </c>
      <c r="D2602" t="s">
        <v>124</v>
      </c>
      <c r="E2602">
        <v>2</v>
      </c>
      <c r="H2602">
        <v>156</v>
      </c>
      <c r="I2602" t="s">
        <v>125</v>
      </c>
      <c r="J2602" t="s">
        <v>126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si="1552"/>
        <v>21:45:27.141</v>
      </c>
      <c r="T2602" t="str">
        <f t="shared" si="1553"/>
        <v>21:45:26.641</v>
      </c>
      <c r="U2602" t="str">
        <f t="shared" si="1532"/>
        <v>A54CFF</v>
      </c>
      <c r="V2602">
        <v>0</v>
      </c>
      <c r="W2602">
        <v>0</v>
      </c>
      <c r="X2602">
        <v>2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3</v>
      </c>
      <c r="AG2602">
        <v>2</v>
      </c>
      <c r="AH2602">
        <v>1</v>
      </c>
      <c r="AI2602" t="s">
        <v>977</v>
      </c>
      <c r="AJ2602">
        <v>43.484681000000002</v>
      </c>
      <c r="AK2602" t="s">
        <v>955</v>
      </c>
      <c r="AL2602">
        <v>-88.839568999999997</v>
      </c>
      <c r="AM2602">
        <v>25</v>
      </c>
      <c r="AN2602">
        <v>1150</v>
      </c>
      <c r="AO2602" t="s">
        <v>118</v>
      </c>
      <c r="AP2602">
        <v>40</v>
      </c>
      <c r="AQ2602">
        <v>-48</v>
      </c>
      <c r="AR2602">
        <v>-192</v>
      </c>
      <c r="AZ2602">
        <v>1200</v>
      </c>
      <c r="BA2602">
        <v>1</v>
      </c>
      <c r="BB2602" t="str">
        <f t="shared" si="1518"/>
        <v xml:space="preserve">N4400K  </v>
      </c>
      <c r="BC2602">
        <v>1</v>
      </c>
      <c r="BE2602">
        <v>0</v>
      </c>
      <c r="BF2602">
        <v>0</v>
      </c>
      <c r="BG2602">
        <v>0</v>
      </c>
      <c r="BH2602">
        <v>1025</v>
      </c>
      <c r="BI2602">
        <v>1</v>
      </c>
      <c r="BJ2602">
        <v>1</v>
      </c>
      <c r="BK2602">
        <v>1</v>
      </c>
      <c r="BL2602">
        <v>0</v>
      </c>
      <c r="BO2602">
        <v>0</v>
      </c>
      <c r="BP2602">
        <v>0</v>
      </c>
      <c r="BW2602" t="str">
        <f t="shared" si="1554"/>
        <v>21:45:27.142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119</v>
      </c>
      <c r="CQ2602">
        <v>168</v>
      </c>
      <c r="CR2602">
        <v>1</v>
      </c>
      <c r="CW2602">
        <v>13580391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 t="shared" ref="A2603:A2608" si="1555">"07/22/2022 21:45:28.424"</f>
        <v>07/22/2022 21:45:28.424</v>
      </c>
      <c r="C2603" t="str">
        <f t="shared" ref="C2603:C2666" si="1556">"FFDFD3C0"</f>
        <v>FFDFD3C0</v>
      </c>
      <c r="D2603" t="s">
        <v>113</v>
      </c>
      <c r="E2603">
        <v>44</v>
      </c>
      <c r="H2603">
        <v>151</v>
      </c>
      <c r="I2603" t="s">
        <v>114</v>
      </c>
      <c r="J2603" t="s">
        <v>115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ref="S2603:S2608" si="1557">"21:45:28.156"</f>
        <v>21:45:28.156</v>
      </c>
      <c r="T2603" t="str">
        <f t="shared" ref="T2603:T2608" si="1558">"21:45:27.756"</f>
        <v>21:45:27.756</v>
      </c>
      <c r="U2603" t="str">
        <f t="shared" si="1532"/>
        <v>A54CFF</v>
      </c>
      <c r="V2603">
        <v>0</v>
      </c>
      <c r="W2603">
        <v>0</v>
      </c>
      <c r="X2603">
        <v>2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3</v>
      </c>
      <c r="AG2603">
        <v>2</v>
      </c>
      <c r="AH2603">
        <v>1</v>
      </c>
      <c r="AI2603" t="s">
        <v>882</v>
      </c>
      <c r="AJ2603">
        <v>43.484487999999999</v>
      </c>
      <c r="AK2603" t="s">
        <v>978</v>
      </c>
      <c r="AL2603">
        <v>-88.839247</v>
      </c>
      <c r="AM2603">
        <v>25</v>
      </c>
      <c r="AN2603">
        <v>1150</v>
      </c>
      <c r="AO2603" t="s">
        <v>118</v>
      </c>
      <c r="AP2603">
        <v>46</v>
      </c>
      <c r="AQ2603">
        <v>-43</v>
      </c>
      <c r="AR2603">
        <v>-128</v>
      </c>
      <c r="AZ2603">
        <v>1200</v>
      </c>
      <c r="BA2603">
        <v>1</v>
      </c>
      <c r="BB2603" t="str">
        <f t="shared" ref="BB2603:BB2666" si="1559">"N4400K  "</f>
        <v xml:space="preserve">N4400K  </v>
      </c>
      <c r="BC2603">
        <v>1</v>
      </c>
      <c r="BE2603">
        <v>0</v>
      </c>
      <c r="BF2603">
        <v>0</v>
      </c>
      <c r="BG2603">
        <v>0</v>
      </c>
      <c r="BH2603">
        <v>1025</v>
      </c>
      <c r="BI2603">
        <v>1</v>
      </c>
      <c r="BJ2603">
        <v>1</v>
      </c>
      <c r="BK2603">
        <v>1</v>
      </c>
      <c r="BL2603">
        <v>0</v>
      </c>
      <c r="BO2603">
        <v>0</v>
      </c>
      <c r="BP2603">
        <v>0</v>
      </c>
      <c r="BW2603" t="str">
        <f t="shared" ref="BW2603:BW2608" si="1560">"21:45:28.158"</f>
        <v>21:45:28.158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7</v>
      </c>
      <c r="CP2603" t="s">
        <v>119</v>
      </c>
      <c r="CQ2603">
        <v>168</v>
      </c>
      <c r="CR2603">
        <v>1</v>
      </c>
      <c r="CW2603">
        <v>13582402</v>
      </c>
      <c r="CY2603">
        <v>1</v>
      </c>
      <c r="CZ2603">
        <v>0</v>
      </c>
      <c r="DA2603">
        <v>0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 t="shared" si="1555"/>
        <v>07/22/2022 21:45:28.424</v>
      </c>
      <c r="C2604" t="str">
        <f t="shared" si="1556"/>
        <v>FFDFD3C0</v>
      </c>
      <c r="D2604" t="s">
        <v>127</v>
      </c>
      <c r="E2604">
        <v>8</v>
      </c>
      <c r="F2604">
        <v>2008</v>
      </c>
      <c r="G2604" t="s">
        <v>128</v>
      </c>
      <c r="J2604" t="s">
        <v>129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si="1557"/>
        <v>21:45:28.156</v>
      </c>
      <c r="T2604" t="str">
        <f t="shared" si="1558"/>
        <v>21:45:27.756</v>
      </c>
      <c r="U2604" t="str">
        <f t="shared" si="1532"/>
        <v>A54CFF</v>
      </c>
      <c r="V2604">
        <v>0</v>
      </c>
      <c r="W2604">
        <v>0</v>
      </c>
      <c r="X2604">
        <v>2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1</v>
      </c>
      <c r="AI2604" t="s">
        <v>882</v>
      </c>
      <c r="AJ2604">
        <v>43.484487999999999</v>
      </c>
      <c r="AK2604" t="s">
        <v>978</v>
      </c>
      <c r="AL2604">
        <v>-88.839247</v>
      </c>
      <c r="AM2604">
        <v>25</v>
      </c>
      <c r="AN2604">
        <v>1150</v>
      </c>
      <c r="AO2604" t="s">
        <v>118</v>
      </c>
      <c r="AP2604">
        <v>46</v>
      </c>
      <c r="AQ2604">
        <v>-43</v>
      </c>
      <c r="AR2604">
        <v>-128</v>
      </c>
      <c r="AZ2604">
        <v>1200</v>
      </c>
      <c r="BA2604">
        <v>1</v>
      </c>
      <c r="BB2604" t="str">
        <f t="shared" si="1559"/>
        <v xml:space="preserve">N4400K  </v>
      </c>
      <c r="BC2604">
        <v>1</v>
      </c>
      <c r="BE2604">
        <v>0</v>
      </c>
      <c r="BF2604">
        <v>0</v>
      </c>
      <c r="BG2604">
        <v>0</v>
      </c>
      <c r="BH2604">
        <v>1025</v>
      </c>
      <c r="BI2604">
        <v>1</v>
      </c>
      <c r="BJ2604">
        <v>1</v>
      </c>
      <c r="BK2604">
        <v>1</v>
      </c>
      <c r="BL2604">
        <v>0</v>
      </c>
      <c r="BO2604">
        <v>0</v>
      </c>
      <c r="BP2604">
        <v>0</v>
      </c>
      <c r="BW2604" t="str">
        <f t="shared" si="1560"/>
        <v>21:45:28.158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7</v>
      </c>
      <c r="CP2604" t="s">
        <v>119</v>
      </c>
      <c r="CQ2604">
        <v>168</v>
      </c>
      <c r="CR2604">
        <v>1</v>
      </c>
      <c r="CW2604">
        <v>13582402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 t="shared" si="1555"/>
        <v>07/22/2022 21:45:28.424</v>
      </c>
      <c r="C2605" t="str">
        <f t="shared" si="1556"/>
        <v>FFDFD3C0</v>
      </c>
      <c r="D2605" t="s">
        <v>121</v>
      </c>
      <c r="E2605">
        <v>12</v>
      </c>
      <c r="F2605">
        <v>1012</v>
      </c>
      <c r="G2605" t="s">
        <v>122</v>
      </c>
      <c r="J2605" t="s">
        <v>123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si="1557"/>
        <v>21:45:28.156</v>
      </c>
      <c r="T2605" t="str">
        <f t="shared" si="1558"/>
        <v>21:45:27.756</v>
      </c>
      <c r="U2605" t="str">
        <f t="shared" si="1532"/>
        <v>A54CFF</v>
      </c>
      <c r="V2605">
        <v>0</v>
      </c>
      <c r="W2605">
        <v>0</v>
      </c>
      <c r="X2605">
        <v>2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1</v>
      </c>
      <c r="AI2605" t="s">
        <v>882</v>
      </c>
      <c r="AJ2605">
        <v>43.484487999999999</v>
      </c>
      <c r="AK2605" t="s">
        <v>978</v>
      </c>
      <c r="AL2605">
        <v>-88.839247</v>
      </c>
      <c r="AM2605">
        <v>25</v>
      </c>
      <c r="AN2605">
        <v>1150</v>
      </c>
      <c r="AO2605" t="s">
        <v>118</v>
      </c>
      <c r="AP2605">
        <v>46</v>
      </c>
      <c r="AQ2605">
        <v>-43</v>
      </c>
      <c r="AR2605">
        <v>-128</v>
      </c>
      <c r="AZ2605">
        <v>1200</v>
      </c>
      <c r="BA2605">
        <v>1</v>
      </c>
      <c r="BB2605" t="str">
        <f t="shared" si="1559"/>
        <v xml:space="preserve">N4400K  </v>
      </c>
      <c r="BC2605">
        <v>1</v>
      </c>
      <c r="BE2605">
        <v>0</v>
      </c>
      <c r="BF2605">
        <v>0</v>
      </c>
      <c r="BG2605">
        <v>0</v>
      </c>
      <c r="BH2605">
        <v>1025</v>
      </c>
      <c r="BI2605">
        <v>1</v>
      </c>
      <c r="BJ2605">
        <v>1</v>
      </c>
      <c r="BK2605">
        <v>1</v>
      </c>
      <c r="BL2605">
        <v>0</v>
      </c>
      <c r="BO2605">
        <v>0</v>
      </c>
      <c r="BP2605">
        <v>0</v>
      </c>
      <c r="BW2605" t="str">
        <f t="shared" si="1560"/>
        <v>21:45:28.158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7</v>
      </c>
      <c r="CP2605" t="s">
        <v>119</v>
      </c>
      <c r="CQ2605">
        <v>168</v>
      </c>
      <c r="CR2605">
        <v>1</v>
      </c>
      <c r="CW2605">
        <v>13582402</v>
      </c>
      <c r="CY2605">
        <v>1</v>
      </c>
      <c r="CZ2605">
        <v>0</v>
      </c>
      <c r="DA2605">
        <v>1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 t="shared" si="1555"/>
        <v>07/22/2022 21:45:28.424</v>
      </c>
      <c r="C2606" t="str">
        <f t="shared" si="1556"/>
        <v>FFDFD3C0</v>
      </c>
      <c r="D2606" t="s">
        <v>124</v>
      </c>
      <c r="E2606">
        <v>2</v>
      </c>
      <c r="H2606">
        <v>156</v>
      </c>
      <c r="I2606" t="s">
        <v>125</v>
      </c>
      <c r="J2606" t="s">
        <v>126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1557"/>
        <v>21:45:28.156</v>
      </c>
      <c r="T2606" t="str">
        <f t="shared" si="1558"/>
        <v>21:45:27.756</v>
      </c>
      <c r="U2606" t="str">
        <f t="shared" si="1532"/>
        <v>A54CFF</v>
      </c>
      <c r="V2606">
        <v>0</v>
      </c>
      <c r="W2606">
        <v>0</v>
      </c>
      <c r="X2606">
        <v>2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1</v>
      </c>
      <c r="AI2606" t="s">
        <v>882</v>
      </c>
      <c r="AJ2606">
        <v>43.484487999999999</v>
      </c>
      <c r="AK2606" t="s">
        <v>978</v>
      </c>
      <c r="AL2606">
        <v>-88.839247</v>
      </c>
      <c r="AM2606">
        <v>25</v>
      </c>
      <c r="AN2606">
        <v>1150</v>
      </c>
      <c r="AO2606" t="s">
        <v>118</v>
      </c>
      <c r="AP2606">
        <v>46</v>
      </c>
      <c r="AQ2606">
        <v>-43</v>
      </c>
      <c r="AR2606">
        <v>-128</v>
      </c>
      <c r="AZ2606">
        <v>1200</v>
      </c>
      <c r="BA2606">
        <v>1</v>
      </c>
      <c r="BB2606" t="str">
        <f t="shared" si="1559"/>
        <v xml:space="preserve">N4400K  </v>
      </c>
      <c r="BC2606">
        <v>1</v>
      </c>
      <c r="BE2606">
        <v>0</v>
      </c>
      <c r="BF2606">
        <v>0</v>
      </c>
      <c r="BG2606">
        <v>0</v>
      </c>
      <c r="BH2606">
        <v>1025</v>
      </c>
      <c r="BI2606">
        <v>1</v>
      </c>
      <c r="BJ2606">
        <v>1</v>
      </c>
      <c r="BK2606">
        <v>1</v>
      </c>
      <c r="BL2606">
        <v>0</v>
      </c>
      <c r="BO2606">
        <v>0</v>
      </c>
      <c r="BP2606">
        <v>0</v>
      </c>
      <c r="BW2606" t="str">
        <f t="shared" si="1560"/>
        <v>21:45:28.158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7</v>
      </c>
      <c r="CP2606" t="s">
        <v>119</v>
      </c>
      <c r="CQ2606">
        <v>168</v>
      </c>
      <c r="CR2606">
        <v>1</v>
      </c>
      <c r="CW2606">
        <v>13582402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 t="shared" si="1555"/>
        <v>07/22/2022 21:45:28.424</v>
      </c>
      <c r="C2607" t="str">
        <f t="shared" si="1556"/>
        <v>FFDFD3C0</v>
      </c>
      <c r="D2607" t="s">
        <v>113</v>
      </c>
      <c r="E2607">
        <v>45</v>
      </c>
      <c r="H2607">
        <v>152</v>
      </c>
      <c r="I2607" t="s">
        <v>120</v>
      </c>
      <c r="J2607" t="s">
        <v>115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si="1557"/>
        <v>21:45:28.156</v>
      </c>
      <c r="T2607" t="str">
        <f t="shared" si="1558"/>
        <v>21:45:27.756</v>
      </c>
      <c r="U2607" t="str">
        <f t="shared" si="1532"/>
        <v>A54CFF</v>
      </c>
      <c r="V2607">
        <v>0</v>
      </c>
      <c r="W2607">
        <v>0</v>
      </c>
      <c r="X2607">
        <v>2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1</v>
      </c>
      <c r="AI2607" t="s">
        <v>882</v>
      </c>
      <c r="AJ2607">
        <v>43.484487999999999</v>
      </c>
      <c r="AK2607" t="s">
        <v>978</v>
      </c>
      <c r="AL2607">
        <v>-88.839247</v>
      </c>
      <c r="AM2607">
        <v>25</v>
      </c>
      <c r="AN2607">
        <v>1150</v>
      </c>
      <c r="AO2607" t="s">
        <v>118</v>
      </c>
      <c r="AP2607">
        <v>46</v>
      </c>
      <c r="AQ2607">
        <v>-43</v>
      </c>
      <c r="AR2607">
        <v>-128</v>
      </c>
      <c r="AZ2607">
        <v>1200</v>
      </c>
      <c r="BA2607">
        <v>1</v>
      </c>
      <c r="BB2607" t="str">
        <f t="shared" si="1559"/>
        <v xml:space="preserve">N4400K  </v>
      </c>
      <c r="BC2607">
        <v>1</v>
      </c>
      <c r="BE2607">
        <v>0</v>
      </c>
      <c r="BF2607">
        <v>0</v>
      </c>
      <c r="BG2607">
        <v>0</v>
      </c>
      <c r="BH2607">
        <v>1025</v>
      </c>
      <c r="BI2607">
        <v>1</v>
      </c>
      <c r="BJ2607">
        <v>1</v>
      </c>
      <c r="BK2607">
        <v>1</v>
      </c>
      <c r="BL2607">
        <v>0</v>
      </c>
      <c r="BO2607">
        <v>0</v>
      </c>
      <c r="BP2607">
        <v>0</v>
      </c>
      <c r="BW2607" t="str">
        <f t="shared" si="1560"/>
        <v>21:45:28.158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7</v>
      </c>
      <c r="CP2607" t="s">
        <v>119</v>
      </c>
      <c r="CQ2607">
        <v>168</v>
      </c>
      <c r="CR2607">
        <v>1</v>
      </c>
      <c r="CW2607">
        <v>13582402</v>
      </c>
      <c r="CY2607">
        <v>1</v>
      </c>
      <c r="CZ2607">
        <v>0</v>
      </c>
      <c r="DA2607">
        <v>1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 t="shared" si="1555"/>
        <v>07/22/2022 21:45:28.424</v>
      </c>
      <c r="C2608" t="str">
        <f t="shared" si="1556"/>
        <v>FFDFD3C0</v>
      </c>
      <c r="D2608" t="s">
        <v>121</v>
      </c>
      <c r="E2608">
        <v>11</v>
      </c>
      <c r="F2608">
        <v>1011</v>
      </c>
      <c r="G2608" t="s">
        <v>125</v>
      </c>
      <c r="J2608" t="s">
        <v>123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557"/>
        <v>21:45:28.156</v>
      </c>
      <c r="T2608" t="str">
        <f t="shared" si="1558"/>
        <v>21:45:27.756</v>
      </c>
      <c r="U2608" t="str">
        <f t="shared" si="1532"/>
        <v>A54CFF</v>
      </c>
      <c r="V2608">
        <v>0</v>
      </c>
      <c r="W2608">
        <v>0</v>
      </c>
      <c r="X2608">
        <v>2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3</v>
      </c>
      <c r="AG2608">
        <v>2</v>
      </c>
      <c r="AH2608">
        <v>1</v>
      </c>
      <c r="AI2608" t="s">
        <v>882</v>
      </c>
      <c r="AJ2608">
        <v>43.484487999999999</v>
      </c>
      <c r="AK2608" t="s">
        <v>978</v>
      </c>
      <c r="AL2608">
        <v>-88.839247</v>
      </c>
      <c r="AM2608">
        <v>25</v>
      </c>
      <c r="AN2608">
        <v>1150</v>
      </c>
      <c r="AO2608" t="s">
        <v>118</v>
      </c>
      <c r="AP2608">
        <v>46</v>
      </c>
      <c r="AQ2608">
        <v>-43</v>
      </c>
      <c r="AR2608">
        <v>-128</v>
      </c>
      <c r="AZ2608">
        <v>1200</v>
      </c>
      <c r="BA2608">
        <v>1</v>
      </c>
      <c r="BB2608" t="str">
        <f t="shared" si="1559"/>
        <v xml:space="preserve">N4400K  </v>
      </c>
      <c r="BC2608">
        <v>1</v>
      </c>
      <c r="BE2608">
        <v>0</v>
      </c>
      <c r="BF2608">
        <v>0</v>
      </c>
      <c r="BG2608">
        <v>0</v>
      </c>
      <c r="BH2608">
        <v>1025</v>
      </c>
      <c r="BI2608">
        <v>1</v>
      </c>
      <c r="BJ2608">
        <v>1</v>
      </c>
      <c r="BK2608">
        <v>1</v>
      </c>
      <c r="BL2608">
        <v>0</v>
      </c>
      <c r="BO2608">
        <v>0</v>
      </c>
      <c r="BP2608">
        <v>0</v>
      </c>
      <c r="BW2608" t="str">
        <f t="shared" si="1560"/>
        <v>21:45:28.158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7</v>
      </c>
      <c r="CP2608" t="s">
        <v>119</v>
      </c>
      <c r="CQ2608">
        <v>168</v>
      </c>
      <c r="CR2608">
        <v>1</v>
      </c>
      <c r="CW2608">
        <v>13582402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>"07/22/2022 21:45:29.377"</f>
        <v>07/22/2022 21:45:29.377</v>
      </c>
      <c r="C2609" t="str">
        <f t="shared" si="1556"/>
        <v>FFDFD3C0</v>
      </c>
      <c r="D2609" t="s">
        <v>113</v>
      </c>
      <c r="E2609">
        <v>44</v>
      </c>
      <c r="H2609">
        <v>151</v>
      </c>
      <c r="I2609" t="s">
        <v>114</v>
      </c>
      <c r="J2609" t="s">
        <v>115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ref="S2609:S2614" si="1561">"21:45:29.227"</f>
        <v>21:45:29.227</v>
      </c>
      <c r="T2609" t="str">
        <f t="shared" ref="T2609:T2614" si="1562">"21:45:28.727"</f>
        <v>21:45:28.727</v>
      </c>
      <c r="U2609" t="str">
        <f t="shared" si="1532"/>
        <v>A54CFF</v>
      </c>
      <c r="V2609">
        <v>0</v>
      </c>
      <c r="W2609">
        <v>0</v>
      </c>
      <c r="X2609">
        <v>2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1</v>
      </c>
      <c r="AI2609" t="s">
        <v>979</v>
      </c>
      <c r="AJ2609">
        <v>43.484316</v>
      </c>
      <c r="AK2609" t="s">
        <v>980</v>
      </c>
      <c r="AL2609">
        <v>-88.838989999999995</v>
      </c>
      <c r="AM2609">
        <v>25</v>
      </c>
      <c r="AN2609">
        <v>1150</v>
      </c>
      <c r="AO2609" t="s">
        <v>118</v>
      </c>
      <c r="AP2609">
        <v>50</v>
      </c>
      <c r="AQ2609">
        <v>-39</v>
      </c>
      <c r="AR2609">
        <v>-128</v>
      </c>
      <c r="AZ2609">
        <v>1200</v>
      </c>
      <c r="BA2609">
        <v>1</v>
      </c>
      <c r="BB2609" t="str">
        <f t="shared" si="1559"/>
        <v xml:space="preserve">N4400K  </v>
      </c>
      <c r="BC2609">
        <v>1</v>
      </c>
      <c r="BE2609">
        <v>0</v>
      </c>
      <c r="BF2609">
        <v>0</v>
      </c>
      <c r="BG2609">
        <v>0</v>
      </c>
      <c r="BH2609">
        <v>1025</v>
      </c>
      <c r="BI2609">
        <v>1</v>
      </c>
      <c r="BJ2609">
        <v>1</v>
      </c>
      <c r="BK2609">
        <v>1</v>
      </c>
      <c r="BL2609">
        <v>0</v>
      </c>
      <c r="BO2609">
        <v>0</v>
      </c>
      <c r="BP2609">
        <v>0</v>
      </c>
      <c r="BW2609" t="str">
        <f t="shared" ref="BW2609:BW2614" si="1563">"21:45:29.228"</f>
        <v>21:45:29.228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119</v>
      </c>
      <c r="CQ2609">
        <v>168</v>
      </c>
      <c r="CR2609">
        <v>1</v>
      </c>
      <c r="CW2609">
        <v>13584466</v>
      </c>
      <c r="CY2609">
        <v>1</v>
      </c>
      <c r="CZ2609">
        <v>0</v>
      </c>
      <c r="DA2609">
        <v>0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>"07/22/2022 21:45:29.455"</f>
        <v>07/22/2022 21:45:29.455</v>
      </c>
      <c r="C2610" t="str">
        <f t="shared" si="1556"/>
        <v>FFDFD3C0</v>
      </c>
      <c r="D2610" t="s">
        <v>127</v>
      </c>
      <c r="E2610">
        <v>8</v>
      </c>
      <c r="F2610">
        <v>2008</v>
      </c>
      <c r="G2610" t="s">
        <v>128</v>
      </c>
      <c r="J2610" t="s">
        <v>129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1561"/>
        <v>21:45:29.227</v>
      </c>
      <c r="T2610" t="str">
        <f t="shared" si="1562"/>
        <v>21:45:28.727</v>
      </c>
      <c r="U2610" t="str">
        <f t="shared" si="1532"/>
        <v>A54CFF</v>
      </c>
      <c r="V2610">
        <v>0</v>
      </c>
      <c r="W2610">
        <v>0</v>
      </c>
      <c r="X2610">
        <v>2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1</v>
      </c>
      <c r="AI2610" t="s">
        <v>979</v>
      </c>
      <c r="AJ2610">
        <v>43.484316</v>
      </c>
      <c r="AK2610" t="s">
        <v>980</v>
      </c>
      <c r="AL2610">
        <v>-88.838989999999995</v>
      </c>
      <c r="AM2610">
        <v>25</v>
      </c>
      <c r="AN2610">
        <v>1150</v>
      </c>
      <c r="AO2610" t="s">
        <v>118</v>
      </c>
      <c r="AP2610">
        <v>50</v>
      </c>
      <c r="AQ2610">
        <v>-39</v>
      </c>
      <c r="AR2610">
        <v>-128</v>
      </c>
      <c r="AZ2610">
        <v>1200</v>
      </c>
      <c r="BA2610">
        <v>1</v>
      </c>
      <c r="BB2610" t="str">
        <f t="shared" si="1559"/>
        <v xml:space="preserve">N4400K  </v>
      </c>
      <c r="BC2610">
        <v>1</v>
      </c>
      <c r="BE2610">
        <v>0</v>
      </c>
      <c r="BF2610">
        <v>0</v>
      </c>
      <c r="BG2610">
        <v>0</v>
      </c>
      <c r="BH2610">
        <v>1025</v>
      </c>
      <c r="BI2610">
        <v>1</v>
      </c>
      <c r="BJ2610">
        <v>1</v>
      </c>
      <c r="BK2610">
        <v>1</v>
      </c>
      <c r="BL2610">
        <v>0</v>
      </c>
      <c r="BO2610">
        <v>0</v>
      </c>
      <c r="BP2610">
        <v>0</v>
      </c>
      <c r="BW2610" t="str">
        <f t="shared" si="1563"/>
        <v>21:45:29.228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7</v>
      </c>
      <c r="CP2610" t="s">
        <v>119</v>
      </c>
      <c r="CQ2610">
        <v>168</v>
      </c>
      <c r="CR2610">
        <v>1</v>
      </c>
      <c r="CW2610">
        <v>13584466</v>
      </c>
      <c r="CY2610">
        <v>1</v>
      </c>
      <c r="CZ2610">
        <v>0</v>
      </c>
      <c r="DA2610">
        <v>0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>"07/22/2022 21:45:29.455"</f>
        <v>07/22/2022 21:45:29.455</v>
      </c>
      <c r="C2611" t="str">
        <f t="shared" si="1556"/>
        <v>FFDFD3C0</v>
      </c>
      <c r="D2611" t="s">
        <v>121</v>
      </c>
      <c r="E2611">
        <v>12</v>
      </c>
      <c r="F2611">
        <v>1012</v>
      </c>
      <c r="G2611" t="s">
        <v>122</v>
      </c>
      <c r="J2611" t="s">
        <v>123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1561"/>
        <v>21:45:29.227</v>
      </c>
      <c r="T2611" t="str">
        <f t="shared" si="1562"/>
        <v>21:45:28.727</v>
      </c>
      <c r="U2611" t="str">
        <f t="shared" si="1532"/>
        <v>A54CFF</v>
      </c>
      <c r="V2611">
        <v>0</v>
      </c>
      <c r="W2611">
        <v>0</v>
      </c>
      <c r="X2611">
        <v>2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1</v>
      </c>
      <c r="AI2611" t="s">
        <v>979</v>
      </c>
      <c r="AJ2611">
        <v>43.484316</v>
      </c>
      <c r="AK2611" t="s">
        <v>980</v>
      </c>
      <c r="AL2611">
        <v>-88.838989999999995</v>
      </c>
      <c r="AM2611">
        <v>25</v>
      </c>
      <c r="AN2611">
        <v>1150</v>
      </c>
      <c r="AO2611" t="s">
        <v>118</v>
      </c>
      <c r="AP2611">
        <v>50</v>
      </c>
      <c r="AQ2611">
        <v>-39</v>
      </c>
      <c r="AR2611">
        <v>-128</v>
      </c>
      <c r="AZ2611">
        <v>1200</v>
      </c>
      <c r="BA2611">
        <v>1</v>
      </c>
      <c r="BB2611" t="str">
        <f t="shared" si="1559"/>
        <v xml:space="preserve">N4400K  </v>
      </c>
      <c r="BC2611">
        <v>1</v>
      </c>
      <c r="BE2611">
        <v>0</v>
      </c>
      <c r="BF2611">
        <v>0</v>
      </c>
      <c r="BG2611">
        <v>0</v>
      </c>
      <c r="BH2611">
        <v>1025</v>
      </c>
      <c r="BI2611">
        <v>1</v>
      </c>
      <c r="BJ2611">
        <v>1</v>
      </c>
      <c r="BK2611">
        <v>1</v>
      </c>
      <c r="BL2611">
        <v>0</v>
      </c>
      <c r="BO2611">
        <v>0</v>
      </c>
      <c r="BP2611">
        <v>0</v>
      </c>
      <c r="BW2611" t="str">
        <f t="shared" si="1563"/>
        <v>21:45:29.228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7</v>
      </c>
      <c r="CP2611" t="s">
        <v>119</v>
      </c>
      <c r="CQ2611">
        <v>168</v>
      </c>
      <c r="CR2611">
        <v>1</v>
      </c>
      <c r="CW2611">
        <v>13584466</v>
      </c>
      <c r="CY2611">
        <v>1</v>
      </c>
      <c r="CZ2611">
        <v>0</v>
      </c>
      <c r="DA2611">
        <v>1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>"07/22/2022 21:45:29.455"</f>
        <v>07/22/2022 21:45:29.455</v>
      </c>
      <c r="C2612" t="str">
        <f t="shared" si="1556"/>
        <v>FFDFD3C0</v>
      </c>
      <c r="D2612" t="s">
        <v>113</v>
      </c>
      <c r="E2612">
        <v>45</v>
      </c>
      <c r="H2612">
        <v>152</v>
      </c>
      <c r="I2612" t="s">
        <v>120</v>
      </c>
      <c r="J2612" t="s">
        <v>115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1561"/>
        <v>21:45:29.227</v>
      </c>
      <c r="T2612" t="str">
        <f t="shared" si="1562"/>
        <v>21:45:28.727</v>
      </c>
      <c r="U2612" t="str">
        <f t="shared" si="1532"/>
        <v>A54CFF</v>
      </c>
      <c r="V2612">
        <v>0</v>
      </c>
      <c r="W2612">
        <v>0</v>
      </c>
      <c r="X2612">
        <v>2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1</v>
      </c>
      <c r="AI2612" t="s">
        <v>979</v>
      </c>
      <c r="AJ2612">
        <v>43.484316</v>
      </c>
      <c r="AK2612" t="s">
        <v>980</v>
      </c>
      <c r="AL2612">
        <v>-88.838989999999995</v>
      </c>
      <c r="AM2612">
        <v>25</v>
      </c>
      <c r="AN2612">
        <v>1150</v>
      </c>
      <c r="AO2612" t="s">
        <v>118</v>
      </c>
      <c r="AP2612">
        <v>50</v>
      </c>
      <c r="AQ2612">
        <v>-39</v>
      </c>
      <c r="AR2612">
        <v>-128</v>
      </c>
      <c r="AZ2612">
        <v>1200</v>
      </c>
      <c r="BA2612">
        <v>1</v>
      </c>
      <c r="BB2612" t="str">
        <f t="shared" si="1559"/>
        <v xml:space="preserve">N4400K  </v>
      </c>
      <c r="BC2612">
        <v>1</v>
      </c>
      <c r="BE2612">
        <v>0</v>
      </c>
      <c r="BF2612">
        <v>0</v>
      </c>
      <c r="BG2612">
        <v>0</v>
      </c>
      <c r="BH2612">
        <v>1025</v>
      </c>
      <c r="BI2612">
        <v>1</v>
      </c>
      <c r="BJ2612">
        <v>1</v>
      </c>
      <c r="BK2612">
        <v>1</v>
      </c>
      <c r="BL2612">
        <v>0</v>
      </c>
      <c r="BO2612">
        <v>0</v>
      </c>
      <c r="BP2612">
        <v>0</v>
      </c>
      <c r="BW2612" t="str">
        <f t="shared" si="1563"/>
        <v>21:45:29.228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7</v>
      </c>
      <c r="CP2612" t="s">
        <v>119</v>
      </c>
      <c r="CQ2612">
        <v>168</v>
      </c>
      <c r="CR2612">
        <v>1</v>
      </c>
      <c r="CW2612">
        <v>13584466</v>
      </c>
      <c r="CY2612">
        <v>1</v>
      </c>
      <c r="CZ2612">
        <v>0</v>
      </c>
      <c r="DA2612">
        <v>1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>"07/22/2022 21:45:29.455"</f>
        <v>07/22/2022 21:45:29.455</v>
      </c>
      <c r="C2613" t="str">
        <f t="shared" si="1556"/>
        <v>FFDFD3C0</v>
      </c>
      <c r="D2613" t="s">
        <v>124</v>
      </c>
      <c r="E2613">
        <v>2</v>
      </c>
      <c r="H2613">
        <v>156</v>
      </c>
      <c r="I2613" t="s">
        <v>125</v>
      </c>
      <c r="J2613" t="s">
        <v>126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si="1561"/>
        <v>21:45:29.227</v>
      </c>
      <c r="T2613" t="str">
        <f t="shared" si="1562"/>
        <v>21:45:28.727</v>
      </c>
      <c r="U2613" t="str">
        <f t="shared" si="1532"/>
        <v>A54CFF</v>
      </c>
      <c r="V2613">
        <v>0</v>
      </c>
      <c r="W2613">
        <v>0</v>
      </c>
      <c r="X2613">
        <v>2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1</v>
      </c>
      <c r="AI2613" t="s">
        <v>979</v>
      </c>
      <c r="AJ2613">
        <v>43.484316</v>
      </c>
      <c r="AK2613" t="s">
        <v>980</v>
      </c>
      <c r="AL2613">
        <v>-88.838989999999995</v>
      </c>
      <c r="AM2613">
        <v>25</v>
      </c>
      <c r="AN2613">
        <v>1150</v>
      </c>
      <c r="AO2613" t="s">
        <v>118</v>
      </c>
      <c r="AP2613">
        <v>50</v>
      </c>
      <c r="AQ2613">
        <v>-39</v>
      </c>
      <c r="AR2613">
        <v>-128</v>
      </c>
      <c r="AZ2613">
        <v>1200</v>
      </c>
      <c r="BA2613">
        <v>1</v>
      </c>
      <c r="BB2613" t="str">
        <f t="shared" si="1559"/>
        <v xml:space="preserve">N4400K  </v>
      </c>
      <c r="BC2613">
        <v>1</v>
      </c>
      <c r="BE2613">
        <v>0</v>
      </c>
      <c r="BF2613">
        <v>0</v>
      </c>
      <c r="BG2613">
        <v>0</v>
      </c>
      <c r="BH2613">
        <v>1025</v>
      </c>
      <c r="BI2613">
        <v>1</v>
      </c>
      <c r="BJ2613">
        <v>1</v>
      </c>
      <c r="BK2613">
        <v>1</v>
      </c>
      <c r="BL2613">
        <v>0</v>
      </c>
      <c r="BO2613">
        <v>0</v>
      </c>
      <c r="BP2613">
        <v>0</v>
      </c>
      <c r="BW2613" t="str">
        <f t="shared" si="1563"/>
        <v>21:45:29.228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7</v>
      </c>
      <c r="CP2613" t="s">
        <v>119</v>
      </c>
      <c r="CQ2613">
        <v>168</v>
      </c>
      <c r="CR2613">
        <v>1</v>
      </c>
      <c r="CW2613">
        <v>13584466</v>
      </c>
      <c r="CY2613">
        <v>1</v>
      </c>
      <c r="CZ2613">
        <v>0</v>
      </c>
      <c r="DA2613">
        <v>1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>"07/22/2022 21:45:29.471"</f>
        <v>07/22/2022 21:45:29.471</v>
      </c>
      <c r="C2614" t="str">
        <f t="shared" si="1556"/>
        <v>FFDFD3C0</v>
      </c>
      <c r="D2614" t="s">
        <v>121</v>
      </c>
      <c r="E2614">
        <v>11</v>
      </c>
      <c r="F2614">
        <v>1011</v>
      </c>
      <c r="G2614" t="s">
        <v>125</v>
      </c>
      <c r="J2614" t="s">
        <v>123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si="1561"/>
        <v>21:45:29.227</v>
      </c>
      <c r="T2614" t="str">
        <f t="shared" si="1562"/>
        <v>21:45:28.727</v>
      </c>
      <c r="U2614" t="str">
        <f t="shared" si="1532"/>
        <v>A54CFF</v>
      </c>
      <c r="V2614">
        <v>0</v>
      </c>
      <c r="W2614">
        <v>0</v>
      </c>
      <c r="X2614">
        <v>2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3</v>
      </c>
      <c r="AG2614">
        <v>2</v>
      </c>
      <c r="AH2614">
        <v>1</v>
      </c>
      <c r="AI2614" t="s">
        <v>979</v>
      </c>
      <c r="AJ2614">
        <v>43.484316</v>
      </c>
      <c r="AK2614" t="s">
        <v>980</v>
      </c>
      <c r="AL2614">
        <v>-88.838989999999995</v>
      </c>
      <c r="AM2614">
        <v>25</v>
      </c>
      <c r="AN2614">
        <v>1150</v>
      </c>
      <c r="AO2614" t="s">
        <v>118</v>
      </c>
      <c r="AP2614">
        <v>50</v>
      </c>
      <c r="AQ2614">
        <v>-39</v>
      </c>
      <c r="AR2614">
        <v>-128</v>
      </c>
      <c r="AZ2614">
        <v>1200</v>
      </c>
      <c r="BA2614">
        <v>1</v>
      </c>
      <c r="BB2614" t="str">
        <f t="shared" si="1559"/>
        <v xml:space="preserve">N4400K  </v>
      </c>
      <c r="BC2614">
        <v>1</v>
      </c>
      <c r="BE2614">
        <v>0</v>
      </c>
      <c r="BF2614">
        <v>0</v>
      </c>
      <c r="BG2614">
        <v>0</v>
      </c>
      <c r="BH2614">
        <v>1025</v>
      </c>
      <c r="BI2614">
        <v>1</v>
      </c>
      <c r="BJ2614">
        <v>1</v>
      </c>
      <c r="BK2614">
        <v>1</v>
      </c>
      <c r="BL2614">
        <v>0</v>
      </c>
      <c r="BO2614">
        <v>0</v>
      </c>
      <c r="BP2614">
        <v>0</v>
      </c>
      <c r="BW2614" t="str">
        <f t="shared" si="1563"/>
        <v>21:45:29.228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119</v>
      </c>
      <c r="CQ2614">
        <v>168</v>
      </c>
      <c r="CR2614">
        <v>1</v>
      </c>
      <c r="CW2614">
        <v>13584466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 t="shared" ref="A2615:A2620" si="1564">"07/22/2022 21:45:30.424"</f>
        <v>07/22/2022 21:45:30.424</v>
      </c>
      <c r="C2615" t="str">
        <f t="shared" si="1556"/>
        <v>FFDFD3C0</v>
      </c>
      <c r="D2615" t="s">
        <v>121</v>
      </c>
      <c r="E2615">
        <v>12</v>
      </c>
      <c r="F2615">
        <v>1012</v>
      </c>
      <c r="G2615" t="s">
        <v>122</v>
      </c>
      <c r="J2615" t="s">
        <v>123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ref="S2615:S2620" si="1565">"21:45:30.164"</f>
        <v>21:45:30.164</v>
      </c>
      <c r="T2615" t="str">
        <f t="shared" ref="T2615:T2620" si="1566">"21:45:29.764"</f>
        <v>21:45:29.764</v>
      </c>
      <c r="U2615" t="str">
        <f t="shared" si="1532"/>
        <v>A54CFF</v>
      </c>
      <c r="V2615">
        <v>0</v>
      </c>
      <c r="W2615">
        <v>0</v>
      </c>
      <c r="X2615">
        <v>2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1</v>
      </c>
      <c r="AI2615" t="s">
        <v>880</v>
      </c>
      <c r="AJ2615">
        <v>43.484122999999997</v>
      </c>
      <c r="AK2615" t="s">
        <v>981</v>
      </c>
      <c r="AL2615">
        <v>-88.838582000000002</v>
      </c>
      <c r="AM2615">
        <v>25</v>
      </c>
      <c r="AN2615">
        <v>1125</v>
      </c>
      <c r="AO2615" t="s">
        <v>118</v>
      </c>
      <c r="AP2615">
        <v>54</v>
      </c>
      <c r="AQ2615">
        <v>-35</v>
      </c>
      <c r="AR2615">
        <v>-320</v>
      </c>
      <c r="AZ2615">
        <v>1200</v>
      </c>
      <c r="BA2615">
        <v>1</v>
      </c>
      <c r="BB2615" t="str">
        <f t="shared" si="1559"/>
        <v xml:space="preserve">N4400K  </v>
      </c>
      <c r="BC2615">
        <v>1</v>
      </c>
      <c r="BE2615">
        <v>0</v>
      </c>
      <c r="BF2615">
        <v>0</v>
      </c>
      <c r="BG2615">
        <v>0</v>
      </c>
      <c r="BH2615">
        <v>1000</v>
      </c>
      <c r="BI2615">
        <v>1</v>
      </c>
      <c r="BJ2615">
        <v>1</v>
      </c>
      <c r="BK2615">
        <v>1</v>
      </c>
      <c r="BL2615">
        <v>0</v>
      </c>
      <c r="BO2615">
        <v>0</v>
      </c>
      <c r="BP2615">
        <v>0</v>
      </c>
      <c r="BW2615" t="str">
        <f t="shared" ref="BW2615:BW2620" si="1567">"21:45:30.168"</f>
        <v>21:45:30.168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7</v>
      </c>
      <c r="CP2615" t="s">
        <v>119</v>
      </c>
      <c r="CQ2615">
        <v>168</v>
      </c>
      <c r="CR2615">
        <v>0</v>
      </c>
      <c r="CW2615">
        <v>4385963</v>
      </c>
      <c r="CY2615">
        <v>1</v>
      </c>
      <c r="CZ2615">
        <v>0</v>
      </c>
      <c r="DA2615">
        <v>0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 t="shared" si="1564"/>
        <v>07/22/2022 21:45:30.424</v>
      </c>
      <c r="C2616" t="str">
        <f t="shared" si="1556"/>
        <v>FFDFD3C0</v>
      </c>
      <c r="D2616" t="s">
        <v>113</v>
      </c>
      <c r="E2616">
        <v>45</v>
      </c>
      <c r="H2616">
        <v>152</v>
      </c>
      <c r="I2616" t="s">
        <v>120</v>
      </c>
      <c r="J2616" t="s">
        <v>115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565"/>
        <v>21:45:30.164</v>
      </c>
      <c r="T2616" t="str">
        <f t="shared" si="1566"/>
        <v>21:45:29.764</v>
      </c>
      <c r="U2616" t="str">
        <f t="shared" si="1532"/>
        <v>A54CFF</v>
      </c>
      <c r="V2616">
        <v>0</v>
      </c>
      <c r="W2616">
        <v>0</v>
      </c>
      <c r="X2616">
        <v>2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1</v>
      </c>
      <c r="AI2616" t="s">
        <v>880</v>
      </c>
      <c r="AJ2616">
        <v>43.484122999999997</v>
      </c>
      <c r="AK2616" t="s">
        <v>981</v>
      </c>
      <c r="AL2616">
        <v>-88.838582000000002</v>
      </c>
      <c r="AM2616">
        <v>25</v>
      </c>
      <c r="AN2616">
        <v>1125</v>
      </c>
      <c r="AO2616" t="s">
        <v>118</v>
      </c>
      <c r="AP2616">
        <v>54</v>
      </c>
      <c r="AQ2616">
        <v>-35</v>
      </c>
      <c r="AR2616">
        <v>-320</v>
      </c>
      <c r="AZ2616">
        <v>1200</v>
      </c>
      <c r="BA2616">
        <v>1</v>
      </c>
      <c r="BB2616" t="str">
        <f t="shared" si="1559"/>
        <v xml:space="preserve">N4400K  </v>
      </c>
      <c r="BC2616">
        <v>1</v>
      </c>
      <c r="BE2616">
        <v>0</v>
      </c>
      <c r="BF2616">
        <v>0</v>
      </c>
      <c r="BG2616">
        <v>0</v>
      </c>
      <c r="BH2616">
        <v>1000</v>
      </c>
      <c r="BI2616">
        <v>1</v>
      </c>
      <c r="BJ2616">
        <v>1</v>
      </c>
      <c r="BK2616">
        <v>1</v>
      </c>
      <c r="BL2616">
        <v>0</v>
      </c>
      <c r="BO2616">
        <v>0</v>
      </c>
      <c r="BP2616">
        <v>0</v>
      </c>
      <c r="BW2616" t="str">
        <f t="shared" si="1567"/>
        <v>21:45:30.168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168</v>
      </c>
      <c r="CR2616">
        <v>0</v>
      </c>
      <c r="CW2616">
        <v>4385963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 t="shared" si="1564"/>
        <v>07/22/2022 21:45:30.424</v>
      </c>
      <c r="C2617" t="str">
        <f t="shared" si="1556"/>
        <v>FFDFD3C0</v>
      </c>
      <c r="D2617" t="s">
        <v>124</v>
      </c>
      <c r="E2617">
        <v>2</v>
      </c>
      <c r="H2617">
        <v>156</v>
      </c>
      <c r="I2617" t="s">
        <v>125</v>
      </c>
      <c r="J2617" t="s">
        <v>126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1565"/>
        <v>21:45:30.164</v>
      </c>
      <c r="T2617" t="str">
        <f t="shared" si="1566"/>
        <v>21:45:29.764</v>
      </c>
      <c r="U2617" t="str">
        <f t="shared" si="1532"/>
        <v>A54CFF</v>
      </c>
      <c r="V2617">
        <v>0</v>
      </c>
      <c r="W2617">
        <v>0</v>
      </c>
      <c r="X2617">
        <v>2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3</v>
      </c>
      <c r="AG2617">
        <v>2</v>
      </c>
      <c r="AH2617">
        <v>1</v>
      </c>
      <c r="AI2617" t="s">
        <v>880</v>
      </c>
      <c r="AJ2617">
        <v>43.484122999999997</v>
      </c>
      <c r="AK2617" t="s">
        <v>981</v>
      </c>
      <c r="AL2617">
        <v>-88.838582000000002</v>
      </c>
      <c r="AM2617">
        <v>25</v>
      </c>
      <c r="AN2617">
        <v>1125</v>
      </c>
      <c r="AO2617" t="s">
        <v>118</v>
      </c>
      <c r="AP2617">
        <v>54</v>
      </c>
      <c r="AQ2617">
        <v>-35</v>
      </c>
      <c r="AR2617">
        <v>-320</v>
      </c>
      <c r="AZ2617">
        <v>1200</v>
      </c>
      <c r="BA2617">
        <v>1</v>
      </c>
      <c r="BB2617" t="str">
        <f t="shared" si="1559"/>
        <v xml:space="preserve">N4400K  </v>
      </c>
      <c r="BC2617">
        <v>1</v>
      </c>
      <c r="BE2617">
        <v>0</v>
      </c>
      <c r="BF2617">
        <v>0</v>
      </c>
      <c r="BG2617">
        <v>0</v>
      </c>
      <c r="BH2617">
        <v>1000</v>
      </c>
      <c r="BI2617">
        <v>1</v>
      </c>
      <c r="BJ2617">
        <v>1</v>
      </c>
      <c r="BK2617">
        <v>1</v>
      </c>
      <c r="BL2617">
        <v>0</v>
      </c>
      <c r="BO2617">
        <v>0</v>
      </c>
      <c r="BP2617">
        <v>0</v>
      </c>
      <c r="BW2617" t="str">
        <f t="shared" si="1567"/>
        <v>21:45:30.168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7</v>
      </c>
      <c r="CP2617" t="s">
        <v>119</v>
      </c>
      <c r="CQ2617">
        <v>168</v>
      </c>
      <c r="CR2617">
        <v>0</v>
      </c>
      <c r="CW2617">
        <v>4385963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 t="shared" si="1564"/>
        <v>07/22/2022 21:45:30.424</v>
      </c>
      <c r="C2618" t="str">
        <f t="shared" si="1556"/>
        <v>FFDFD3C0</v>
      </c>
      <c r="D2618" t="s">
        <v>121</v>
      </c>
      <c r="E2618">
        <v>11</v>
      </c>
      <c r="F2618">
        <v>1011</v>
      </c>
      <c r="G2618" t="s">
        <v>125</v>
      </c>
      <c r="J2618" t="s">
        <v>123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565"/>
        <v>21:45:30.164</v>
      </c>
      <c r="T2618" t="str">
        <f t="shared" si="1566"/>
        <v>21:45:29.764</v>
      </c>
      <c r="U2618" t="str">
        <f t="shared" si="1532"/>
        <v>A54CFF</v>
      </c>
      <c r="V2618">
        <v>0</v>
      </c>
      <c r="W2618">
        <v>0</v>
      </c>
      <c r="X2618">
        <v>2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1</v>
      </c>
      <c r="AI2618" t="s">
        <v>880</v>
      </c>
      <c r="AJ2618">
        <v>43.484122999999997</v>
      </c>
      <c r="AK2618" t="s">
        <v>981</v>
      </c>
      <c r="AL2618">
        <v>-88.838582000000002</v>
      </c>
      <c r="AM2618">
        <v>25</v>
      </c>
      <c r="AN2618">
        <v>1125</v>
      </c>
      <c r="AO2618" t="s">
        <v>118</v>
      </c>
      <c r="AP2618">
        <v>54</v>
      </c>
      <c r="AQ2618">
        <v>-35</v>
      </c>
      <c r="AR2618">
        <v>-320</v>
      </c>
      <c r="AZ2618">
        <v>1200</v>
      </c>
      <c r="BA2618">
        <v>1</v>
      </c>
      <c r="BB2618" t="str">
        <f t="shared" si="1559"/>
        <v xml:space="preserve">N4400K  </v>
      </c>
      <c r="BC2618">
        <v>1</v>
      </c>
      <c r="BE2618">
        <v>0</v>
      </c>
      <c r="BF2618">
        <v>0</v>
      </c>
      <c r="BG2618">
        <v>0</v>
      </c>
      <c r="BH2618">
        <v>1000</v>
      </c>
      <c r="BI2618">
        <v>1</v>
      </c>
      <c r="BJ2618">
        <v>1</v>
      </c>
      <c r="BK2618">
        <v>1</v>
      </c>
      <c r="BL2618">
        <v>0</v>
      </c>
      <c r="BO2618">
        <v>0</v>
      </c>
      <c r="BP2618">
        <v>0</v>
      </c>
      <c r="BW2618" t="str">
        <f t="shared" si="1567"/>
        <v>21:45:30.168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119</v>
      </c>
      <c r="CQ2618">
        <v>168</v>
      </c>
      <c r="CR2618">
        <v>0</v>
      </c>
      <c r="CW2618">
        <v>4385963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 t="shared" si="1564"/>
        <v>07/22/2022 21:45:30.424</v>
      </c>
      <c r="C2619" t="str">
        <f t="shared" si="1556"/>
        <v>FFDFD3C0</v>
      </c>
      <c r="D2619" t="s">
        <v>113</v>
      </c>
      <c r="E2619">
        <v>44</v>
      </c>
      <c r="H2619">
        <v>151</v>
      </c>
      <c r="I2619" t="s">
        <v>114</v>
      </c>
      <c r="J2619" t="s">
        <v>115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 t="shared" si="1565"/>
        <v>21:45:30.164</v>
      </c>
      <c r="T2619" t="str">
        <f t="shared" si="1566"/>
        <v>21:45:29.764</v>
      </c>
      <c r="U2619" t="str">
        <f t="shared" si="1532"/>
        <v>A54CFF</v>
      </c>
      <c r="V2619">
        <v>0</v>
      </c>
      <c r="W2619">
        <v>0</v>
      </c>
      <c r="X2619">
        <v>2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3</v>
      </c>
      <c r="AG2619">
        <v>2</v>
      </c>
      <c r="AH2619">
        <v>1</v>
      </c>
      <c r="AI2619" t="s">
        <v>880</v>
      </c>
      <c r="AJ2619">
        <v>43.484122999999997</v>
      </c>
      <c r="AK2619" t="s">
        <v>981</v>
      </c>
      <c r="AL2619">
        <v>-88.838582000000002</v>
      </c>
      <c r="AM2619">
        <v>25</v>
      </c>
      <c r="AN2619">
        <v>1125</v>
      </c>
      <c r="AO2619" t="s">
        <v>118</v>
      </c>
      <c r="AP2619">
        <v>54</v>
      </c>
      <c r="AQ2619">
        <v>-35</v>
      </c>
      <c r="AR2619">
        <v>-320</v>
      </c>
      <c r="AZ2619">
        <v>1200</v>
      </c>
      <c r="BA2619">
        <v>1</v>
      </c>
      <c r="BB2619" t="str">
        <f t="shared" si="1559"/>
        <v xml:space="preserve">N4400K  </v>
      </c>
      <c r="BC2619">
        <v>1</v>
      </c>
      <c r="BE2619">
        <v>0</v>
      </c>
      <c r="BF2619">
        <v>0</v>
      </c>
      <c r="BG2619">
        <v>0</v>
      </c>
      <c r="BH2619">
        <v>1000</v>
      </c>
      <c r="BI2619">
        <v>1</v>
      </c>
      <c r="BJ2619">
        <v>1</v>
      </c>
      <c r="BK2619">
        <v>1</v>
      </c>
      <c r="BL2619">
        <v>0</v>
      </c>
      <c r="BO2619">
        <v>0</v>
      </c>
      <c r="BP2619">
        <v>0</v>
      </c>
      <c r="BW2619" t="str">
        <f t="shared" si="1567"/>
        <v>21:45:30.168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119</v>
      </c>
      <c r="CQ2619">
        <v>168</v>
      </c>
      <c r="CR2619">
        <v>0</v>
      </c>
      <c r="CW2619">
        <v>4385963</v>
      </c>
      <c r="CY2619">
        <v>1</v>
      </c>
      <c r="CZ2619">
        <v>0</v>
      </c>
      <c r="DA2619">
        <v>1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 t="shared" si="1564"/>
        <v>07/22/2022 21:45:30.424</v>
      </c>
      <c r="C2620" t="str">
        <f t="shared" si="1556"/>
        <v>FFDFD3C0</v>
      </c>
      <c r="D2620" t="s">
        <v>127</v>
      </c>
      <c r="E2620">
        <v>8</v>
      </c>
      <c r="F2620">
        <v>2008</v>
      </c>
      <c r="G2620" t="s">
        <v>128</v>
      </c>
      <c r="J2620" t="s">
        <v>129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 t="shared" si="1565"/>
        <v>21:45:30.164</v>
      </c>
      <c r="T2620" t="str">
        <f t="shared" si="1566"/>
        <v>21:45:29.764</v>
      </c>
      <c r="U2620" t="str">
        <f t="shared" si="1532"/>
        <v>A54CFF</v>
      </c>
      <c r="V2620">
        <v>0</v>
      </c>
      <c r="W2620">
        <v>0</v>
      </c>
      <c r="X2620">
        <v>2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1</v>
      </c>
      <c r="AI2620" t="s">
        <v>880</v>
      </c>
      <c r="AJ2620">
        <v>43.484122999999997</v>
      </c>
      <c r="AK2620" t="s">
        <v>981</v>
      </c>
      <c r="AL2620">
        <v>-88.838582000000002</v>
      </c>
      <c r="AM2620">
        <v>25</v>
      </c>
      <c r="AN2620">
        <v>1125</v>
      </c>
      <c r="AO2620" t="s">
        <v>118</v>
      </c>
      <c r="AP2620">
        <v>54</v>
      </c>
      <c r="AQ2620">
        <v>-35</v>
      </c>
      <c r="AR2620">
        <v>-320</v>
      </c>
      <c r="AZ2620">
        <v>1200</v>
      </c>
      <c r="BA2620">
        <v>1</v>
      </c>
      <c r="BB2620" t="str">
        <f t="shared" si="1559"/>
        <v xml:space="preserve">N4400K  </v>
      </c>
      <c r="BC2620">
        <v>1</v>
      </c>
      <c r="BE2620">
        <v>0</v>
      </c>
      <c r="BF2620">
        <v>0</v>
      </c>
      <c r="BG2620">
        <v>0</v>
      </c>
      <c r="BH2620">
        <v>1000</v>
      </c>
      <c r="BI2620">
        <v>1</v>
      </c>
      <c r="BJ2620">
        <v>1</v>
      </c>
      <c r="BK2620">
        <v>1</v>
      </c>
      <c r="BL2620">
        <v>0</v>
      </c>
      <c r="BO2620">
        <v>0</v>
      </c>
      <c r="BP2620">
        <v>0</v>
      </c>
      <c r="BW2620" t="str">
        <f t="shared" si="1567"/>
        <v>21:45:30.168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7</v>
      </c>
      <c r="CP2620" t="s">
        <v>119</v>
      </c>
      <c r="CQ2620">
        <v>168</v>
      </c>
      <c r="CR2620">
        <v>0</v>
      </c>
      <c r="CW2620">
        <v>4385963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 t="shared" ref="A2621:A2626" si="1568">"07/22/2022 21:45:31.284"</f>
        <v>07/22/2022 21:45:31.284</v>
      </c>
      <c r="C2621" t="str">
        <f t="shared" si="1556"/>
        <v>FFDFD3C0</v>
      </c>
      <c r="D2621" t="s">
        <v>113</v>
      </c>
      <c r="E2621">
        <v>44</v>
      </c>
      <c r="H2621">
        <v>151</v>
      </c>
      <c r="I2621" t="s">
        <v>114</v>
      </c>
      <c r="J2621" t="s">
        <v>115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ref="S2621:S2626" si="1569">"21:45:31.000"</f>
        <v>21:45:31.000</v>
      </c>
      <c r="T2621" t="str">
        <f t="shared" ref="T2621:T2626" si="1570">"21:45:30.600"</f>
        <v>21:45:30.600</v>
      </c>
      <c r="U2621" t="str">
        <f t="shared" si="1532"/>
        <v>A54CFF</v>
      </c>
      <c r="V2621">
        <v>0</v>
      </c>
      <c r="W2621">
        <v>0</v>
      </c>
      <c r="X2621">
        <v>2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3</v>
      </c>
      <c r="AG2621">
        <v>2</v>
      </c>
      <c r="AH2621">
        <v>1</v>
      </c>
      <c r="AI2621" t="s">
        <v>982</v>
      </c>
      <c r="AJ2621">
        <v>43.484037000000001</v>
      </c>
      <c r="AK2621" t="s">
        <v>983</v>
      </c>
      <c r="AL2621">
        <v>-88.838324999999998</v>
      </c>
      <c r="AM2621">
        <v>25</v>
      </c>
      <c r="AN2621">
        <v>1125</v>
      </c>
      <c r="AO2621" t="s">
        <v>118</v>
      </c>
      <c r="AP2621">
        <v>56</v>
      </c>
      <c r="AQ2621">
        <v>-32</v>
      </c>
      <c r="AR2621">
        <v>-448</v>
      </c>
      <c r="AZ2621">
        <v>1200</v>
      </c>
      <c r="BA2621">
        <v>1</v>
      </c>
      <c r="BB2621" t="str">
        <f t="shared" si="1559"/>
        <v xml:space="preserve">N4400K  </v>
      </c>
      <c r="BC2621">
        <v>1</v>
      </c>
      <c r="BE2621">
        <v>0</v>
      </c>
      <c r="BF2621">
        <v>0</v>
      </c>
      <c r="BG2621">
        <v>0</v>
      </c>
      <c r="BH2621">
        <v>1000</v>
      </c>
      <c r="BI2621">
        <v>1</v>
      </c>
      <c r="BJ2621">
        <v>1</v>
      </c>
      <c r="BK2621">
        <v>1</v>
      </c>
      <c r="BL2621">
        <v>0</v>
      </c>
      <c r="BO2621">
        <v>0</v>
      </c>
      <c r="BP2621">
        <v>0</v>
      </c>
      <c r="BW2621" t="str">
        <f t="shared" ref="BW2621:BW2626" si="1571">"21:45:31.000"</f>
        <v>21:45:31.000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7</v>
      </c>
      <c r="CP2621" t="s">
        <v>119</v>
      </c>
      <c r="CQ2621">
        <v>168</v>
      </c>
      <c r="CR2621">
        <v>1</v>
      </c>
      <c r="CW2621">
        <v>13587714</v>
      </c>
      <c r="CY2621">
        <v>1</v>
      </c>
      <c r="CZ2621">
        <v>0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 t="shared" si="1568"/>
        <v>07/22/2022 21:45:31.284</v>
      </c>
      <c r="C2622" t="str">
        <f t="shared" si="1556"/>
        <v>FFDFD3C0</v>
      </c>
      <c r="D2622" t="s">
        <v>127</v>
      </c>
      <c r="E2622">
        <v>8</v>
      </c>
      <c r="F2622">
        <v>2008</v>
      </c>
      <c r="G2622" t="s">
        <v>128</v>
      </c>
      <c r="J2622" t="s">
        <v>129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si="1569"/>
        <v>21:45:31.000</v>
      </c>
      <c r="T2622" t="str">
        <f t="shared" si="1570"/>
        <v>21:45:30.600</v>
      </c>
      <c r="U2622" t="str">
        <f t="shared" si="1532"/>
        <v>A54CFF</v>
      </c>
      <c r="V2622">
        <v>0</v>
      </c>
      <c r="W2622">
        <v>0</v>
      </c>
      <c r="X2622">
        <v>2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1</v>
      </c>
      <c r="AI2622" t="s">
        <v>982</v>
      </c>
      <c r="AJ2622">
        <v>43.484037000000001</v>
      </c>
      <c r="AK2622" t="s">
        <v>983</v>
      </c>
      <c r="AL2622">
        <v>-88.838324999999998</v>
      </c>
      <c r="AM2622">
        <v>25</v>
      </c>
      <c r="AN2622">
        <v>1125</v>
      </c>
      <c r="AO2622" t="s">
        <v>118</v>
      </c>
      <c r="AP2622">
        <v>56</v>
      </c>
      <c r="AQ2622">
        <v>-32</v>
      </c>
      <c r="AR2622">
        <v>-448</v>
      </c>
      <c r="AZ2622">
        <v>1200</v>
      </c>
      <c r="BA2622">
        <v>1</v>
      </c>
      <c r="BB2622" t="str">
        <f t="shared" si="1559"/>
        <v xml:space="preserve">N4400K  </v>
      </c>
      <c r="BC2622">
        <v>1</v>
      </c>
      <c r="BE2622">
        <v>0</v>
      </c>
      <c r="BF2622">
        <v>0</v>
      </c>
      <c r="BG2622">
        <v>0</v>
      </c>
      <c r="BH2622">
        <v>1000</v>
      </c>
      <c r="BI2622">
        <v>1</v>
      </c>
      <c r="BJ2622">
        <v>1</v>
      </c>
      <c r="BK2622">
        <v>1</v>
      </c>
      <c r="BL2622">
        <v>0</v>
      </c>
      <c r="BO2622">
        <v>0</v>
      </c>
      <c r="BP2622">
        <v>0</v>
      </c>
      <c r="BW2622" t="str">
        <f t="shared" si="1571"/>
        <v>21:45:31.000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7</v>
      </c>
      <c r="CP2622" t="s">
        <v>119</v>
      </c>
      <c r="CQ2622">
        <v>168</v>
      </c>
      <c r="CR2622">
        <v>1</v>
      </c>
      <c r="CW2622">
        <v>13587714</v>
      </c>
      <c r="CY2622">
        <v>1</v>
      </c>
      <c r="CZ2622">
        <v>0</v>
      </c>
      <c r="DA2622">
        <v>0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 t="shared" si="1568"/>
        <v>07/22/2022 21:45:31.284</v>
      </c>
      <c r="C2623" t="str">
        <f t="shared" si="1556"/>
        <v>FFDFD3C0</v>
      </c>
      <c r="D2623" t="s">
        <v>113</v>
      </c>
      <c r="E2623">
        <v>45</v>
      </c>
      <c r="H2623">
        <v>152</v>
      </c>
      <c r="I2623" t="s">
        <v>120</v>
      </c>
      <c r="J2623" t="s">
        <v>115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si="1569"/>
        <v>21:45:31.000</v>
      </c>
      <c r="T2623" t="str">
        <f t="shared" si="1570"/>
        <v>21:45:30.600</v>
      </c>
      <c r="U2623" t="str">
        <f t="shared" si="1532"/>
        <v>A54CFF</v>
      </c>
      <c r="V2623">
        <v>0</v>
      </c>
      <c r="W2623">
        <v>0</v>
      </c>
      <c r="X2623">
        <v>2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1</v>
      </c>
      <c r="AI2623" t="s">
        <v>982</v>
      </c>
      <c r="AJ2623">
        <v>43.484037000000001</v>
      </c>
      <c r="AK2623" t="s">
        <v>983</v>
      </c>
      <c r="AL2623">
        <v>-88.838324999999998</v>
      </c>
      <c r="AM2623">
        <v>25</v>
      </c>
      <c r="AN2623">
        <v>1125</v>
      </c>
      <c r="AO2623" t="s">
        <v>118</v>
      </c>
      <c r="AP2623">
        <v>56</v>
      </c>
      <c r="AQ2623">
        <v>-32</v>
      </c>
      <c r="AR2623">
        <v>-448</v>
      </c>
      <c r="AZ2623">
        <v>1200</v>
      </c>
      <c r="BA2623">
        <v>1</v>
      </c>
      <c r="BB2623" t="str">
        <f t="shared" si="1559"/>
        <v xml:space="preserve">N4400K  </v>
      </c>
      <c r="BC2623">
        <v>1</v>
      </c>
      <c r="BE2623">
        <v>0</v>
      </c>
      <c r="BF2623">
        <v>0</v>
      </c>
      <c r="BG2623">
        <v>0</v>
      </c>
      <c r="BH2623">
        <v>1000</v>
      </c>
      <c r="BI2623">
        <v>1</v>
      </c>
      <c r="BJ2623">
        <v>1</v>
      </c>
      <c r="BK2623">
        <v>1</v>
      </c>
      <c r="BL2623">
        <v>0</v>
      </c>
      <c r="BO2623">
        <v>0</v>
      </c>
      <c r="BP2623">
        <v>0</v>
      </c>
      <c r="BW2623" t="str">
        <f t="shared" si="1571"/>
        <v>21:45:31.000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7</v>
      </c>
      <c r="CP2623" t="s">
        <v>119</v>
      </c>
      <c r="CQ2623">
        <v>168</v>
      </c>
      <c r="CR2623">
        <v>1</v>
      </c>
      <c r="CW2623">
        <v>13587714</v>
      </c>
      <c r="CY2623">
        <v>1</v>
      </c>
      <c r="CZ2623">
        <v>0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 t="shared" si="1568"/>
        <v>07/22/2022 21:45:31.284</v>
      </c>
      <c r="C2624" t="str">
        <f t="shared" si="1556"/>
        <v>FFDFD3C0</v>
      </c>
      <c r="D2624" t="s">
        <v>121</v>
      </c>
      <c r="E2624">
        <v>12</v>
      </c>
      <c r="F2624">
        <v>1012</v>
      </c>
      <c r="G2624" t="s">
        <v>122</v>
      </c>
      <c r="J2624" t="s">
        <v>123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si="1569"/>
        <v>21:45:31.000</v>
      </c>
      <c r="T2624" t="str">
        <f t="shared" si="1570"/>
        <v>21:45:30.600</v>
      </c>
      <c r="U2624" t="str">
        <f t="shared" si="1532"/>
        <v>A54CFF</v>
      </c>
      <c r="V2624">
        <v>0</v>
      </c>
      <c r="W2624">
        <v>0</v>
      </c>
      <c r="X2624">
        <v>2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1</v>
      </c>
      <c r="AI2624" t="s">
        <v>982</v>
      </c>
      <c r="AJ2624">
        <v>43.484037000000001</v>
      </c>
      <c r="AK2624" t="s">
        <v>983</v>
      </c>
      <c r="AL2624">
        <v>-88.838324999999998</v>
      </c>
      <c r="AM2624">
        <v>25</v>
      </c>
      <c r="AN2624">
        <v>1125</v>
      </c>
      <c r="AO2624" t="s">
        <v>118</v>
      </c>
      <c r="AP2624">
        <v>56</v>
      </c>
      <c r="AQ2624">
        <v>-32</v>
      </c>
      <c r="AR2624">
        <v>-448</v>
      </c>
      <c r="AZ2624">
        <v>1200</v>
      </c>
      <c r="BA2624">
        <v>1</v>
      </c>
      <c r="BB2624" t="str">
        <f t="shared" si="1559"/>
        <v xml:space="preserve">N4400K  </v>
      </c>
      <c r="BC2624">
        <v>1</v>
      </c>
      <c r="BE2624">
        <v>0</v>
      </c>
      <c r="BF2624">
        <v>0</v>
      </c>
      <c r="BG2624">
        <v>0</v>
      </c>
      <c r="BH2624">
        <v>1000</v>
      </c>
      <c r="BI2624">
        <v>1</v>
      </c>
      <c r="BJ2624">
        <v>1</v>
      </c>
      <c r="BK2624">
        <v>1</v>
      </c>
      <c r="BL2624">
        <v>0</v>
      </c>
      <c r="BO2624">
        <v>0</v>
      </c>
      <c r="BP2624">
        <v>0</v>
      </c>
      <c r="BW2624" t="str">
        <f t="shared" si="1571"/>
        <v>21:45:31.000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7</v>
      </c>
      <c r="CP2624" t="s">
        <v>119</v>
      </c>
      <c r="CQ2624">
        <v>168</v>
      </c>
      <c r="CR2624">
        <v>1</v>
      </c>
      <c r="CW2624">
        <v>13587714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 t="shared" si="1568"/>
        <v>07/22/2022 21:45:31.284</v>
      </c>
      <c r="C2625" t="str">
        <f t="shared" si="1556"/>
        <v>FFDFD3C0</v>
      </c>
      <c r="D2625" t="s">
        <v>121</v>
      </c>
      <c r="E2625">
        <v>11</v>
      </c>
      <c r="F2625">
        <v>1011</v>
      </c>
      <c r="G2625" t="s">
        <v>125</v>
      </c>
      <c r="J2625" t="s">
        <v>123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si="1569"/>
        <v>21:45:31.000</v>
      </c>
      <c r="T2625" t="str">
        <f t="shared" si="1570"/>
        <v>21:45:30.600</v>
      </c>
      <c r="U2625" t="str">
        <f t="shared" si="1532"/>
        <v>A54CFF</v>
      </c>
      <c r="V2625">
        <v>0</v>
      </c>
      <c r="W2625">
        <v>0</v>
      </c>
      <c r="X2625">
        <v>2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1</v>
      </c>
      <c r="AI2625" t="s">
        <v>982</v>
      </c>
      <c r="AJ2625">
        <v>43.484037000000001</v>
      </c>
      <c r="AK2625" t="s">
        <v>983</v>
      </c>
      <c r="AL2625">
        <v>-88.838324999999998</v>
      </c>
      <c r="AM2625">
        <v>25</v>
      </c>
      <c r="AN2625">
        <v>1125</v>
      </c>
      <c r="AO2625" t="s">
        <v>118</v>
      </c>
      <c r="AP2625">
        <v>56</v>
      </c>
      <c r="AQ2625">
        <v>-32</v>
      </c>
      <c r="AR2625">
        <v>-448</v>
      </c>
      <c r="AZ2625">
        <v>1200</v>
      </c>
      <c r="BA2625">
        <v>1</v>
      </c>
      <c r="BB2625" t="str">
        <f t="shared" si="1559"/>
        <v xml:space="preserve">N4400K  </v>
      </c>
      <c r="BC2625">
        <v>1</v>
      </c>
      <c r="BE2625">
        <v>0</v>
      </c>
      <c r="BF2625">
        <v>0</v>
      </c>
      <c r="BG2625">
        <v>0</v>
      </c>
      <c r="BH2625">
        <v>1000</v>
      </c>
      <c r="BI2625">
        <v>1</v>
      </c>
      <c r="BJ2625">
        <v>1</v>
      </c>
      <c r="BK2625">
        <v>1</v>
      </c>
      <c r="BL2625">
        <v>0</v>
      </c>
      <c r="BO2625">
        <v>0</v>
      </c>
      <c r="BP2625">
        <v>0</v>
      </c>
      <c r="BW2625" t="str">
        <f t="shared" si="1571"/>
        <v>21:45:31.000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7</v>
      </c>
      <c r="CP2625" t="s">
        <v>119</v>
      </c>
      <c r="CQ2625">
        <v>168</v>
      </c>
      <c r="CR2625">
        <v>1</v>
      </c>
      <c r="CW2625">
        <v>13587714</v>
      </c>
      <c r="CY2625">
        <v>1</v>
      </c>
      <c r="CZ2625">
        <v>0</v>
      </c>
      <c r="DA2625">
        <v>1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 t="shared" si="1568"/>
        <v>07/22/2022 21:45:31.284</v>
      </c>
      <c r="C2626" t="str">
        <f t="shared" si="1556"/>
        <v>FFDFD3C0</v>
      </c>
      <c r="D2626" t="s">
        <v>124</v>
      </c>
      <c r="E2626">
        <v>2</v>
      </c>
      <c r="H2626">
        <v>156</v>
      </c>
      <c r="I2626" t="s">
        <v>125</v>
      </c>
      <c r="J2626" t="s">
        <v>126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1569"/>
        <v>21:45:31.000</v>
      </c>
      <c r="T2626" t="str">
        <f t="shared" si="1570"/>
        <v>21:45:30.600</v>
      </c>
      <c r="U2626" t="str">
        <f t="shared" ref="U2626:U2689" si="1572">"A54CFF"</f>
        <v>A54CFF</v>
      </c>
      <c r="V2626">
        <v>0</v>
      </c>
      <c r="W2626">
        <v>0</v>
      </c>
      <c r="X2626">
        <v>2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3</v>
      </c>
      <c r="AG2626">
        <v>2</v>
      </c>
      <c r="AH2626">
        <v>1</v>
      </c>
      <c r="AI2626" t="s">
        <v>982</v>
      </c>
      <c r="AJ2626">
        <v>43.484037000000001</v>
      </c>
      <c r="AK2626" t="s">
        <v>983</v>
      </c>
      <c r="AL2626">
        <v>-88.838324999999998</v>
      </c>
      <c r="AM2626">
        <v>25</v>
      </c>
      <c r="AN2626">
        <v>1125</v>
      </c>
      <c r="AO2626" t="s">
        <v>118</v>
      </c>
      <c r="AP2626">
        <v>56</v>
      </c>
      <c r="AQ2626">
        <v>-32</v>
      </c>
      <c r="AR2626">
        <v>-448</v>
      </c>
      <c r="AZ2626">
        <v>1200</v>
      </c>
      <c r="BA2626">
        <v>1</v>
      </c>
      <c r="BB2626" t="str">
        <f t="shared" si="1559"/>
        <v xml:space="preserve">N4400K  </v>
      </c>
      <c r="BC2626">
        <v>1</v>
      </c>
      <c r="BE2626">
        <v>0</v>
      </c>
      <c r="BF2626">
        <v>0</v>
      </c>
      <c r="BG2626">
        <v>0</v>
      </c>
      <c r="BH2626">
        <v>1000</v>
      </c>
      <c r="BI2626">
        <v>1</v>
      </c>
      <c r="BJ2626">
        <v>1</v>
      </c>
      <c r="BK2626">
        <v>1</v>
      </c>
      <c r="BL2626">
        <v>0</v>
      </c>
      <c r="BO2626">
        <v>0</v>
      </c>
      <c r="BP2626">
        <v>0</v>
      </c>
      <c r="BW2626" t="str">
        <f t="shared" si="1571"/>
        <v>21:45:31.000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7</v>
      </c>
      <c r="CP2626" t="s">
        <v>119</v>
      </c>
      <c r="CQ2626">
        <v>168</v>
      </c>
      <c r="CR2626">
        <v>1</v>
      </c>
      <c r="CW2626">
        <v>13587714</v>
      </c>
      <c r="CY2626">
        <v>1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 t="shared" ref="A2627:A2632" si="1573">"07/22/2022 21:45:32.248"</f>
        <v>07/22/2022 21:45:32.248</v>
      </c>
      <c r="C2627" t="str">
        <f t="shared" si="1556"/>
        <v>FFDFD3C0</v>
      </c>
      <c r="D2627" t="s">
        <v>113</v>
      </c>
      <c r="E2627">
        <v>44</v>
      </c>
      <c r="H2627">
        <v>151</v>
      </c>
      <c r="I2627" t="s">
        <v>114</v>
      </c>
      <c r="J2627" t="s">
        <v>115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ref="S2627:S2632" si="1574">"21:45:31.938"</f>
        <v>21:45:31.938</v>
      </c>
      <c r="T2627" t="str">
        <f t="shared" ref="T2627:T2632" si="1575">"21:45:31.538"</f>
        <v>21:45:31.538</v>
      </c>
      <c r="U2627" t="str">
        <f t="shared" si="1572"/>
        <v>A54CFF</v>
      </c>
      <c r="V2627">
        <v>0</v>
      </c>
      <c r="W2627">
        <v>0</v>
      </c>
      <c r="X2627">
        <v>2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1</v>
      </c>
      <c r="AI2627" t="s">
        <v>984</v>
      </c>
      <c r="AJ2627">
        <v>43.483887000000003</v>
      </c>
      <c r="AK2627" t="s">
        <v>985</v>
      </c>
      <c r="AL2627">
        <v>-88.838003</v>
      </c>
      <c r="AM2627">
        <v>25</v>
      </c>
      <c r="AN2627">
        <v>1125</v>
      </c>
      <c r="AO2627" t="s">
        <v>118</v>
      </c>
      <c r="AP2627">
        <v>60</v>
      </c>
      <c r="AQ2627">
        <v>-28</v>
      </c>
      <c r="AR2627">
        <v>-512</v>
      </c>
      <c r="AZ2627">
        <v>1200</v>
      </c>
      <c r="BA2627">
        <v>1</v>
      </c>
      <c r="BB2627" t="str">
        <f t="shared" si="1559"/>
        <v xml:space="preserve">N4400K  </v>
      </c>
      <c r="BC2627">
        <v>1</v>
      </c>
      <c r="BE2627">
        <v>0</v>
      </c>
      <c r="BF2627">
        <v>0</v>
      </c>
      <c r="BG2627">
        <v>0</v>
      </c>
      <c r="BH2627">
        <v>1000</v>
      </c>
      <c r="BI2627">
        <v>1</v>
      </c>
      <c r="BJ2627">
        <v>1</v>
      </c>
      <c r="BK2627">
        <v>1</v>
      </c>
      <c r="BL2627">
        <v>0</v>
      </c>
      <c r="BO2627">
        <v>0</v>
      </c>
      <c r="BP2627">
        <v>0</v>
      </c>
      <c r="BW2627" t="str">
        <f t="shared" ref="BW2627:BW2632" si="1576">"21:45:31.939"</f>
        <v>21:45:31.939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7</v>
      </c>
      <c r="CP2627" t="s">
        <v>119</v>
      </c>
      <c r="CQ2627">
        <v>168</v>
      </c>
      <c r="CR2627">
        <v>0</v>
      </c>
      <c r="CW2627">
        <v>4388194</v>
      </c>
      <c r="CY2627">
        <v>1</v>
      </c>
      <c r="CZ2627">
        <v>0</v>
      </c>
      <c r="DA2627">
        <v>0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 t="shared" si="1573"/>
        <v>07/22/2022 21:45:32.248</v>
      </c>
      <c r="C2628" t="str">
        <f t="shared" si="1556"/>
        <v>FFDFD3C0</v>
      </c>
      <c r="D2628" t="s">
        <v>127</v>
      </c>
      <c r="E2628">
        <v>8</v>
      </c>
      <c r="F2628">
        <v>2008</v>
      </c>
      <c r="G2628" t="s">
        <v>128</v>
      </c>
      <c r="J2628" t="s">
        <v>129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si="1574"/>
        <v>21:45:31.938</v>
      </c>
      <c r="T2628" t="str">
        <f t="shared" si="1575"/>
        <v>21:45:31.538</v>
      </c>
      <c r="U2628" t="str">
        <f t="shared" si="1572"/>
        <v>A54CFF</v>
      </c>
      <c r="V2628">
        <v>0</v>
      </c>
      <c r="W2628">
        <v>0</v>
      </c>
      <c r="X2628">
        <v>2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1</v>
      </c>
      <c r="AI2628" t="s">
        <v>984</v>
      </c>
      <c r="AJ2628">
        <v>43.483887000000003</v>
      </c>
      <c r="AK2628" t="s">
        <v>985</v>
      </c>
      <c r="AL2628">
        <v>-88.838003</v>
      </c>
      <c r="AM2628">
        <v>25</v>
      </c>
      <c r="AN2628">
        <v>1125</v>
      </c>
      <c r="AO2628" t="s">
        <v>118</v>
      </c>
      <c r="AP2628">
        <v>60</v>
      </c>
      <c r="AQ2628">
        <v>-28</v>
      </c>
      <c r="AR2628">
        <v>-512</v>
      </c>
      <c r="AZ2628">
        <v>1200</v>
      </c>
      <c r="BA2628">
        <v>1</v>
      </c>
      <c r="BB2628" t="str">
        <f t="shared" si="1559"/>
        <v xml:space="preserve">N4400K  </v>
      </c>
      <c r="BC2628">
        <v>1</v>
      </c>
      <c r="BE2628">
        <v>0</v>
      </c>
      <c r="BF2628">
        <v>0</v>
      </c>
      <c r="BG2628">
        <v>0</v>
      </c>
      <c r="BH2628">
        <v>1000</v>
      </c>
      <c r="BI2628">
        <v>1</v>
      </c>
      <c r="BJ2628">
        <v>1</v>
      </c>
      <c r="BK2628">
        <v>1</v>
      </c>
      <c r="BL2628">
        <v>0</v>
      </c>
      <c r="BO2628">
        <v>0</v>
      </c>
      <c r="BP2628">
        <v>0</v>
      </c>
      <c r="BW2628" t="str">
        <f t="shared" si="1576"/>
        <v>21:45:31.939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7</v>
      </c>
      <c r="CP2628" t="s">
        <v>119</v>
      </c>
      <c r="CQ2628">
        <v>168</v>
      </c>
      <c r="CR2628">
        <v>0</v>
      </c>
      <c r="CW2628">
        <v>4388194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 t="shared" si="1573"/>
        <v>07/22/2022 21:45:32.248</v>
      </c>
      <c r="C2629" t="str">
        <f t="shared" si="1556"/>
        <v>FFDFD3C0</v>
      </c>
      <c r="D2629" t="s">
        <v>113</v>
      </c>
      <c r="E2629">
        <v>45</v>
      </c>
      <c r="H2629">
        <v>152</v>
      </c>
      <c r="I2629" t="s">
        <v>120</v>
      </c>
      <c r="J2629" t="s">
        <v>115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574"/>
        <v>21:45:31.938</v>
      </c>
      <c r="T2629" t="str">
        <f t="shared" si="1575"/>
        <v>21:45:31.538</v>
      </c>
      <c r="U2629" t="str">
        <f t="shared" si="1572"/>
        <v>A54CFF</v>
      </c>
      <c r="V2629">
        <v>0</v>
      </c>
      <c r="W2629">
        <v>0</v>
      </c>
      <c r="X2629">
        <v>2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3</v>
      </c>
      <c r="AG2629">
        <v>2</v>
      </c>
      <c r="AH2629">
        <v>1</v>
      </c>
      <c r="AI2629" t="s">
        <v>984</v>
      </c>
      <c r="AJ2629">
        <v>43.483887000000003</v>
      </c>
      <c r="AK2629" t="s">
        <v>985</v>
      </c>
      <c r="AL2629">
        <v>-88.838003</v>
      </c>
      <c r="AM2629">
        <v>25</v>
      </c>
      <c r="AN2629">
        <v>1125</v>
      </c>
      <c r="AO2629" t="s">
        <v>118</v>
      </c>
      <c r="AP2629">
        <v>60</v>
      </c>
      <c r="AQ2629">
        <v>-28</v>
      </c>
      <c r="AR2629">
        <v>-512</v>
      </c>
      <c r="AZ2629">
        <v>1200</v>
      </c>
      <c r="BA2629">
        <v>1</v>
      </c>
      <c r="BB2629" t="str">
        <f t="shared" si="1559"/>
        <v xml:space="preserve">N4400K  </v>
      </c>
      <c r="BC2629">
        <v>1</v>
      </c>
      <c r="BE2629">
        <v>0</v>
      </c>
      <c r="BF2629">
        <v>0</v>
      </c>
      <c r="BG2629">
        <v>0</v>
      </c>
      <c r="BH2629">
        <v>1000</v>
      </c>
      <c r="BI2629">
        <v>1</v>
      </c>
      <c r="BJ2629">
        <v>1</v>
      </c>
      <c r="BK2629">
        <v>1</v>
      </c>
      <c r="BL2629">
        <v>0</v>
      </c>
      <c r="BO2629">
        <v>0</v>
      </c>
      <c r="BP2629">
        <v>0</v>
      </c>
      <c r="BW2629" t="str">
        <f t="shared" si="1576"/>
        <v>21:45:31.939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7</v>
      </c>
      <c r="CP2629" t="s">
        <v>119</v>
      </c>
      <c r="CQ2629">
        <v>168</v>
      </c>
      <c r="CR2629">
        <v>0</v>
      </c>
      <c r="CW2629">
        <v>4388194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 t="shared" si="1573"/>
        <v>07/22/2022 21:45:32.248</v>
      </c>
      <c r="C2630" t="str">
        <f t="shared" si="1556"/>
        <v>FFDFD3C0</v>
      </c>
      <c r="D2630" t="s">
        <v>121</v>
      </c>
      <c r="E2630">
        <v>12</v>
      </c>
      <c r="F2630">
        <v>1012</v>
      </c>
      <c r="G2630" t="s">
        <v>122</v>
      </c>
      <c r="J2630" t="s">
        <v>123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574"/>
        <v>21:45:31.938</v>
      </c>
      <c r="T2630" t="str">
        <f t="shared" si="1575"/>
        <v>21:45:31.538</v>
      </c>
      <c r="U2630" t="str">
        <f t="shared" si="1572"/>
        <v>A54CFF</v>
      </c>
      <c r="V2630">
        <v>0</v>
      </c>
      <c r="W2630">
        <v>0</v>
      </c>
      <c r="X2630">
        <v>2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1</v>
      </c>
      <c r="AI2630" t="s">
        <v>984</v>
      </c>
      <c r="AJ2630">
        <v>43.483887000000003</v>
      </c>
      <c r="AK2630" t="s">
        <v>985</v>
      </c>
      <c r="AL2630">
        <v>-88.838003</v>
      </c>
      <c r="AM2630">
        <v>25</v>
      </c>
      <c r="AN2630">
        <v>1125</v>
      </c>
      <c r="AO2630" t="s">
        <v>118</v>
      </c>
      <c r="AP2630">
        <v>60</v>
      </c>
      <c r="AQ2630">
        <v>-28</v>
      </c>
      <c r="AR2630">
        <v>-512</v>
      </c>
      <c r="AZ2630">
        <v>1200</v>
      </c>
      <c r="BA2630">
        <v>1</v>
      </c>
      <c r="BB2630" t="str">
        <f t="shared" si="1559"/>
        <v xml:space="preserve">N4400K  </v>
      </c>
      <c r="BC2630">
        <v>1</v>
      </c>
      <c r="BE2630">
        <v>0</v>
      </c>
      <c r="BF2630">
        <v>0</v>
      </c>
      <c r="BG2630">
        <v>0</v>
      </c>
      <c r="BH2630">
        <v>1000</v>
      </c>
      <c r="BI2630">
        <v>1</v>
      </c>
      <c r="BJ2630">
        <v>1</v>
      </c>
      <c r="BK2630">
        <v>1</v>
      </c>
      <c r="BL2630">
        <v>0</v>
      </c>
      <c r="BO2630">
        <v>0</v>
      </c>
      <c r="BP2630">
        <v>0</v>
      </c>
      <c r="BW2630" t="str">
        <f t="shared" si="1576"/>
        <v>21:45:31.939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7</v>
      </c>
      <c r="CP2630" t="s">
        <v>119</v>
      </c>
      <c r="CQ2630">
        <v>168</v>
      </c>
      <c r="CR2630">
        <v>0</v>
      </c>
      <c r="CW2630">
        <v>4388194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 t="shared" si="1573"/>
        <v>07/22/2022 21:45:32.248</v>
      </c>
      <c r="C2631" t="str">
        <f t="shared" si="1556"/>
        <v>FFDFD3C0</v>
      </c>
      <c r="D2631" t="s">
        <v>121</v>
      </c>
      <c r="E2631">
        <v>11</v>
      </c>
      <c r="F2631">
        <v>1011</v>
      </c>
      <c r="G2631" t="s">
        <v>125</v>
      </c>
      <c r="J2631" t="s">
        <v>123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1574"/>
        <v>21:45:31.938</v>
      </c>
      <c r="T2631" t="str">
        <f t="shared" si="1575"/>
        <v>21:45:31.538</v>
      </c>
      <c r="U2631" t="str">
        <f t="shared" si="1572"/>
        <v>A54CFF</v>
      </c>
      <c r="V2631">
        <v>0</v>
      </c>
      <c r="W2631">
        <v>0</v>
      </c>
      <c r="X2631">
        <v>2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1</v>
      </c>
      <c r="AI2631" t="s">
        <v>984</v>
      </c>
      <c r="AJ2631">
        <v>43.483887000000003</v>
      </c>
      <c r="AK2631" t="s">
        <v>985</v>
      </c>
      <c r="AL2631">
        <v>-88.838003</v>
      </c>
      <c r="AM2631">
        <v>25</v>
      </c>
      <c r="AN2631">
        <v>1125</v>
      </c>
      <c r="AO2631" t="s">
        <v>118</v>
      </c>
      <c r="AP2631">
        <v>60</v>
      </c>
      <c r="AQ2631">
        <v>-28</v>
      </c>
      <c r="AR2631">
        <v>-512</v>
      </c>
      <c r="AZ2631">
        <v>1200</v>
      </c>
      <c r="BA2631">
        <v>1</v>
      </c>
      <c r="BB2631" t="str">
        <f t="shared" si="1559"/>
        <v xml:space="preserve">N4400K  </v>
      </c>
      <c r="BC2631">
        <v>1</v>
      </c>
      <c r="BE2631">
        <v>0</v>
      </c>
      <c r="BF2631">
        <v>0</v>
      </c>
      <c r="BG2631">
        <v>0</v>
      </c>
      <c r="BH2631">
        <v>1000</v>
      </c>
      <c r="BI2631">
        <v>1</v>
      </c>
      <c r="BJ2631">
        <v>1</v>
      </c>
      <c r="BK2631">
        <v>1</v>
      </c>
      <c r="BL2631">
        <v>0</v>
      </c>
      <c r="BO2631">
        <v>0</v>
      </c>
      <c r="BP2631">
        <v>0</v>
      </c>
      <c r="BW2631" t="str">
        <f t="shared" si="1576"/>
        <v>21:45:31.939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7</v>
      </c>
      <c r="CP2631" t="s">
        <v>119</v>
      </c>
      <c r="CQ2631">
        <v>168</v>
      </c>
      <c r="CR2631">
        <v>0</v>
      </c>
      <c r="CW2631">
        <v>4388194</v>
      </c>
      <c r="CY2631">
        <v>1</v>
      </c>
      <c r="CZ2631">
        <v>0</v>
      </c>
      <c r="DA2631">
        <v>1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 t="shared" si="1573"/>
        <v>07/22/2022 21:45:32.248</v>
      </c>
      <c r="C2632" t="str">
        <f t="shared" si="1556"/>
        <v>FFDFD3C0</v>
      </c>
      <c r="D2632" t="s">
        <v>124</v>
      </c>
      <c r="E2632">
        <v>2</v>
      </c>
      <c r="H2632">
        <v>156</v>
      </c>
      <c r="I2632" t="s">
        <v>125</v>
      </c>
      <c r="J2632" t="s">
        <v>126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1574"/>
        <v>21:45:31.938</v>
      </c>
      <c r="T2632" t="str">
        <f t="shared" si="1575"/>
        <v>21:45:31.538</v>
      </c>
      <c r="U2632" t="str">
        <f t="shared" si="1572"/>
        <v>A54CFF</v>
      </c>
      <c r="V2632">
        <v>0</v>
      </c>
      <c r="W2632">
        <v>0</v>
      </c>
      <c r="X2632">
        <v>2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1</v>
      </c>
      <c r="AI2632" t="s">
        <v>984</v>
      </c>
      <c r="AJ2632">
        <v>43.483887000000003</v>
      </c>
      <c r="AK2632" t="s">
        <v>985</v>
      </c>
      <c r="AL2632">
        <v>-88.838003</v>
      </c>
      <c r="AM2632">
        <v>25</v>
      </c>
      <c r="AN2632">
        <v>1125</v>
      </c>
      <c r="AO2632" t="s">
        <v>118</v>
      </c>
      <c r="AP2632">
        <v>60</v>
      </c>
      <c r="AQ2632">
        <v>-28</v>
      </c>
      <c r="AR2632">
        <v>-512</v>
      </c>
      <c r="AZ2632">
        <v>1200</v>
      </c>
      <c r="BA2632">
        <v>1</v>
      </c>
      <c r="BB2632" t="str">
        <f t="shared" si="1559"/>
        <v xml:space="preserve">N4400K  </v>
      </c>
      <c r="BC2632">
        <v>1</v>
      </c>
      <c r="BE2632">
        <v>0</v>
      </c>
      <c r="BF2632">
        <v>0</v>
      </c>
      <c r="BG2632">
        <v>0</v>
      </c>
      <c r="BH2632">
        <v>1000</v>
      </c>
      <c r="BI2632">
        <v>1</v>
      </c>
      <c r="BJ2632">
        <v>1</v>
      </c>
      <c r="BK2632">
        <v>1</v>
      </c>
      <c r="BL2632">
        <v>0</v>
      </c>
      <c r="BO2632">
        <v>0</v>
      </c>
      <c r="BP2632">
        <v>0</v>
      </c>
      <c r="BW2632" t="str">
        <f t="shared" si="1576"/>
        <v>21:45:31.939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7</v>
      </c>
      <c r="CP2632" t="s">
        <v>119</v>
      </c>
      <c r="CQ2632">
        <v>168</v>
      </c>
      <c r="CR2632">
        <v>0</v>
      </c>
      <c r="CW2632">
        <v>4388194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>"07/22/2022 21:45:33.295"</f>
        <v>07/22/2022 21:45:33.295</v>
      </c>
      <c r="C2633" t="str">
        <f t="shared" si="1556"/>
        <v>FFDFD3C0</v>
      </c>
      <c r="D2633" t="s">
        <v>127</v>
      </c>
      <c r="E2633">
        <v>8</v>
      </c>
      <c r="F2633">
        <v>2008</v>
      </c>
      <c r="G2633" t="s">
        <v>128</v>
      </c>
      <c r="J2633" t="s">
        <v>129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ref="S2633:S2638" si="1577">"21:45:33.063"</f>
        <v>21:45:33.063</v>
      </c>
      <c r="T2633" t="str">
        <f t="shared" ref="T2633:T2638" si="1578">"21:45:32.563"</f>
        <v>21:45:32.563</v>
      </c>
      <c r="U2633" t="str">
        <f t="shared" si="1572"/>
        <v>A54CFF</v>
      </c>
      <c r="V2633">
        <v>0</v>
      </c>
      <c r="W2633">
        <v>0</v>
      </c>
      <c r="X2633">
        <v>2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1</v>
      </c>
      <c r="AI2633" t="s">
        <v>878</v>
      </c>
      <c r="AJ2633">
        <v>43.483801</v>
      </c>
      <c r="AK2633" t="s">
        <v>986</v>
      </c>
      <c r="AL2633">
        <v>-88.837487999999993</v>
      </c>
      <c r="AM2633">
        <v>25</v>
      </c>
      <c r="AN2633">
        <v>1100</v>
      </c>
      <c r="AO2633" t="s">
        <v>118</v>
      </c>
      <c r="AP2633">
        <v>63</v>
      </c>
      <c r="AQ2633">
        <v>-23</v>
      </c>
      <c r="AR2633">
        <v>-640</v>
      </c>
      <c r="AZ2633">
        <v>1200</v>
      </c>
      <c r="BA2633">
        <v>1</v>
      </c>
      <c r="BB2633" t="str">
        <f t="shared" si="1559"/>
        <v xml:space="preserve">N4400K  </v>
      </c>
      <c r="BC2633">
        <v>1</v>
      </c>
      <c r="BE2633">
        <v>0</v>
      </c>
      <c r="BF2633">
        <v>0</v>
      </c>
      <c r="BG2633">
        <v>0</v>
      </c>
      <c r="BH2633">
        <v>975</v>
      </c>
      <c r="BI2633">
        <v>1</v>
      </c>
      <c r="BJ2633">
        <v>1</v>
      </c>
      <c r="BK2633">
        <v>1</v>
      </c>
      <c r="BL2633">
        <v>0</v>
      </c>
      <c r="BO2633">
        <v>0</v>
      </c>
      <c r="BP2633">
        <v>0</v>
      </c>
      <c r="BW2633" t="str">
        <f t="shared" ref="BW2633:BW2638" si="1579">"21:45:33.070"</f>
        <v>21:45:33.070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7</v>
      </c>
      <c r="CP2633" t="s">
        <v>119</v>
      </c>
      <c r="CQ2633">
        <v>168</v>
      </c>
      <c r="CR2633">
        <v>0</v>
      </c>
      <c r="CW2633">
        <v>4389606</v>
      </c>
      <c r="CY2633">
        <v>1</v>
      </c>
      <c r="CZ2633">
        <v>0</v>
      </c>
      <c r="DA2633">
        <v>0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>"07/22/2022 21:45:33.295"</f>
        <v>07/22/2022 21:45:33.295</v>
      </c>
      <c r="C2634" t="str">
        <f t="shared" si="1556"/>
        <v>FFDFD3C0</v>
      </c>
      <c r="D2634" t="s">
        <v>121</v>
      </c>
      <c r="E2634">
        <v>11</v>
      </c>
      <c r="F2634">
        <v>1011</v>
      </c>
      <c r="G2634" t="s">
        <v>125</v>
      </c>
      <c r="J2634" t="s">
        <v>123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1577"/>
        <v>21:45:33.063</v>
      </c>
      <c r="T2634" t="str">
        <f t="shared" si="1578"/>
        <v>21:45:32.563</v>
      </c>
      <c r="U2634" t="str">
        <f t="shared" si="1572"/>
        <v>A54CFF</v>
      </c>
      <c r="V2634">
        <v>0</v>
      </c>
      <c r="W2634">
        <v>0</v>
      </c>
      <c r="X2634">
        <v>2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1</v>
      </c>
      <c r="AI2634" t="s">
        <v>878</v>
      </c>
      <c r="AJ2634">
        <v>43.483801</v>
      </c>
      <c r="AK2634" t="s">
        <v>986</v>
      </c>
      <c r="AL2634">
        <v>-88.837487999999993</v>
      </c>
      <c r="AM2634">
        <v>25</v>
      </c>
      <c r="AN2634">
        <v>1100</v>
      </c>
      <c r="AO2634" t="s">
        <v>118</v>
      </c>
      <c r="AP2634">
        <v>63</v>
      </c>
      <c r="AQ2634">
        <v>-23</v>
      </c>
      <c r="AR2634">
        <v>-640</v>
      </c>
      <c r="AZ2634">
        <v>1200</v>
      </c>
      <c r="BA2634">
        <v>1</v>
      </c>
      <c r="BB2634" t="str">
        <f t="shared" si="1559"/>
        <v xml:space="preserve">N4400K  </v>
      </c>
      <c r="BC2634">
        <v>1</v>
      </c>
      <c r="BE2634">
        <v>0</v>
      </c>
      <c r="BF2634">
        <v>0</v>
      </c>
      <c r="BG2634">
        <v>0</v>
      </c>
      <c r="BH2634">
        <v>975</v>
      </c>
      <c r="BI2634">
        <v>1</v>
      </c>
      <c r="BJ2634">
        <v>1</v>
      </c>
      <c r="BK2634">
        <v>1</v>
      </c>
      <c r="BL2634">
        <v>0</v>
      </c>
      <c r="BO2634">
        <v>0</v>
      </c>
      <c r="BP2634">
        <v>0</v>
      </c>
      <c r="BW2634" t="str">
        <f t="shared" si="1579"/>
        <v>21:45:33.070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119</v>
      </c>
      <c r="CQ2634">
        <v>168</v>
      </c>
      <c r="CR2634">
        <v>0</v>
      </c>
      <c r="CW2634">
        <v>4389606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>"07/22/2022 21:45:33.295"</f>
        <v>07/22/2022 21:45:33.295</v>
      </c>
      <c r="C2635" t="str">
        <f t="shared" si="1556"/>
        <v>FFDFD3C0</v>
      </c>
      <c r="D2635" t="s">
        <v>113</v>
      </c>
      <c r="E2635">
        <v>45</v>
      </c>
      <c r="H2635">
        <v>152</v>
      </c>
      <c r="I2635" t="s">
        <v>120</v>
      </c>
      <c r="J2635" t="s">
        <v>115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si="1577"/>
        <v>21:45:33.063</v>
      </c>
      <c r="T2635" t="str">
        <f t="shared" si="1578"/>
        <v>21:45:32.563</v>
      </c>
      <c r="U2635" t="str">
        <f t="shared" si="1572"/>
        <v>A54CFF</v>
      </c>
      <c r="V2635">
        <v>0</v>
      </c>
      <c r="W2635">
        <v>0</v>
      </c>
      <c r="X2635">
        <v>2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3</v>
      </c>
      <c r="AG2635">
        <v>2</v>
      </c>
      <c r="AH2635">
        <v>1</v>
      </c>
      <c r="AI2635" t="s">
        <v>878</v>
      </c>
      <c r="AJ2635">
        <v>43.483801</v>
      </c>
      <c r="AK2635" t="s">
        <v>986</v>
      </c>
      <c r="AL2635">
        <v>-88.837487999999993</v>
      </c>
      <c r="AM2635">
        <v>25</v>
      </c>
      <c r="AN2635">
        <v>1100</v>
      </c>
      <c r="AO2635" t="s">
        <v>118</v>
      </c>
      <c r="AP2635">
        <v>63</v>
      </c>
      <c r="AQ2635">
        <v>-23</v>
      </c>
      <c r="AR2635">
        <v>-640</v>
      </c>
      <c r="AZ2635">
        <v>1200</v>
      </c>
      <c r="BA2635">
        <v>1</v>
      </c>
      <c r="BB2635" t="str">
        <f t="shared" si="1559"/>
        <v xml:space="preserve">N4400K  </v>
      </c>
      <c r="BC2635">
        <v>1</v>
      </c>
      <c r="BE2635">
        <v>0</v>
      </c>
      <c r="BF2635">
        <v>0</v>
      </c>
      <c r="BG2635">
        <v>0</v>
      </c>
      <c r="BH2635">
        <v>975</v>
      </c>
      <c r="BI2635">
        <v>1</v>
      </c>
      <c r="BJ2635">
        <v>1</v>
      </c>
      <c r="BK2635">
        <v>1</v>
      </c>
      <c r="BL2635">
        <v>0</v>
      </c>
      <c r="BO2635">
        <v>0</v>
      </c>
      <c r="BP2635">
        <v>0</v>
      </c>
      <c r="BW2635" t="str">
        <f t="shared" si="1579"/>
        <v>21:45:33.070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7</v>
      </c>
      <c r="CP2635" t="s">
        <v>119</v>
      </c>
      <c r="CQ2635">
        <v>168</v>
      </c>
      <c r="CR2635">
        <v>0</v>
      </c>
      <c r="CW2635">
        <v>4389606</v>
      </c>
      <c r="CY2635">
        <v>1</v>
      </c>
      <c r="CZ2635">
        <v>0</v>
      </c>
      <c r="DA2635">
        <v>1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>"07/22/2022 21:45:33.295"</f>
        <v>07/22/2022 21:45:33.295</v>
      </c>
      <c r="C2636" t="str">
        <f t="shared" si="1556"/>
        <v>FFDFD3C0</v>
      </c>
      <c r="D2636" t="s">
        <v>121</v>
      </c>
      <c r="E2636">
        <v>12</v>
      </c>
      <c r="F2636">
        <v>1012</v>
      </c>
      <c r="G2636" t="s">
        <v>122</v>
      </c>
      <c r="J2636" t="s">
        <v>123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1577"/>
        <v>21:45:33.063</v>
      </c>
      <c r="T2636" t="str">
        <f t="shared" si="1578"/>
        <v>21:45:32.563</v>
      </c>
      <c r="U2636" t="str">
        <f t="shared" si="1572"/>
        <v>A54CFF</v>
      </c>
      <c r="V2636">
        <v>0</v>
      </c>
      <c r="W2636">
        <v>0</v>
      </c>
      <c r="X2636">
        <v>2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1</v>
      </c>
      <c r="AI2636" t="s">
        <v>878</v>
      </c>
      <c r="AJ2636">
        <v>43.483801</v>
      </c>
      <c r="AK2636" t="s">
        <v>986</v>
      </c>
      <c r="AL2636">
        <v>-88.837487999999993</v>
      </c>
      <c r="AM2636">
        <v>25</v>
      </c>
      <c r="AN2636">
        <v>1100</v>
      </c>
      <c r="AO2636" t="s">
        <v>118</v>
      </c>
      <c r="AP2636">
        <v>63</v>
      </c>
      <c r="AQ2636">
        <v>-23</v>
      </c>
      <c r="AR2636">
        <v>-640</v>
      </c>
      <c r="AZ2636">
        <v>1200</v>
      </c>
      <c r="BA2636">
        <v>1</v>
      </c>
      <c r="BB2636" t="str">
        <f t="shared" si="1559"/>
        <v xml:space="preserve">N4400K  </v>
      </c>
      <c r="BC2636">
        <v>1</v>
      </c>
      <c r="BE2636">
        <v>0</v>
      </c>
      <c r="BF2636">
        <v>0</v>
      </c>
      <c r="BG2636">
        <v>0</v>
      </c>
      <c r="BH2636">
        <v>975</v>
      </c>
      <c r="BI2636">
        <v>1</v>
      </c>
      <c r="BJ2636">
        <v>1</v>
      </c>
      <c r="BK2636">
        <v>1</v>
      </c>
      <c r="BL2636">
        <v>0</v>
      </c>
      <c r="BO2636">
        <v>0</v>
      </c>
      <c r="BP2636">
        <v>0</v>
      </c>
      <c r="BW2636" t="str">
        <f t="shared" si="1579"/>
        <v>21:45:33.070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7</v>
      </c>
      <c r="CP2636" t="s">
        <v>119</v>
      </c>
      <c r="CQ2636">
        <v>168</v>
      </c>
      <c r="CR2636">
        <v>0</v>
      </c>
      <c r="CW2636">
        <v>4389606</v>
      </c>
      <c r="CY2636">
        <v>1</v>
      </c>
      <c r="CZ2636">
        <v>0</v>
      </c>
      <c r="DA2636">
        <v>1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>"07/22/2022 21:45:33.295"</f>
        <v>07/22/2022 21:45:33.295</v>
      </c>
      <c r="C2637" t="str">
        <f t="shared" si="1556"/>
        <v>FFDFD3C0</v>
      </c>
      <c r="D2637" t="s">
        <v>124</v>
      </c>
      <c r="E2637">
        <v>2</v>
      </c>
      <c r="H2637">
        <v>156</v>
      </c>
      <c r="I2637" t="s">
        <v>125</v>
      </c>
      <c r="J2637" t="s">
        <v>126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577"/>
        <v>21:45:33.063</v>
      </c>
      <c r="T2637" t="str">
        <f t="shared" si="1578"/>
        <v>21:45:32.563</v>
      </c>
      <c r="U2637" t="str">
        <f t="shared" si="1572"/>
        <v>A54CFF</v>
      </c>
      <c r="V2637">
        <v>0</v>
      </c>
      <c r="W2637">
        <v>0</v>
      </c>
      <c r="X2637">
        <v>2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1</v>
      </c>
      <c r="AI2637" t="s">
        <v>878</v>
      </c>
      <c r="AJ2637">
        <v>43.483801</v>
      </c>
      <c r="AK2637" t="s">
        <v>986</v>
      </c>
      <c r="AL2637">
        <v>-88.837487999999993</v>
      </c>
      <c r="AM2637">
        <v>25</v>
      </c>
      <c r="AN2637">
        <v>1100</v>
      </c>
      <c r="AO2637" t="s">
        <v>118</v>
      </c>
      <c r="AP2637">
        <v>63</v>
      </c>
      <c r="AQ2637">
        <v>-23</v>
      </c>
      <c r="AR2637">
        <v>-640</v>
      </c>
      <c r="AZ2637">
        <v>1200</v>
      </c>
      <c r="BA2637">
        <v>1</v>
      </c>
      <c r="BB2637" t="str">
        <f t="shared" si="1559"/>
        <v xml:space="preserve">N4400K  </v>
      </c>
      <c r="BC2637">
        <v>1</v>
      </c>
      <c r="BE2637">
        <v>0</v>
      </c>
      <c r="BF2637">
        <v>0</v>
      </c>
      <c r="BG2637">
        <v>0</v>
      </c>
      <c r="BH2637">
        <v>975</v>
      </c>
      <c r="BI2637">
        <v>1</v>
      </c>
      <c r="BJ2637">
        <v>1</v>
      </c>
      <c r="BK2637">
        <v>1</v>
      </c>
      <c r="BL2637">
        <v>0</v>
      </c>
      <c r="BO2637">
        <v>0</v>
      </c>
      <c r="BP2637">
        <v>0</v>
      </c>
      <c r="BW2637" t="str">
        <f t="shared" si="1579"/>
        <v>21:45:33.070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7</v>
      </c>
      <c r="CP2637" t="s">
        <v>119</v>
      </c>
      <c r="CQ2637">
        <v>168</v>
      </c>
      <c r="CR2637">
        <v>0</v>
      </c>
      <c r="CW2637">
        <v>4389606</v>
      </c>
      <c r="CY2637">
        <v>1</v>
      </c>
      <c r="CZ2637">
        <v>0</v>
      </c>
      <c r="DA2637">
        <v>1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>"07/22/2022 21:45:33.310"</f>
        <v>07/22/2022 21:45:33.310</v>
      </c>
      <c r="C2638" t="str">
        <f t="shared" si="1556"/>
        <v>FFDFD3C0</v>
      </c>
      <c r="D2638" t="s">
        <v>113</v>
      </c>
      <c r="E2638">
        <v>44</v>
      </c>
      <c r="H2638">
        <v>151</v>
      </c>
      <c r="I2638" t="s">
        <v>114</v>
      </c>
      <c r="J2638" t="s">
        <v>115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1577"/>
        <v>21:45:33.063</v>
      </c>
      <c r="T2638" t="str">
        <f t="shared" si="1578"/>
        <v>21:45:32.563</v>
      </c>
      <c r="U2638" t="str">
        <f t="shared" si="1572"/>
        <v>A54CFF</v>
      </c>
      <c r="V2638">
        <v>0</v>
      </c>
      <c r="W2638">
        <v>0</v>
      </c>
      <c r="X2638">
        <v>2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3</v>
      </c>
      <c r="AG2638">
        <v>2</v>
      </c>
      <c r="AH2638">
        <v>1</v>
      </c>
      <c r="AI2638" t="s">
        <v>878</v>
      </c>
      <c r="AJ2638">
        <v>43.483801</v>
      </c>
      <c r="AK2638" t="s">
        <v>986</v>
      </c>
      <c r="AL2638">
        <v>-88.837487999999993</v>
      </c>
      <c r="AM2638">
        <v>25</v>
      </c>
      <c r="AN2638">
        <v>1100</v>
      </c>
      <c r="AO2638" t="s">
        <v>118</v>
      </c>
      <c r="AP2638">
        <v>63</v>
      </c>
      <c r="AQ2638">
        <v>-23</v>
      </c>
      <c r="AR2638">
        <v>-640</v>
      </c>
      <c r="AZ2638">
        <v>1200</v>
      </c>
      <c r="BA2638">
        <v>1</v>
      </c>
      <c r="BB2638" t="str">
        <f t="shared" si="1559"/>
        <v xml:space="preserve">N4400K  </v>
      </c>
      <c r="BC2638">
        <v>1</v>
      </c>
      <c r="BE2638">
        <v>0</v>
      </c>
      <c r="BF2638">
        <v>0</v>
      </c>
      <c r="BG2638">
        <v>0</v>
      </c>
      <c r="BH2638">
        <v>975</v>
      </c>
      <c r="BI2638">
        <v>1</v>
      </c>
      <c r="BJ2638">
        <v>1</v>
      </c>
      <c r="BK2638">
        <v>1</v>
      </c>
      <c r="BL2638">
        <v>0</v>
      </c>
      <c r="BO2638">
        <v>0</v>
      </c>
      <c r="BP2638">
        <v>0</v>
      </c>
      <c r="BW2638" t="str">
        <f t="shared" si="1579"/>
        <v>21:45:33.070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7</v>
      </c>
      <c r="CP2638" t="s">
        <v>119</v>
      </c>
      <c r="CQ2638">
        <v>168</v>
      </c>
      <c r="CR2638">
        <v>0</v>
      </c>
      <c r="CW2638">
        <v>4389606</v>
      </c>
      <c r="CY2638">
        <v>1</v>
      </c>
      <c r="CZ2638">
        <v>0</v>
      </c>
      <c r="DA2638">
        <v>0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>"07/22/2022 21:45:34.373"</f>
        <v>07/22/2022 21:45:34.373</v>
      </c>
      <c r="C2639" t="str">
        <f t="shared" si="1556"/>
        <v>FFDFD3C0</v>
      </c>
      <c r="D2639" t="s">
        <v>121</v>
      </c>
      <c r="E2639">
        <v>11</v>
      </c>
      <c r="F2639">
        <v>1011</v>
      </c>
      <c r="G2639" t="s">
        <v>125</v>
      </c>
      <c r="J2639" t="s">
        <v>123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ref="S2639:S2644" si="1580">"21:45:34.141"</f>
        <v>21:45:34.141</v>
      </c>
      <c r="T2639" t="str">
        <f t="shared" ref="T2639:T2644" si="1581">"21:45:33.641"</f>
        <v>21:45:33.641</v>
      </c>
      <c r="U2639" t="str">
        <f t="shared" si="1572"/>
        <v>A54CFF</v>
      </c>
      <c r="V2639">
        <v>0</v>
      </c>
      <c r="W2639">
        <v>0</v>
      </c>
      <c r="X2639">
        <v>2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1</v>
      </c>
      <c r="AI2639" t="s">
        <v>987</v>
      </c>
      <c r="AJ2639">
        <v>43.483694</v>
      </c>
      <c r="AK2639" t="s">
        <v>988</v>
      </c>
      <c r="AL2639">
        <v>-88.837016000000006</v>
      </c>
      <c r="AM2639">
        <v>25</v>
      </c>
      <c r="AN2639">
        <v>1075</v>
      </c>
      <c r="AO2639" t="s">
        <v>118</v>
      </c>
      <c r="AP2639">
        <v>67</v>
      </c>
      <c r="AQ2639">
        <v>-17</v>
      </c>
      <c r="AR2639">
        <v>-576</v>
      </c>
      <c r="AZ2639">
        <v>1200</v>
      </c>
      <c r="BA2639">
        <v>1</v>
      </c>
      <c r="BB2639" t="str">
        <f t="shared" si="1559"/>
        <v xml:space="preserve">N4400K  </v>
      </c>
      <c r="BC2639">
        <v>1</v>
      </c>
      <c r="BE2639">
        <v>0</v>
      </c>
      <c r="BF2639">
        <v>0</v>
      </c>
      <c r="BG2639">
        <v>0</v>
      </c>
      <c r="BH2639">
        <v>975</v>
      </c>
      <c r="BI2639">
        <v>1</v>
      </c>
      <c r="BJ2639">
        <v>1</v>
      </c>
      <c r="BK2639">
        <v>1</v>
      </c>
      <c r="BL2639">
        <v>0</v>
      </c>
      <c r="BO2639">
        <v>0</v>
      </c>
      <c r="BP2639">
        <v>0</v>
      </c>
      <c r="BW2639" t="str">
        <f t="shared" ref="BW2639:BW2644" si="1582">"21:45:34.145"</f>
        <v>21:45:34.145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7</v>
      </c>
      <c r="CP2639" t="s">
        <v>119</v>
      </c>
      <c r="CQ2639">
        <v>168</v>
      </c>
      <c r="CR2639">
        <v>3</v>
      </c>
      <c r="CW2639">
        <v>9819632</v>
      </c>
      <c r="CY2639">
        <v>1</v>
      </c>
      <c r="CZ2639">
        <v>0</v>
      </c>
      <c r="DA2639">
        <v>0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>"07/22/2022 21:45:34.373"</f>
        <v>07/22/2022 21:45:34.373</v>
      </c>
      <c r="C2640" t="str">
        <f t="shared" si="1556"/>
        <v>FFDFD3C0</v>
      </c>
      <c r="D2640" t="s">
        <v>127</v>
      </c>
      <c r="E2640">
        <v>8</v>
      </c>
      <c r="F2640">
        <v>2008</v>
      </c>
      <c r="G2640" t="s">
        <v>128</v>
      </c>
      <c r="J2640" t="s">
        <v>129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1580"/>
        <v>21:45:34.141</v>
      </c>
      <c r="T2640" t="str">
        <f t="shared" si="1581"/>
        <v>21:45:33.641</v>
      </c>
      <c r="U2640" t="str">
        <f t="shared" si="1572"/>
        <v>A54CFF</v>
      </c>
      <c r="V2640">
        <v>0</v>
      </c>
      <c r="W2640">
        <v>0</v>
      </c>
      <c r="X2640">
        <v>2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3</v>
      </c>
      <c r="AG2640">
        <v>2</v>
      </c>
      <c r="AH2640">
        <v>1</v>
      </c>
      <c r="AI2640" t="s">
        <v>987</v>
      </c>
      <c r="AJ2640">
        <v>43.483694</v>
      </c>
      <c r="AK2640" t="s">
        <v>988</v>
      </c>
      <c r="AL2640">
        <v>-88.837016000000006</v>
      </c>
      <c r="AM2640">
        <v>25</v>
      </c>
      <c r="AN2640">
        <v>1075</v>
      </c>
      <c r="AO2640" t="s">
        <v>118</v>
      </c>
      <c r="AP2640">
        <v>67</v>
      </c>
      <c r="AQ2640">
        <v>-17</v>
      </c>
      <c r="AR2640">
        <v>-576</v>
      </c>
      <c r="AZ2640">
        <v>1200</v>
      </c>
      <c r="BA2640">
        <v>1</v>
      </c>
      <c r="BB2640" t="str">
        <f t="shared" si="1559"/>
        <v xml:space="preserve">N4400K  </v>
      </c>
      <c r="BC2640">
        <v>1</v>
      </c>
      <c r="BE2640">
        <v>0</v>
      </c>
      <c r="BF2640">
        <v>0</v>
      </c>
      <c r="BG2640">
        <v>0</v>
      </c>
      <c r="BH2640">
        <v>975</v>
      </c>
      <c r="BI2640">
        <v>1</v>
      </c>
      <c r="BJ2640">
        <v>1</v>
      </c>
      <c r="BK2640">
        <v>1</v>
      </c>
      <c r="BL2640">
        <v>0</v>
      </c>
      <c r="BO2640">
        <v>0</v>
      </c>
      <c r="BP2640">
        <v>0</v>
      </c>
      <c r="BW2640" t="str">
        <f t="shared" si="1582"/>
        <v>21:45:34.145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7</v>
      </c>
      <c r="CP2640" t="s">
        <v>119</v>
      </c>
      <c r="CQ2640">
        <v>168</v>
      </c>
      <c r="CR2640">
        <v>3</v>
      </c>
      <c r="CW2640">
        <v>9819632</v>
      </c>
      <c r="CY2640">
        <v>1</v>
      </c>
      <c r="CZ2640">
        <v>0</v>
      </c>
      <c r="DA2640">
        <v>0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>"07/22/2022 21:45:34.373"</f>
        <v>07/22/2022 21:45:34.373</v>
      </c>
      <c r="C2641" t="str">
        <f t="shared" si="1556"/>
        <v>FFDFD3C0</v>
      </c>
      <c r="D2641" t="s">
        <v>113</v>
      </c>
      <c r="E2641">
        <v>45</v>
      </c>
      <c r="H2641">
        <v>152</v>
      </c>
      <c r="I2641" t="s">
        <v>120</v>
      </c>
      <c r="J2641" t="s">
        <v>115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1580"/>
        <v>21:45:34.141</v>
      </c>
      <c r="T2641" t="str">
        <f t="shared" si="1581"/>
        <v>21:45:33.641</v>
      </c>
      <c r="U2641" t="str">
        <f t="shared" si="1572"/>
        <v>A54CFF</v>
      </c>
      <c r="V2641">
        <v>0</v>
      </c>
      <c r="W2641">
        <v>0</v>
      </c>
      <c r="X2641">
        <v>2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1</v>
      </c>
      <c r="AI2641" t="s">
        <v>987</v>
      </c>
      <c r="AJ2641">
        <v>43.483694</v>
      </c>
      <c r="AK2641" t="s">
        <v>988</v>
      </c>
      <c r="AL2641">
        <v>-88.837016000000006</v>
      </c>
      <c r="AM2641">
        <v>25</v>
      </c>
      <c r="AN2641">
        <v>1075</v>
      </c>
      <c r="AO2641" t="s">
        <v>118</v>
      </c>
      <c r="AP2641">
        <v>67</v>
      </c>
      <c r="AQ2641">
        <v>-17</v>
      </c>
      <c r="AR2641">
        <v>-576</v>
      </c>
      <c r="AZ2641">
        <v>1200</v>
      </c>
      <c r="BA2641">
        <v>1</v>
      </c>
      <c r="BB2641" t="str">
        <f t="shared" si="1559"/>
        <v xml:space="preserve">N4400K  </v>
      </c>
      <c r="BC2641">
        <v>1</v>
      </c>
      <c r="BE2641">
        <v>0</v>
      </c>
      <c r="BF2641">
        <v>0</v>
      </c>
      <c r="BG2641">
        <v>0</v>
      </c>
      <c r="BH2641">
        <v>975</v>
      </c>
      <c r="BI2641">
        <v>1</v>
      </c>
      <c r="BJ2641">
        <v>1</v>
      </c>
      <c r="BK2641">
        <v>1</v>
      </c>
      <c r="BL2641">
        <v>0</v>
      </c>
      <c r="BO2641">
        <v>0</v>
      </c>
      <c r="BP2641">
        <v>0</v>
      </c>
      <c r="BW2641" t="str">
        <f t="shared" si="1582"/>
        <v>21:45:34.145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7</v>
      </c>
      <c r="CP2641" t="s">
        <v>119</v>
      </c>
      <c r="CQ2641">
        <v>168</v>
      </c>
      <c r="CR2641">
        <v>3</v>
      </c>
      <c r="CW2641">
        <v>9819632</v>
      </c>
      <c r="CY2641">
        <v>1</v>
      </c>
      <c r="CZ2641">
        <v>0</v>
      </c>
      <c r="DA2641">
        <v>0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>"07/22/2022 21:45:34.373"</f>
        <v>07/22/2022 21:45:34.373</v>
      </c>
      <c r="C2642" t="str">
        <f t="shared" si="1556"/>
        <v>FFDFD3C0</v>
      </c>
      <c r="D2642" t="s">
        <v>124</v>
      </c>
      <c r="E2642">
        <v>2</v>
      </c>
      <c r="H2642">
        <v>156</v>
      </c>
      <c r="I2642" t="s">
        <v>125</v>
      </c>
      <c r="J2642" t="s">
        <v>126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1580"/>
        <v>21:45:34.141</v>
      </c>
      <c r="T2642" t="str">
        <f t="shared" si="1581"/>
        <v>21:45:33.641</v>
      </c>
      <c r="U2642" t="str">
        <f t="shared" si="1572"/>
        <v>A54CFF</v>
      </c>
      <c r="V2642">
        <v>0</v>
      </c>
      <c r="W2642">
        <v>0</v>
      </c>
      <c r="X2642">
        <v>2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3</v>
      </c>
      <c r="AG2642">
        <v>2</v>
      </c>
      <c r="AH2642">
        <v>1</v>
      </c>
      <c r="AI2642" t="s">
        <v>987</v>
      </c>
      <c r="AJ2642">
        <v>43.483694</v>
      </c>
      <c r="AK2642" t="s">
        <v>988</v>
      </c>
      <c r="AL2642">
        <v>-88.837016000000006</v>
      </c>
      <c r="AM2642">
        <v>25</v>
      </c>
      <c r="AN2642">
        <v>1075</v>
      </c>
      <c r="AO2642" t="s">
        <v>118</v>
      </c>
      <c r="AP2642">
        <v>67</v>
      </c>
      <c r="AQ2642">
        <v>-17</v>
      </c>
      <c r="AR2642">
        <v>-576</v>
      </c>
      <c r="AZ2642">
        <v>1200</v>
      </c>
      <c r="BA2642">
        <v>1</v>
      </c>
      <c r="BB2642" t="str">
        <f t="shared" si="1559"/>
        <v xml:space="preserve">N4400K  </v>
      </c>
      <c r="BC2642">
        <v>1</v>
      </c>
      <c r="BE2642">
        <v>0</v>
      </c>
      <c r="BF2642">
        <v>0</v>
      </c>
      <c r="BG2642">
        <v>0</v>
      </c>
      <c r="BH2642">
        <v>975</v>
      </c>
      <c r="BI2642">
        <v>1</v>
      </c>
      <c r="BJ2642">
        <v>1</v>
      </c>
      <c r="BK2642">
        <v>1</v>
      </c>
      <c r="BL2642">
        <v>0</v>
      </c>
      <c r="BO2642">
        <v>0</v>
      </c>
      <c r="BP2642">
        <v>0</v>
      </c>
      <c r="BW2642" t="str">
        <f t="shared" si="1582"/>
        <v>21:45:34.145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7</v>
      </c>
      <c r="CP2642" t="s">
        <v>119</v>
      </c>
      <c r="CQ2642">
        <v>168</v>
      </c>
      <c r="CR2642">
        <v>3</v>
      </c>
      <c r="CW2642">
        <v>9819632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>"07/22/2022 21:45:34.373"</f>
        <v>07/22/2022 21:45:34.373</v>
      </c>
      <c r="C2643" t="str">
        <f t="shared" si="1556"/>
        <v>FFDFD3C0</v>
      </c>
      <c r="D2643" t="s">
        <v>121</v>
      </c>
      <c r="E2643">
        <v>12</v>
      </c>
      <c r="F2643">
        <v>1012</v>
      </c>
      <c r="G2643" t="s">
        <v>122</v>
      </c>
      <c r="J2643" t="s">
        <v>123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1580"/>
        <v>21:45:34.141</v>
      </c>
      <c r="T2643" t="str">
        <f t="shared" si="1581"/>
        <v>21:45:33.641</v>
      </c>
      <c r="U2643" t="str">
        <f t="shared" si="1572"/>
        <v>A54CFF</v>
      </c>
      <c r="V2643">
        <v>0</v>
      </c>
      <c r="W2643">
        <v>0</v>
      </c>
      <c r="X2643">
        <v>2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1</v>
      </c>
      <c r="AI2643" t="s">
        <v>987</v>
      </c>
      <c r="AJ2643">
        <v>43.483694</v>
      </c>
      <c r="AK2643" t="s">
        <v>988</v>
      </c>
      <c r="AL2643">
        <v>-88.837016000000006</v>
      </c>
      <c r="AM2643">
        <v>25</v>
      </c>
      <c r="AN2643">
        <v>1075</v>
      </c>
      <c r="AO2643" t="s">
        <v>118</v>
      </c>
      <c r="AP2643">
        <v>67</v>
      </c>
      <c r="AQ2643">
        <v>-17</v>
      </c>
      <c r="AR2643">
        <v>-576</v>
      </c>
      <c r="AZ2643">
        <v>1200</v>
      </c>
      <c r="BA2643">
        <v>1</v>
      </c>
      <c r="BB2643" t="str">
        <f t="shared" si="1559"/>
        <v xml:space="preserve">N4400K  </v>
      </c>
      <c r="BC2643">
        <v>1</v>
      </c>
      <c r="BE2643">
        <v>0</v>
      </c>
      <c r="BF2643">
        <v>0</v>
      </c>
      <c r="BG2643">
        <v>0</v>
      </c>
      <c r="BH2643">
        <v>975</v>
      </c>
      <c r="BI2643">
        <v>1</v>
      </c>
      <c r="BJ2643">
        <v>1</v>
      </c>
      <c r="BK2643">
        <v>1</v>
      </c>
      <c r="BL2643">
        <v>0</v>
      </c>
      <c r="BO2643">
        <v>0</v>
      </c>
      <c r="BP2643">
        <v>0</v>
      </c>
      <c r="BW2643" t="str">
        <f t="shared" si="1582"/>
        <v>21:45:34.145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7</v>
      </c>
      <c r="CP2643" t="s">
        <v>119</v>
      </c>
      <c r="CQ2643">
        <v>168</v>
      </c>
      <c r="CR2643">
        <v>3</v>
      </c>
      <c r="CW2643">
        <v>9819632</v>
      </c>
      <c r="CY2643">
        <v>1</v>
      </c>
      <c r="CZ2643">
        <v>0</v>
      </c>
      <c r="DA2643">
        <v>1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>"07/22/2022 21:45:34.467"</f>
        <v>07/22/2022 21:45:34.467</v>
      </c>
      <c r="C2644" t="str">
        <f t="shared" si="1556"/>
        <v>FFDFD3C0</v>
      </c>
      <c r="D2644" t="s">
        <v>113</v>
      </c>
      <c r="E2644">
        <v>44</v>
      </c>
      <c r="H2644">
        <v>151</v>
      </c>
      <c r="I2644" t="s">
        <v>114</v>
      </c>
      <c r="J2644" t="s">
        <v>115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580"/>
        <v>21:45:34.141</v>
      </c>
      <c r="T2644" t="str">
        <f t="shared" si="1581"/>
        <v>21:45:33.641</v>
      </c>
      <c r="U2644" t="str">
        <f t="shared" si="1572"/>
        <v>A54CFF</v>
      </c>
      <c r="V2644">
        <v>0</v>
      </c>
      <c r="W2644">
        <v>0</v>
      </c>
      <c r="X2644">
        <v>2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1</v>
      </c>
      <c r="AI2644" t="s">
        <v>987</v>
      </c>
      <c r="AJ2644">
        <v>43.483694</v>
      </c>
      <c r="AK2644" t="s">
        <v>988</v>
      </c>
      <c r="AL2644">
        <v>-88.837016000000006</v>
      </c>
      <c r="AM2644">
        <v>25</v>
      </c>
      <c r="AN2644">
        <v>1075</v>
      </c>
      <c r="AO2644" t="s">
        <v>118</v>
      </c>
      <c r="AP2644">
        <v>67</v>
      </c>
      <c r="AQ2644">
        <v>-17</v>
      </c>
      <c r="AR2644">
        <v>-576</v>
      </c>
      <c r="AZ2644">
        <v>1200</v>
      </c>
      <c r="BA2644">
        <v>1</v>
      </c>
      <c r="BB2644" t="str">
        <f t="shared" si="1559"/>
        <v xml:space="preserve">N4400K  </v>
      </c>
      <c r="BC2644">
        <v>1</v>
      </c>
      <c r="BE2644">
        <v>0</v>
      </c>
      <c r="BF2644">
        <v>0</v>
      </c>
      <c r="BG2644">
        <v>0</v>
      </c>
      <c r="BH2644">
        <v>975</v>
      </c>
      <c r="BI2644">
        <v>1</v>
      </c>
      <c r="BJ2644">
        <v>1</v>
      </c>
      <c r="BK2644">
        <v>1</v>
      </c>
      <c r="BL2644">
        <v>0</v>
      </c>
      <c r="BO2644">
        <v>0</v>
      </c>
      <c r="BP2644">
        <v>0</v>
      </c>
      <c r="BW2644" t="str">
        <f t="shared" si="1582"/>
        <v>21:45:34.145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7</v>
      </c>
      <c r="CP2644" t="s">
        <v>119</v>
      </c>
      <c r="CQ2644">
        <v>168</v>
      </c>
      <c r="CR2644">
        <v>3</v>
      </c>
      <c r="CW2644">
        <v>9819632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>"07/22/2022 21:45:35.357"</f>
        <v>07/22/2022 21:45:35.357</v>
      </c>
      <c r="C2645" t="str">
        <f t="shared" si="1556"/>
        <v>FFDFD3C0</v>
      </c>
      <c r="D2645" t="s">
        <v>121</v>
      </c>
      <c r="E2645">
        <v>11</v>
      </c>
      <c r="F2645">
        <v>1011</v>
      </c>
      <c r="G2645" t="s">
        <v>125</v>
      </c>
      <c r="J2645" t="s">
        <v>123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ref="S2645:S2650" si="1583">"21:45:35.117"</f>
        <v>21:45:35.117</v>
      </c>
      <c r="T2645" t="str">
        <f t="shared" ref="T2645:T2650" si="1584">"21:45:34.617"</f>
        <v>21:45:34.617</v>
      </c>
      <c r="U2645" t="str">
        <f t="shared" si="1572"/>
        <v>A54CFF</v>
      </c>
      <c r="V2645">
        <v>0</v>
      </c>
      <c r="W2645">
        <v>0</v>
      </c>
      <c r="X2645">
        <v>2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3</v>
      </c>
      <c r="AG2645">
        <v>2</v>
      </c>
      <c r="AH2645">
        <v>1</v>
      </c>
      <c r="AI2645" t="s">
        <v>989</v>
      </c>
      <c r="AJ2645">
        <v>43.483651000000002</v>
      </c>
      <c r="AK2645" t="s">
        <v>990</v>
      </c>
      <c r="AL2645">
        <v>-88.836607999999998</v>
      </c>
      <c r="AM2645">
        <v>25</v>
      </c>
      <c r="AN2645">
        <v>1075</v>
      </c>
      <c r="AO2645" t="s">
        <v>118</v>
      </c>
      <c r="AP2645">
        <v>68</v>
      </c>
      <c r="AQ2645">
        <v>-14</v>
      </c>
      <c r="AR2645">
        <v>-704</v>
      </c>
      <c r="AZ2645">
        <v>1200</v>
      </c>
      <c r="BA2645">
        <v>1</v>
      </c>
      <c r="BB2645" t="str">
        <f t="shared" si="1559"/>
        <v xml:space="preserve">N4400K  </v>
      </c>
      <c r="BC2645">
        <v>1</v>
      </c>
      <c r="BE2645">
        <v>0</v>
      </c>
      <c r="BF2645">
        <v>0</v>
      </c>
      <c r="BG2645">
        <v>0</v>
      </c>
      <c r="BH2645">
        <v>950</v>
      </c>
      <c r="BI2645">
        <v>1</v>
      </c>
      <c r="BJ2645">
        <v>1</v>
      </c>
      <c r="BK2645">
        <v>1</v>
      </c>
      <c r="BL2645">
        <v>0</v>
      </c>
      <c r="BO2645">
        <v>0</v>
      </c>
      <c r="BP2645">
        <v>0</v>
      </c>
      <c r="BW2645" t="str">
        <f t="shared" ref="BW2645:BW2650" si="1585">"21:45:35.118"</f>
        <v>21:45:35.118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7</v>
      </c>
      <c r="CP2645" t="s">
        <v>119</v>
      </c>
      <c r="CQ2645">
        <v>168</v>
      </c>
      <c r="CR2645">
        <v>1</v>
      </c>
      <c r="CW2645">
        <v>13595448</v>
      </c>
      <c r="CY2645">
        <v>1</v>
      </c>
      <c r="CZ2645">
        <v>0</v>
      </c>
      <c r="DA2645">
        <v>0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>"07/22/2022 21:45:35.357"</f>
        <v>07/22/2022 21:45:35.357</v>
      </c>
      <c r="C2646" t="str">
        <f t="shared" si="1556"/>
        <v>FFDFD3C0</v>
      </c>
      <c r="D2646" t="s">
        <v>127</v>
      </c>
      <c r="E2646">
        <v>8</v>
      </c>
      <c r="F2646">
        <v>2008</v>
      </c>
      <c r="G2646" t="s">
        <v>128</v>
      </c>
      <c r="J2646" t="s">
        <v>129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583"/>
        <v>21:45:35.117</v>
      </c>
      <c r="T2646" t="str">
        <f t="shared" si="1584"/>
        <v>21:45:34.617</v>
      </c>
      <c r="U2646" t="str">
        <f t="shared" si="1572"/>
        <v>A54CFF</v>
      </c>
      <c r="V2646">
        <v>0</v>
      </c>
      <c r="W2646">
        <v>0</v>
      </c>
      <c r="X2646">
        <v>2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1</v>
      </c>
      <c r="AI2646" t="s">
        <v>989</v>
      </c>
      <c r="AJ2646">
        <v>43.483651000000002</v>
      </c>
      <c r="AK2646" t="s">
        <v>990</v>
      </c>
      <c r="AL2646">
        <v>-88.836607999999998</v>
      </c>
      <c r="AM2646">
        <v>25</v>
      </c>
      <c r="AN2646">
        <v>1075</v>
      </c>
      <c r="AO2646" t="s">
        <v>118</v>
      </c>
      <c r="AP2646">
        <v>68</v>
      </c>
      <c r="AQ2646">
        <v>-14</v>
      </c>
      <c r="AR2646">
        <v>-704</v>
      </c>
      <c r="AZ2646">
        <v>1200</v>
      </c>
      <c r="BA2646">
        <v>1</v>
      </c>
      <c r="BB2646" t="str">
        <f t="shared" si="1559"/>
        <v xml:space="preserve">N4400K  </v>
      </c>
      <c r="BC2646">
        <v>1</v>
      </c>
      <c r="BE2646">
        <v>0</v>
      </c>
      <c r="BF2646">
        <v>0</v>
      </c>
      <c r="BG2646">
        <v>0</v>
      </c>
      <c r="BH2646">
        <v>950</v>
      </c>
      <c r="BI2646">
        <v>1</v>
      </c>
      <c r="BJ2646">
        <v>1</v>
      </c>
      <c r="BK2646">
        <v>1</v>
      </c>
      <c r="BL2646">
        <v>0</v>
      </c>
      <c r="BO2646">
        <v>0</v>
      </c>
      <c r="BP2646">
        <v>0</v>
      </c>
      <c r="BW2646" t="str">
        <f t="shared" si="1585"/>
        <v>21:45:35.118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7</v>
      </c>
      <c r="CP2646" t="s">
        <v>119</v>
      </c>
      <c r="CQ2646">
        <v>168</v>
      </c>
      <c r="CR2646">
        <v>1</v>
      </c>
      <c r="CW2646">
        <v>13595448</v>
      </c>
      <c r="CY2646">
        <v>1</v>
      </c>
      <c r="CZ2646">
        <v>0</v>
      </c>
      <c r="DA2646">
        <v>1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>"07/22/2022 21:45:35.357"</f>
        <v>07/22/2022 21:45:35.357</v>
      </c>
      <c r="C2647" t="str">
        <f t="shared" si="1556"/>
        <v>FFDFD3C0</v>
      </c>
      <c r="D2647" t="s">
        <v>113</v>
      </c>
      <c r="E2647">
        <v>45</v>
      </c>
      <c r="H2647">
        <v>152</v>
      </c>
      <c r="I2647" t="s">
        <v>120</v>
      </c>
      <c r="J2647" t="s">
        <v>115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si="1583"/>
        <v>21:45:35.117</v>
      </c>
      <c r="T2647" t="str">
        <f t="shared" si="1584"/>
        <v>21:45:34.617</v>
      </c>
      <c r="U2647" t="str">
        <f t="shared" si="1572"/>
        <v>A54CFF</v>
      </c>
      <c r="V2647">
        <v>0</v>
      </c>
      <c r="W2647">
        <v>0</v>
      </c>
      <c r="X2647">
        <v>2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3</v>
      </c>
      <c r="AG2647">
        <v>2</v>
      </c>
      <c r="AH2647">
        <v>1</v>
      </c>
      <c r="AI2647" t="s">
        <v>989</v>
      </c>
      <c r="AJ2647">
        <v>43.483651000000002</v>
      </c>
      <c r="AK2647" t="s">
        <v>990</v>
      </c>
      <c r="AL2647">
        <v>-88.836607999999998</v>
      </c>
      <c r="AM2647">
        <v>25</v>
      </c>
      <c r="AN2647">
        <v>1075</v>
      </c>
      <c r="AO2647" t="s">
        <v>118</v>
      </c>
      <c r="AP2647">
        <v>68</v>
      </c>
      <c r="AQ2647">
        <v>-14</v>
      </c>
      <c r="AR2647">
        <v>-704</v>
      </c>
      <c r="AZ2647">
        <v>1200</v>
      </c>
      <c r="BA2647">
        <v>1</v>
      </c>
      <c r="BB2647" t="str">
        <f t="shared" si="1559"/>
        <v xml:space="preserve">N4400K  </v>
      </c>
      <c r="BC2647">
        <v>1</v>
      </c>
      <c r="BE2647">
        <v>0</v>
      </c>
      <c r="BF2647">
        <v>0</v>
      </c>
      <c r="BG2647">
        <v>0</v>
      </c>
      <c r="BH2647">
        <v>950</v>
      </c>
      <c r="BI2647">
        <v>1</v>
      </c>
      <c r="BJ2647">
        <v>1</v>
      </c>
      <c r="BK2647">
        <v>1</v>
      </c>
      <c r="BL2647">
        <v>0</v>
      </c>
      <c r="BO2647">
        <v>0</v>
      </c>
      <c r="BP2647">
        <v>0</v>
      </c>
      <c r="BW2647" t="str">
        <f t="shared" si="1585"/>
        <v>21:45:35.118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7</v>
      </c>
      <c r="CP2647" t="s">
        <v>119</v>
      </c>
      <c r="CQ2647">
        <v>168</v>
      </c>
      <c r="CR2647">
        <v>1</v>
      </c>
      <c r="CW2647">
        <v>13595448</v>
      </c>
      <c r="CY2647">
        <v>1</v>
      </c>
      <c r="CZ2647">
        <v>0</v>
      </c>
      <c r="DA2647">
        <v>1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>"07/22/2022 21:45:35.357"</f>
        <v>07/22/2022 21:45:35.357</v>
      </c>
      <c r="C2648" t="str">
        <f t="shared" si="1556"/>
        <v>FFDFD3C0</v>
      </c>
      <c r="D2648" t="s">
        <v>124</v>
      </c>
      <c r="E2648">
        <v>2</v>
      </c>
      <c r="H2648">
        <v>156</v>
      </c>
      <c r="I2648" t="s">
        <v>125</v>
      </c>
      <c r="J2648" t="s">
        <v>126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583"/>
        <v>21:45:35.117</v>
      </c>
      <c r="T2648" t="str">
        <f t="shared" si="1584"/>
        <v>21:45:34.617</v>
      </c>
      <c r="U2648" t="str">
        <f t="shared" si="1572"/>
        <v>A54CFF</v>
      </c>
      <c r="V2648">
        <v>0</v>
      </c>
      <c r="W2648">
        <v>0</v>
      </c>
      <c r="X2648">
        <v>2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1</v>
      </c>
      <c r="AI2648" t="s">
        <v>989</v>
      </c>
      <c r="AJ2648">
        <v>43.483651000000002</v>
      </c>
      <c r="AK2648" t="s">
        <v>990</v>
      </c>
      <c r="AL2648">
        <v>-88.836607999999998</v>
      </c>
      <c r="AM2648">
        <v>25</v>
      </c>
      <c r="AN2648">
        <v>1075</v>
      </c>
      <c r="AO2648" t="s">
        <v>118</v>
      </c>
      <c r="AP2648">
        <v>68</v>
      </c>
      <c r="AQ2648">
        <v>-14</v>
      </c>
      <c r="AR2648">
        <v>-704</v>
      </c>
      <c r="AZ2648">
        <v>1200</v>
      </c>
      <c r="BA2648">
        <v>1</v>
      </c>
      <c r="BB2648" t="str">
        <f t="shared" si="1559"/>
        <v xml:space="preserve">N4400K  </v>
      </c>
      <c r="BC2648">
        <v>1</v>
      </c>
      <c r="BE2648">
        <v>0</v>
      </c>
      <c r="BF2648">
        <v>0</v>
      </c>
      <c r="BG2648">
        <v>0</v>
      </c>
      <c r="BH2648">
        <v>950</v>
      </c>
      <c r="BI2648">
        <v>1</v>
      </c>
      <c r="BJ2648">
        <v>1</v>
      </c>
      <c r="BK2648">
        <v>1</v>
      </c>
      <c r="BL2648">
        <v>0</v>
      </c>
      <c r="BO2648">
        <v>0</v>
      </c>
      <c r="BP2648">
        <v>0</v>
      </c>
      <c r="BW2648" t="str">
        <f t="shared" si="1585"/>
        <v>21:45:35.118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7</v>
      </c>
      <c r="CP2648" t="s">
        <v>119</v>
      </c>
      <c r="CQ2648">
        <v>168</v>
      </c>
      <c r="CR2648">
        <v>1</v>
      </c>
      <c r="CW2648">
        <v>13595448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>"07/22/2022 21:45:35.357"</f>
        <v>07/22/2022 21:45:35.357</v>
      </c>
      <c r="C2649" t="str">
        <f t="shared" si="1556"/>
        <v>FFDFD3C0</v>
      </c>
      <c r="D2649" t="s">
        <v>121</v>
      </c>
      <c r="E2649">
        <v>12</v>
      </c>
      <c r="F2649">
        <v>1012</v>
      </c>
      <c r="G2649" t="s">
        <v>122</v>
      </c>
      <c r="J2649" t="s">
        <v>123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si="1583"/>
        <v>21:45:35.117</v>
      </c>
      <c r="T2649" t="str">
        <f t="shared" si="1584"/>
        <v>21:45:34.617</v>
      </c>
      <c r="U2649" t="str">
        <f t="shared" si="1572"/>
        <v>A54CFF</v>
      </c>
      <c r="V2649">
        <v>0</v>
      </c>
      <c r="W2649">
        <v>0</v>
      </c>
      <c r="X2649">
        <v>2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1</v>
      </c>
      <c r="AI2649" t="s">
        <v>989</v>
      </c>
      <c r="AJ2649">
        <v>43.483651000000002</v>
      </c>
      <c r="AK2649" t="s">
        <v>990</v>
      </c>
      <c r="AL2649">
        <v>-88.836607999999998</v>
      </c>
      <c r="AM2649">
        <v>25</v>
      </c>
      <c r="AN2649">
        <v>1075</v>
      </c>
      <c r="AO2649" t="s">
        <v>118</v>
      </c>
      <c r="AP2649">
        <v>68</v>
      </c>
      <c r="AQ2649">
        <v>-14</v>
      </c>
      <c r="AR2649">
        <v>-704</v>
      </c>
      <c r="AZ2649">
        <v>1200</v>
      </c>
      <c r="BA2649">
        <v>1</v>
      </c>
      <c r="BB2649" t="str">
        <f t="shared" si="1559"/>
        <v xml:space="preserve">N4400K  </v>
      </c>
      <c r="BC2649">
        <v>1</v>
      </c>
      <c r="BE2649">
        <v>0</v>
      </c>
      <c r="BF2649">
        <v>0</v>
      </c>
      <c r="BG2649">
        <v>0</v>
      </c>
      <c r="BH2649">
        <v>950</v>
      </c>
      <c r="BI2649">
        <v>1</v>
      </c>
      <c r="BJ2649">
        <v>1</v>
      </c>
      <c r="BK2649">
        <v>1</v>
      </c>
      <c r="BL2649">
        <v>0</v>
      </c>
      <c r="BO2649">
        <v>0</v>
      </c>
      <c r="BP2649">
        <v>0</v>
      </c>
      <c r="BW2649" t="str">
        <f t="shared" si="1585"/>
        <v>21:45:35.118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7</v>
      </c>
      <c r="CP2649" t="s">
        <v>119</v>
      </c>
      <c r="CQ2649">
        <v>168</v>
      </c>
      <c r="CR2649">
        <v>1</v>
      </c>
      <c r="CW2649">
        <v>13595448</v>
      </c>
      <c r="CY2649">
        <v>1</v>
      </c>
      <c r="CZ2649">
        <v>0</v>
      </c>
      <c r="DA2649">
        <v>1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>"07/22/2022 21:45:35.389"</f>
        <v>07/22/2022 21:45:35.389</v>
      </c>
      <c r="C2650" t="str">
        <f t="shared" si="1556"/>
        <v>FFDFD3C0</v>
      </c>
      <c r="D2650" t="s">
        <v>113</v>
      </c>
      <c r="E2650">
        <v>44</v>
      </c>
      <c r="H2650">
        <v>151</v>
      </c>
      <c r="I2650" t="s">
        <v>114</v>
      </c>
      <c r="J2650" t="s">
        <v>115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si="1583"/>
        <v>21:45:35.117</v>
      </c>
      <c r="T2650" t="str">
        <f t="shared" si="1584"/>
        <v>21:45:34.617</v>
      </c>
      <c r="U2650" t="str">
        <f t="shared" si="1572"/>
        <v>A54CFF</v>
      </c>
      <c r="V2650">
        <v>0</v>
      </c>
      <c r="W2650">
        <v>0</v>
      </c>
      <c r="X2650">
        <v>2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1</v>
      </c>
      <c r="AI2650" t="s">
        <v>989</v>
      </c>
      <c r="AJ2650">
        <v>43.483651000000002</v>
      </c>
      <c r="AK2650" t="s">
        <v>990</v>
      </c>
      <c r="AL2650">
        <v>-88.836607999999998</v>
      </c>
      <c r="AM2650">
        <v>25</v>
      </c>
      <c r="AN2650">
        <v>1075</v>
      </c>
      <c r="AO2650" t="s">
        <v>118</v>
      </c>
      <c r="AP2650">
        <v>68</v>
      </c>
      <c r="AQ2650">
        <v>-14</v>
      </c>
      <c r="AR2650">
        <v>-704</v>
      </c>
      <c r="AZ2650">
        <v>1200</v>
      </c>
      <c r="BA2650">
        <v>1</v>
      </c>
      <c r="BB2650" t="str">
        <f t="shared" si="1559"/>
        <v xml:space="preserve">N4400K  </v>
      </c>
      <c r="BC2650">
        <v>1</v>
      </c>
      <c r="BE2650">
        <v>0</v>
      </c>
      <c r="BF2650">
        <v>0</v>
      </c>
      <c r="BG2650">
        <v>0</v>
      </c>
      <c r="BH2650">
        <v>950</v>
      </c>
      <c r="BI2650">
        <v>1</v>
      </c>
      <c r="BJ2650">
        <v>1</v>
      </c>
      <c r="BK2650">
        <v>1</v>
      </c>
      <c r="BL2650">
        <v>0</v>
      </c>
      <c r="BO2650">
        <v>0</v>
      </c>
      <c r="BP2650">
        <v>0</v>
      </c>
      <c r="BW2650" t="str">
        <f t="shared" si="1585"/>
        <v>21:45:35.118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119</v>
      </c>
      <c r="CQ2650">
        <v>168</v>
      </c>
      <c r="CR2650">
        <v>1</v>
      </c>
      <c r="CW2650">
        <v>13595448</v>
      </c>
      <c r="CY2650">
        <v>1</v>
      </c>
      <c r="CZ2650">
        <v>0</v>
      </c>
      <c r="DA2650">
        <v>1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 t="shared" ref="A2651:A2656" si="1586">"07/22/2022 21:45:36.404"</f>
        <v>07/22/2022 21:45:36.404</v>
      </c>
      <c r="C2651" t="str">
        <f t="shared" si="1556"/>
        <v>FFDFD3C0</v>
      </c>
      <c r="D2651" t="s">
        <v>121</v>
      </c>
      <c r="E2651">
        <v>11</v>
      </c>
      <c r="F2651">
        <v>1011</v>
      </c>
      <c r="G2651" t="s">
        <v>125</v>
      </c>
      <c r="J2651" t="s">
        <v>123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ref="S2651:S2656" si="1587">"21:45:36.156"</f>
        <v>21:45:36.156</v>
      </c>
      <c r="T2651" t="str">
        <f t="shared" ref="T2651:T2656" si="1588">"21:45:35.156"</f>
        <v>21:45:35.156</v>
      </c>
      <c r="U2651" t="str">
        <f t="shared" si="1572"/>
        <v>A54CFF</v>
      </c>
      <c r="V2651">
        <v>0</v>
      </c>
      <c r="W2651">
        <v>0</v>
      </c>
      <c r="X2651">
        <v>2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1</v>
      </c>
      <c r="AI2651" t="s">
        <v>991</v>
      </c>
      <c r="AJ2651">
        <v>43.483607999999997</v>
      </c>
      <c r="AK2651" t="s">
        <v>992</v>
      </c>
      <c r="AL2651">
        <v>-88.836179000000001</v>
      </c>
      <c r="AM2651">
        <v>25</v>
      </c>
      <c r="AN2651">
        <v>1075</v>
      </c>
      <c r="AO2651" t="s">
        <v>118</v>
      </c>
      <c r="AP2651">
        <v>69</v>
      </c>
      <c r="AQ2651">
        <v>-12</v>
      </c>
      <c r="AR2651">
        <v>-704</v>
      </c>
      <c r="AZ2651">
        <v>1200</v>
      </c>
      <c r="BA2651">
        <v>1</v>
      </c>
      <c r="BB2651" t="str">
        <f t="shared" si="1559"/>
        <v xml:space="preserve">N4400K  </v>
      </c>
      <c r="BC2651">
        <v>1</v>
      </c>
      <c r="BE2651">
        <v>0</v>
      </c>
      <c r="BF2651">
        <v>0</v>
      </c>
      <c r="BG2651">
        <v>0</v>
      </c>
      <c r="BH2651">
        <v>950</v>
      </c>
      <c r="BI2651">
        <v>1</v>
      </c>
      <c r="BJ2651">
        <v>1</v>
      </c>
      <c r="BK2651">
        <v>1</v>
      </c>
      <c r="BL2651">
        <v>0</v>
      </c>
      <c r="BO2651">
        <v>0</v>
      </c>
      <c r="BP2651">
        <v>0</v>
      </c>
      <c r="BW2651" t="str">
        <f t="shared" ref="BW2651:BW2656" si="1589">"21:45:36.163"</f>
        <v>21:45:36.163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7</v>
      </c>
      <c r="CP2651" t="s">
        <v>119</v>
      </c>
      <c r="CQ2651">
        <v>168</v>
      </c>
      <c r="CR2651">
        <v>1</v>
      </c>
      <c r="CW2651">
        <v>13597376</v>
      </c>
      <c r="CY2651">
        <v>1</v>
      </c>
      <c r="CZ2651">
        <v>0</v>
      </c>
      <c r="DA2651">
        <v>0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 t="shared" si="1586"/>
        <v>07/22/2022 21:45:36.404</v>
      </c>
      <c r="C2652" t="str">
        <f t="shared" si="1556"/>
        <v>FFDFD3C0</v>
      </c>
      <c r="D2652" t="s">
        <v>127</v>
      </c>
      <c r="E2652">
        <v>8</v>
      </c>
      <c r="F2652">
        <v>2008</v>
      </c>
      <c r="G2652" t="s">
        <v>128</v>
      </c>
      <c r="J2652" t="s">
        <v>129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1587"/>
        <v>21:45:36.156</v>
      </c>
      <c r="T2652" t="str">
        <f t="shared" si="1588"/>
        <v>21:45:35.156</v>
      </c>
      <c r="U2652" t="str">
        <f t="shared" si="1572"/>
        <v>A54CFF</v>
      </c>
      <c r="V2652">
        <v>0</v>
      </c>
      <c r="W2652">
        <v>0</v>
      </c>
      <c r="X2652">
        <v>2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1</v>
      </c>
      <c r="AI2652" t="s">
        <v>991</v>
      </c>
      <c r="AJ2652">
        <v>43.483607999999997</v>
      </c>
      <c r="AK2652" t="s">
        <v>992</v>
      </c>
      <c r="AL2652">
        <v>-88.836179000000001</v>
      </c>
      <c r="AM2652">
        <v>25</v>
      </c>
      <c r="AN2652">
        <v>1075</v>
      </c>
      <c r="AO2652" t="s">
        <v>118</v>
      </c>
      <c r="AP2652">
        <v>69</v>
      </c>
      <c r="AQ2652">
        <v>-12</v>
      </c>
      <c r="AR2652">
        <v>-704</v>
      </c>
      <c r="AZ2652">
        <v>1200</v>
      </c>
      <c r="BA2652">
        <v>1</v>
      </c>
      <c r="BB2652" t="str">
        <f t="shared" si="1559"/>
        <v xml:space="preserve">N4400K  </v>
      </c>
      <c r="BC2652">
        <v>1</v>
      </c>
      <c r="BE2652">
        <v>0</v>
      </c>
      <c r="BF2652">
        <v>0</v>
      </c>
      <c r="BG2652">
        <v>0</v>
      </c>
      <c r="BH2652">
        <v>950</v>
      </c>
      <c r="BI2652">
        <v>1</v>
      </c>
      <c r="BJ2652">
        <v>1</v>
      </c>
      <c r="BK2652">
        <v>1</v>
      </c>
      <c r="BL2652">
        <v>0</v>
      </c>
      <c r="BO2652">
        <v>0</v>
      </c>
      <c r="BP2652">
        <v>0</v>
      </c>
      <c r="BW2652" t="str">
        <f t="shared" si="1589"/>
        <v>21:45:36.163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7</v>
      </c>
      <c r="CP2652" t="s">
        <v>119</v>
      </c>
      <c r="CQ2652">
        <v>168</v>
      </c>
      <c r="CR2652">
        <v>1</v>
      </c>
      <c r="CW2652">
        <v>13597376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 t="shared" si="1586"/>
        <v>07/22/2022 21:45:36.404</v>
      </c>
      <c r="C2653" t="str">
        <f t="shared" si="1556"/>
        <v>FFDFD3C0</v>
      </c>
      <c r="D2653" t="s">
        <v>113</v>
      </c>
      <c r="E2653">
        <v>45</v>
      </c>
      <c r="H2653">
        <v>152</v>
      </c>
      <c r="I2653" t="s">
        <v>120</v>
      </c>
      <c r="J2653" t="s">
        <v>115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si="1587"/>
        <v>21:45:36.156</v>
      </c>
      <c r="T2653" t="str">
        <f t="shared" si="1588"/>
        <v>21:45:35.156</v>
      </c>
      <c r="U2653" t="str">
        <f t="shared" si="1572"/>
        <v>A54CFF</v>
      </c>
      <c r="V2653">
        <v>0</v>
      </c>
      <c r="W2653">
        <v>0</v>
      </c>
      <c r="X2653">
        <v>2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1</v>
      </c>
      <c r="AI2653" t="s">
        <v>991</v>
      </c>
      <c r="AJ2653">
        <v>43.483607999999997</v>
      </c>
      <c r="AK2653" t="s">
        <v>992</v>
      </c>
      <c r="AL2653">
        <v>-88.836179000000001</v>
      </c>
      <c r="AM2653">
        <v>25</v>
      </c>
      <c r="AN2653">
        <v>1075</v>
      </c>
      <c r="AO2653" t="s">
        <v>118</v>
      </c>
      <c r="AP2653">
        <v>69</v>
      </c>
      <c r="AQ2653">
        <v>-12</v>
      </c>
      <c r="AR2653">
        <v>-704</v>
      </c>
      <c r="AZ2653">
        <v>1200</v>
      </c>
      <c r="BA2653">
        <v>1</v>
      </c>
      <c r="BB2653" t="str">
        <f t="shared" si="1559"/>
        <v xml:space="preserve">N4400K  </v>
      </c>
      <c r="BC2653">
        <v>1</v>
      </c>
      <c r="BE2653">
        <v>0</v>
      </c>
      <c r="BF2653">
        <v>0</v>
      </c>
      <c r="BG2653">
        <v>0</v>
      </c>
      <c r="BH2653">
        <v>950</v>
      </c>
      <c r="BI2653">
        <v>1</v>
      </c>
      <c r="BJ2653">
        <v>1</v>
      </c>
      <c r="BK2653">
        <v>1</v>
      </c>
      <c r="BL2653">
        <v>0</v>
      </c>
      <c r="BO2653">
        <v>0</v>
      </c>
      <c r="BP2653">
        <v>0</v>
      </c>
      <c r="BW2653" t="str">
        <f t="shared" si="1589"/>
        <v>21:45:36.163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119</v>
      </c>
      <c r="CQ2653">
        <v>168</v>
      </c>
      <c r="CR2653">
        <v>1</v>
      </c>
      <c r="CW2653">
        <v>13597376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 t="shared" si="1586"/>
        <v>07/22/2022 21:45:36.404</v>
      </c>
      <c r="C2654" t="str">
        <f t="shared" si="1556"/>
        <v>FFDFD3C0</v>
      </c>
      <c r="D2654" t="s">
        <v>124</v>
      </c>
      <c r="E2654">
        <v>2</v>
      </c>
      <c r="H2654">
        <v>156</v>
      </c>
      <c r="I2654" t="s">
        <v>125</v>
      </c>
      <c r="J2654" t="s">
        <v>126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si="1587"/>
        <v>21:45:36.156</v>
      </c>
      <c r="T2654" t="str">
        <f t="shared" si="1588"/>
        <v>21:45:35.156</v>
      </c>
      <c r="U2654" t="str">
        <f t="shared" si="1572"/>
        <v>A54CFF</v>
      </c>
      <c r="V2654">
        <v>0</v>
      </c>
      <c r="W2654">
        <v>0</v>
      </c>
      <c r="X2654">
        <v>2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3</v>
      </c>
      <c r="AG2654">
        <v>2</v>
      </c>
      <c r="AH2654">
        <v>1</v>
      </c>
      <c r="AI2654" t="s">
        <v>991</v>
      </c>
      <c r="AJ2654">
        <v>43.483607999999997</v>
      </c>
      <c r="AK2654" t="s">
        <v>992</v>
      </c>
      <c r="AL2654">
        <v>-88.836179000000001</v>
      </c>
      <c r="AM2654">
        <v>25</v>
      </c>
      <c r="AN2654">
        <v>1075</v>
      </c>
      <c r="AO2654" t="s">
        <v>118</v>
      </c>
      <c r="AP2654">
        <v>69</v>
      </c>
      <c r="AQ2654">
        <v>-12</v>
      </c>
      <c r="AR2654">
        <v>-704</v>
      </c>
      <c r="AZ2654">
        <v>1200</v>
      </c>
      <c r="BA2654">
        <v>1</v>
      </c>
      <c r="BB2654" t="str">
        <f t="shared" si="1559"/>
        <v xml:space="preserve">N4400K  </v>
      </c>
      <c r="BC2654">
        <v>1</v>
      </c>
      <c r="BE2654">
        <v>0</v>
      </c>
      <c r="BF2654">
        <v>0</v>
      </c>
      <c r="BG2654">
        <v>0</v>
      </c>
      <c r="BH2654">
        <v>950</v>
      </c>
      <c r="BI2654">
        <v>1</v>
      </c>
      <c r="BJ2654">
        <v>1</v>
      </c>
      <c r="BK2654">
        <v>1</v>
      </c>
      <c r="BL2654">
        <v>0</v>
      </c>
      <c r="BO2654">
        <v>0</v>
      </c>
      <c r="BP2654">
        <v>0</v>
      </c>
      <c r="BW2654" t="str">
        <f t="shared" si="1589"/>
        <v>21:45:36.163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7</v>
      </c>
      <c r="CP2654" t="s">
        <v>119</v>
      </c>
      <c r="CQ2654">
        <v>168</v>
      </c>
      <c r="CR2654">
        <v>1</v>
      </c>
      <c r="CW2654">
        <v>13597376</v>
      </c>
      <c r="CY2654">
        <v>1</v>
      </c>
      <c r="CZ2654">
        <v>0</v>
      </c>
      <c r="DA2654">
        <v>1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 t="shared" si="1586"/>
        <v>07/22/2022 21:45:36.404</v>
      </c>
      <c r="C2655" t="str">
        <f t="shared" si="1556"/>
        <v>FFDFD3C0</v>
      </c>
      <c r="D2655" t="s">
        <v>121</v>
      </c>
      <c r="E2655">
        <v>12</v>
      </c>
      <c r="F2655">
        <v>1012</v>
      </c>
      <c r="G2655" t="s">
        <v>122</v>
      </c>
      <c r="J2655" t="s">
        <v>123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si="1587"/>
        <v>21:45:36.156</v>
      </c>
      <c r="T2655" t="str">
        <f t="shared" si="1588"/>
        <v>21:45:35.156</v>
      </c>
      <c r="U2655" t="str">
        <f t="shared" si="1572"/>
        <v>A54CFF</v>
      </c>
      <c r="V2655">
        <v>0</v>
      </c>
      <c r="W2655">
        <v>0</v>
      </c>
      <c r="X2655">
        <v>2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1</v>
      </c>
      <c r="AI2655" t="s">
        <v>991</v>
      </c>
      <c r="AJ2655">
        <v>43.483607999999997</v>
      </c>
      <c r="AK2655" t="s">
        <v>992</v>
      </c>
      <c r="AL2655">
        <v>-88.836179000000001</v>
      </c>
      <c r="AM2655">
        <v>25</v>
      </c>
      <c r="AN2655">
        <v>1075</v>
      </c>
      <c r="AO2655" t="s">
        <v>118</v>
      </c>
      <c r="AP2655">
        <v>69</v>
      </c>
      <c r="AQ2655">
        <v>-12</v>
      </c>
      <c r="AR2655">
        <v>-704</v>
      </c>
      <c r="AZ2655">
        <v>1200</v>
      </c>
      <c r="BA2655">
        <v>1</v>
      </c>
      <c r="BB2655" t="str">
        <f t="shared" si="1559"/>
        <v xml:space="preserve">N4400K  </v>
      </c>
      <c r="BC2655">
        <v>1</v>
      </c>
      <c r="BE2655">
        <v>0</v>
      </c>
      <c r="BF2655">
        <v>0</v>
      </c>
      <c r="BG2655">
        <v>0</v>
      </c>
      <c r="BH2655">
        <v>950</v>
      </c>
      <c r="BI2655">
        <v>1</v>
      </c>
      <c r="BJ2655">
        <v>1</v>
      </c>
      <c r="BK2655">
        <v>1</v>
      </c>
      <c r="BL2655">
        <v>0</v>
      </c>
      <c r="BO2655">
        <v>0</v>
      </c>
      <c r="BP2655">
        <v>0</v>
      </c>
      <c r="BW2655" t="str">
        <f t="shared" si="1589"/>
        <v>21:45:36.163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119</v>
      </c>
      <c r="CQ2655">
        <v>168</v>
      </c>
      <c r="CR2655">
        <v>1</v>
      </c>
      <c r="CW2655">
        <v>13597376</v>
      </c>
      <c r="CY2655">
        <v>1</v>
      </c>
      <c r="CZ2655">
        <v>0</v>
      </c>
      <c r="DA2655">
        <v>1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 t="shared" si="1586"/>
        <v>07/22/2022 21:45:36.404</v>
      </c>
      <c r="C2656" t="str">
        <f t="shared" si="1556"/>
        <v>FFDFD3C0</v>
      </c>
      <c r="D2656" t="s">
        <v>113</v>
      </c>
      <c r="E2656">
        <v>44</v>
      </c>
      <c r="H2656">
        <v>151</v>
      </c>
      <c r="I2656" t="s">
        <v>114</v>
      </c>
      <c r="J2656" t="s">
        <v>115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 t="shared" si="1587"/>
        <v>21:45:36.156</v>
      </c>
      <c r="T2656" t="str">
        <f t="shared" si="1588"/>
        <v>21:45:35.156</v>
      </c>
      <c r="U2656" t="str">
        <f t="shared" si="1572"/>
        <v>A54CFF</v>
      </c>
      <c r="V2656">
        <v>0</v>
      </c>
      <c r="W2656">
        <v>0</v>
      </c>
      <c r="X2656">
        <v>2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1</v>
      </c>
      <c r="AI2656" t="s">
        <v>991</v>
      </c>
      <c r="AJ2656">
        <v>43.483607999999997</v>
      </c>
      <c r="AK2656" t="s">
        <v>992</v>
      </c>
      <c r="AL2656">
        <v>-88.836179000000001</v>
      </c>
      <c r="AM2656">
        <v>25</v>
      </c>
      <c r="AN2656">
        <v>1075</v>
      </c>
      <c r="AO2656" t="s">
        <v>118</v>
      </c>
      <c r="AP2656">
        <v>69</v>
      </c>
      <c r="AQ2656">
        <v>-12</v>
      </c>
      <c r="AR2656">
        <v>-704</v>
      </c>
      <c r="AZ2656">
        <v>1200</v>
      </c>
      <c r="BA2656">
        <v>1</v>
      </c>
      <c r="BB2656" t="str">
        <f t="shared" si="1559"/>
        <v xml:space="preserve">N4400K  </v>
      </c>
      <c r="BC2656">
        <v>1</v>
      </c>
      <c r="BE2656">
        <v>0</v>
      </c>
      <c r="BF2656">
        <v>0</v>
      </c>
      <c r="BG2656">
        <v>0</v>
      </c>
      <c r="BH2656">
        <v>950</v>
      </c>
      <c r="BI2656">
        <v>1</v>
      </c>
      <c r="BJ2656">
        <v>1</v>
      </c>
      <c r="BK2656">
        <v>1</v>
      </c>
      <c r="BL2656">
        <v>0</v>
      </c>
      <c r="BO2656">
        <v>0</v>
      </c>
      <c r="BP2656">
        <v>0</v>
      </c>
      <c r="BW2656" t="str">
        <f t="shared" si="1589"/>
        <v>21:45:36.163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119</v>
      </c>
      <c r="CQ2656">
        <v>168</v>
      </c>
      <c r="CR2656">
        <v>1</v>
      </c>
      <c r="CW2656">
        <v>13597376</v>
      </c>
      <c r="CY2656">
        <v>1</v>
      </c>
      <c r="CZ2656">
        <v>0</v>
      </c>
      <c r="DA2656">
        <v>1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 t="shared" ref="A2657:A2662" si="1590">"07/22/2022 21:45:37.420"</f>
        <v>07/22/2022 21:45:37.420</v>
      </c>
      <c r="C2657" t="str">
        <f t="shared" si="1556"/>
        <v>FFDFD3C0</v>
      </c>
      <c r="D2657" t="s">
        <v>113</v>
      </c>
      <c r="E2657">
        <v>44</v>
      </c>
      <c r="H2657">
        <v>151</v>
      </c>
      <c r="I2657" t="s">
        <v>114</v>
      </c>
      <c r="J2657" t="s">
        <v>115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 t="shared" ref="S2657:S2662" si="1591">"21:45:37.133"</f>
        <v>21:45:37.133</v>
      </c>
      <c r="T2657" t="str">
        <f t="shared" ref="T2657:T2662" si="1592">"21:45:36.633"</f>
        <v>21:45:36.633</v>
      </c>
      <c r="U2657" t="str">
        <f t="shared" si="1572"/>
        <v>A54CFF</v>
      </c>
      <c r="V2657">
        <v>0</v>
      </c>
      <c r="W2657">
        <v>0</v>
      </c>
      <c r="X2657">
        <v>2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1</v>
      </c>
      <c r="AI2657" t="s">
        <v>993</v>
      </c>
      <c r="AJ2657">
        <v>43.483564999999999</v>
      </c>
      <c r="AK2657" t="s">
        <v>994</v>
      </c>
      <c r="AL2657">
        <v>-88.835706999999999</v>
      </c>
      <c r="AM2657">
        <v>25</v>
      </c>
      <c r="AN2657">
        <v>1050</v>
      </c>
      <c r="AO2657" t="s">
        <v>118</v>
      </c>
      <c r="AP2657">
        <v>70</v>
      </c>
      <c r="AQ2657">
        <v>-6</v>
      </c>
      <c r="AR2657">
        <v>-640</v>
      </c>
      <c r="AZ2657">
        <v>1200</v>
      </c>
      <c r="BA2657">
        <v>1</v>
      </c>
      <c r="BB2657" t="str">
        <f t="shared" si="1559"/>
        <v xml:space="preserve">N4400K  </v>
      </c>
      <c r="BC2657">
        <v>1</v>
      </c>
      <c r="BE2657">
        <v>0</v>
      </c>
      <c r="BF2657">
        <v>0</v>
      </c>
      <c r="BG2657">
        <v>0</v>
      </c>
      <c r="BH2657">
        <v>925</v>
      </c>
      <c r="BI2657">
        <v>1</v>
      </c>
      <c r="BJ2657">
        <v>1</v>
      </c>
      <c r="BK2657">
        <v>1</v>
      </c>
      <c r="BL2657">
        <v>0</v>
      </c>
      <c r="BO2657">
        <v>0</v>
      </c>
      <c r="BP2657">
        <v>0</v>
      </c>
      <c r="BW2657" t="str">
        <f t="shared" ref="BW2657:BW2662" si="1593">"21:45:37.140"</f>
        <v>21:45:37.140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119</v>
      </c>
      <c r="CQ2657">
        <v>168</v>
      </c>
      <c r="CR2657">
        <v>1</v>
      </c>
      <c r="CW2657">
        <v>13599210</v>
      </c>
      <c r="CY2657">
        <v>1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 t="shared" si="1590"/>
        <v>07/22/2022 21:45:37.420</v>
      </c>
      <c r="C2658" t="str">
        <f t="shared" si="1556"/>
        <v>FFDFD3C0</v>
      </c>
      <c r="D2658" t="s">
        <v>121</v>
      </c>
      <c r="E2658">
        <v>11</v>
      </c>
      <c r="F2658">
        <v>1011</v>
      </c>
      <c r="G2658" t="s">
        <v>125</v>
      </c>
      <c r="J2658" t="s">
        <v>123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 t="shared" si="1591"/>
        <v>21:45:37.133</v>
      </c>
      <c r="T2658" t="str">
        <f t="shared" si="1592"/>
        <v>21:45:36.633</v>
      </c>
      <c r="U2658" t="str">
        <f t="shared" si="1572"/>
        <v>A54CFF</v>
      </c>
      <c r="V2658">
        <v>0</v>
      </c>
      <c r="W2658">
        <v>0</v>
      </c>
      <c r="X2658">
        <v>2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3</v>
      </c>
      <c r="AG2658">
        <v>2</v>
      </c>
      <c r="AH2658">
        <v>1</v>
      </c>
      <c r="AI2658" t="s">
        <v>993</v>
      </c>
      <c r="AJ2658">
        <v>43.483564999999999</v>
      </c>
      <c r="AK2658" t="s">
        <v>994</v>
      </c>
      <c r="AL2658">
        <v>-88.835706999999999</v>
      </c>
      <c r="AM2658">
        <v>25</v>
      </c>
      <c r="AN2658">
        <v>1050</v>
      </c>
      <c r="AO2658" t="s">
        <v>118</v>
      </c>
      <c r="AP2658">
        <v>70</v>
      </c>
      <c r="AQ2658">
        <v>-6</v>
      </c>
      <c r="AR2658">
        <v>-640</v>
      </c>
      <c r="AZ2658">
        <v>1200</v>
      </c>
      <c r="BA2658">
        <v>1</v>
      </c>
      <c r="BB2658" t="str">
        <f t="shared" si="1559"/>
        <v xml:space="preserve">N4400K  </v>
      </c>
      <c r="BC2658">
        <v>1</v>
      </c>
      <c r="BE2658">
        <v>0</v>
      </c>
      <c r="BF2658">
        <v>0</v>
      </c>
      <c r="BG2658">
        <v>0</v>
      </c>
      <c r="BH2658">
        <v>925</v>
      </c>
      <c r="BI2658">
        <v>1</v>
      </c>
      <c r="BJ2658">
        <v>1</v>
      </c>
      <c r="BK2658">
        <v>1</v>
      </c>
      <c r="BL2658">
        <v>0</v>
      </c>
      <c r="BO2658">
        <v>0</v>
      </c>
      <c r="BP2658">
        <v>0</v>
      </c>
      <c r="BW2658" t="str">
        <f t="shared" si="1593"/>
        <v>21:45:37.140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119</v>
      </c>
      <c r="CQ2658">
        <v>168</v>
      </c>
      <c r="CR2658">
        <v>1</v>
      </c>
      <c r="CW2658">
        <v>13599210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 t="shared" si="1590"/>
        <v>07/22/2022 21:45:37.420</v>
      </c>
      <c r="C2659" t="str">
        <f t="shared" si="1556"/>
        <v>FFDFD3C0</v>
      </c>
      <c r="D2659" t="s">
        <v>127</v>
      </c>
      <c r="E2659">
        <v>8</v>
      </c>
      <c r="F2659">
        <v>2008</v>
      </c>
      <c r="G2659" t="s">
        <v>128</v>
      </c>
      <c r="J2659" t="s">
        <v>129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si="1591"/>
        <v>21:45:37.133</v>
      </c>
      <c r="T2659" t="str">
        <f t="shared" si="1592"/>
        <v>21:45:36.633</v>
      </c>
      <c r="U2659" t="str">
        <f t="shared" si="1572"/>
        <v>A54CFF</v>
      </c>
      <c r="V2659">
        <v>0</v>
      </c>
      <c r="W2659">
        <v>0</v>
      </c>
      <c r="X2659">
        <v>2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1</v>
      </c>
      <c r="AI2659" t="s">
        <v>993</v>
      </c>
      <c r="AJ2659">
        <v>43.483564999999999</v>
      </c>
      <c r="AK2659" t="s">
        <v>994</v>
      </c>
      <c r="AL2659">
        <v>-88.835706999999999</v>
      </c>
      <c r="AM2659">
        <v>25</v>
      </c>
      <c r="AN2659">
        <v>1050</v>
      </c>
      <c r="AO2659" t="s">
        <v>118</v>
      </c>
      <c r="AP2659">
        <v>70</v>
      </c>
      <c r="AQ2659">
        <v>-6</v>
      </c>
      <c r="AR2659">
        <v>-640</v>
      </c>
      <c r="AZ2659">
        <v>1200</v>
      </c>
      <c r="BA2659">
        <v>1</v>
      </c>
      <c r="BB2659" t="str">
        <f t="shared" si="1559"/>
        <v xml:space="preserve">N4400K  </v>
      </c>
      <c r="BC2659">
        <v>1</v>
      </c>
      <c r="BE2659">
        <v>0</v>
      </c>
      <c r="BF2659">
        <v>0</v>
      </c>
      <c r="BG2659">
        <v>0</v>
      </c>
      <c r="BH2659">
        <v>925</v>
      </c>
      <c r="BI2659">
        <v>1</v>
      </c>
      <c r="BJ2659">
        <v>1</v>
      </c>
      <c r="BK2659">
        <v>1</v>
      </c>
      <c r="BL2659">
        <v>0</v>
      </c>
      <c r="BO2659">
        <v>0</v>
      </c>
      <c r="BP2659">
        <v>0</v>
      </c>
      <c r="BW2659" t="str">
        <f t="shared" si="1593"/>
        <v>21:45:37.140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7</v>
      </c>
      <c r="CP2659" t="s">
        <v>119</v>
      </c>
      <c r="CQ2659">
        <v>168</v>
      </c>
      <c r="CR2659">
        <v>1</v>
      </c>
      <c r="CW2659">
        <v>13599210</v>
      </c>
      <c r="CY2659">
        <v>1</v>
      </c>
      <c r="CZ2659">
        <v>0</v>
      </c>
      <c r="DA2659">
        <v>1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 t="shared" si="1590"/>
        <v>07/22/2022 21:45:37.420</v>
      </c>
      <c r="C2660" t="str">
        <f t="shared" si="1556"/>
        <v>FFDFD3C0</v>
      </c>
      <c r="D2660" t="s">
        <v>124</v>
      </c>
      <c r="E2660">
        <v>2</v>
      </c>
      <c r="H2660">
        <v>156</v>
      </c>
      <c r="I2660" t="s">
        <v>125</v>
      </c>
      <c r="J2660" t="s">
        <v>126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591"/>
        <v>21:45:37.133</v>
      </c>
      <c r="T2660" t="str">
        <f t="shared" si="1592"/>
        <v>21:45:36.633</v>
      </c>
      <c r="U2660" t="str">
        <f t="shared" si="1572"/>
        <v>A54CFF</v>
      </c>
      <c r="V2660">
        <v>0</v>
      </c>
      <c r="W2660">
        <v>0</v>
      </c>
      <c r="X2660">
        <v>2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1</v>
      </c>
      <c r="AI2660" t="s">
        <v>993</v>
      </c>
      <c r="AJ2660">
        <v>43.483564999999999</v>
      </c>
      <c r="AK2660" t="s">
        <v>994</v>
      </c>
      <c r="AL2660">
        <v>-88.835706999999999</v>
      </c>
      <c r="AM2660">
        <v>25</v>
      </c>
      <c r="AN2660">
        <v>1050</v>
      </c>
      <c r="AO2660" t="s">
        <v>118</v>
      </c>
      <c r="AP2660">
        <v>70</v>
      </c>
      <c r="AQ2660">
        <v>-6</v>
      </c>
      <c r="AR2660">
        <v>-640</v>
      </c>
      <c r="AZ2660">
        <v>1200</v>
      </c>
      <c r="BA2660">
        <v>1</v>
      </c>
      <c r="BB2660" t="str">
        <f t="shared" si="1559"/>
        <v xml:space="preserve">N4400K  </v>
      </c>
      <c r="BC2660">
        <v>1</v>
      </c>
      <c r="BE2660">
        <v>0</v>
      </c>
      <c r="BF2660">
        <v>0</v>
      </c>
      <c r="BG2660">
        <v>0</v>
      </c>
      <c r="BH2660">
        <v>925</v>
      </c>
      <c r="BI2660">
        <v>1</v>
      </c>
      <c r="BJ2660">
        <v>1</v>
      </c>
      <c r="BK2660">
        <v>1</v>
      </c>
      <c r="BL2660">
        <v>0</v>
      </c>
      <c r="BO2660">
        <v>0</v>
      </c>
      <c r="BP2660">
        <v>0</v>
      </c>
      <c r="BW2660" t="str">
        <f t="shared" si="1593"/>
        <v>21:45:37.140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7</v>
      </c>
      <c r="CP2660" t="s">
        <v>119</v>
      </c>
      <c r="CQ2660">
        <v>168</v>
      </c>
      <c r="CR2660">
        <v>1</v>
      </c>
      <c r="CW2660">
        <v>13599210</v>
      </c>
      <c r="CY2660">
        <v>1</v>
      </c>
      <c r="CZ2660">
        <v>0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 t="shared" si="1590"/>
        <v>07/22/2022 21:45:37.420</v>
      </c>
      <c r="C2661" t="str">
        <f t="shared" si="1556"/>
        <v>FFDFD3C0</v>
      </c>
      <c r="D2661" t="s">
        <v>113</v>
      </c>
      <c r="E2661">
        <v>45</v>
      </c>
      <c r="H2661">
        <v>152</v>
      </c>
      <c r="I2661" t="s">
        <v>120</v>
      </c>
      <c r="J2661" t="s">
        <v>115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si="1591"/>
        <v>21:45:37.133</v>
      </c>
      <c r="T2661" t="str">
        <f t="shared" si="1592"/>
        <v>21:45:36.633</v>
      </c>
      <c r="U2661" t="str">
        <f t="shared" si="1572"/>
        <v>A54CFF</v>
      </c>
      <c r="V2661">
        <v>0</v>
      </c>
      <c r="W2661">
        <v>0</v>
      </c>
      <c r="X2661">
        <v>2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3</v>
      </c>
      <c r="AG2661">
        <v>2</v>
      </c>
      <c r="AH2661">
        <v>1</v>
      </c>
      <c r="AI2661" t="s">
        <v>993</v>
      </c>
      <c r="AJ2661">
        <v>43.483564999999999</v>
      </c>
      <c r="AK2661" t="s">
        <v>994</v>
      </c>
      <c r="AL2661">
        <v>-88.835706999999999</v>
      </c>
      <c r="AM2661">
        <v>25</v>
      </c>
      <c r="AN2661">
        <v>1050</v>
      </c>
      <c r="AO2661" t="s">
        <v>118</v>
      </c>
      <c r="AP2661">
        <v>70</v>
      </c>
      <c r="AQ2661">
        <v>-6</v>
      </c>
      <c r="AR2661">
        <v>-640</v>
      </c>
      <c r="AZ2661">
        <v>1200</v>
      </c>
      <c r="BA2661">
        <v>1</v>
      </c>
      <c r="BB2661" t="str">
        <f t="shared" si="1559"/>
        <v xml:space="preserve">N4400K  </v>
      </c>
      <c r="BC2661">
        <v>1</v>
      </c>
      <c r="BE2661">
        <v>0</v>
      </c>
      <c r="BF2661">
        <v>0</v>
      </c>
      <c r="BG2661">
        <v>0</v>
      </c>
      <c r="BH2661">
        <v>925</v>
      </c>
      <c r="BI2661">
        <v>1</v>
      </c>
      <c r="BJ2661">
        <v>1</v>
      </c>
      <c r="BK2661">
        <v>1</v>
      </c>
      <c r="BL2661">
        <v>0</v>
      </c>
      <c r="BO2661">
        <v>0</v>
      </c>
      <c r="BP2661">
        <v>0</v>
      </c>
      <c r="BW2661" t="str">
        <f t="shared" si="1593"/>
        <v>21:45:37.140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7</v>
      </c>
      <c r="CP2661" t="s">
        <v>119</v>
      </c>
      <c r="CQ2661">
        <v>168</v>
      </c>
      <c r="CR2661">
        <v>1</v>
      </c>
      <c r="CW2661">
        <v>13599210</v>
      </c>
      <c r="CY2661">
        <v>1</v>
      </c>
      <c r="CZ2661">
        <v>0</v>
      </c>
      <c r="DA2661">
        <v>1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 t="shared" si="1590"/>
        <v>07/22/2022 21:45:37.420</v>
      </c>
      <c r="C2662" t="str">
        <f t="shared" si="1556"/>
        <v>FFDFD3C0</v>
      </c>
      <c r="D2662" t="s">
        <v>121</v>
      </c>
      <c r="E2662">
        <v>12</v>
      </c>
      <c r="F2662">
        <v>1012</v>
      </c>
      <c r="G2662" t="s">
        <v>122</v>
      </c>
      <c r="J2662" t="s">
        <v>123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1591"/>
        <v>21:45:37.133</v>
      </c>
      <c r="T2662" t="str">
        <f t="shared" si="1592"/>
        <v>21:45:36.633</v>
      </c>
      <c r="U2662" t="str">
        <f t="shared" si="1572"/>
        <v>A54CFF</v>
      </c>
      <c r="V2662">
        <v>0</v>
      </c>
      <c r="W2662">
        <v>0</v>
      </c>
      <c r="X2662">
        <v>2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1</v>
      </c>
      <c r="AI2662" t="s">
        <v>993</v>
      </c>
      <c r="AJ2662">
        <v>43.483564999999999</v>
      </c>
      <c r="AK2662" t="s">
        <v>994</v>
      </c>
      <c r="AL2662">
        <v>-88.835706999999999</v>
      </c>
      <c r="AM2662">
        <v>25</v>
      </c>
      <c r="AN2662">
        <v>1050</v>
      </c>
      <c r="AO2662" t="s">
        <v>118</v>
      </c>
      <c r="AP2662">
        <v>70</v>
      </c>
      <c r="AQ2662">
        <v>-6</v>
      </c>
      <c r="AR2662">
        <v>-640</v>
      </c>
      <c r="AZ2662">
        <v>1200</v>
      </c>
      <c r="BA2662">
        <v>1</v>
      </c>
      <c r="BB2662" t="str">
        <f t="shared" si="1559"/>
        <v xml:space="preserve">N4400K  </v>
      </c>
      <c r="BC2662">
        <v>1</v>
      </c>
      <c r="BE2662">
        <v>0</v>
      </c>
      <c r="BF2662">
        <v>0</v>
      </c>
      <c r="BG2662">
        <v>0</v>
      </c>
      <c r="BH2662">
        <v>925</v>
      </c>
      <c r="BI2662">
        <v>1</v>
      </c>
      <c r="BJ2662">
        <v>1</v>
      </c>
      <c r="BK2662">
        <v>1</v>
      </c>
      <c r="BL2662">
        <v>0</v>
      </c>
      <c r="BO2662">
        <v>0</v>
      </c>
      <c r="BP2662">
        <v>0</v>
      </c>
      <c r="BW2662" t="str">
        <f t="shared" si="1593"/>
        <v>21:45:37.140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7</v>
      </c>
      <c r="CP2662" t="s">
        <v>119</v>
      </c>
      <c r="CQ2662">
        <v>168</v>
      </c>
      <c r="CR2662">
        <v>1</v>
      </c>
      <c r="CW2662">
        <v>13599210</v>
      </c>
      <c r="CY2662">
        <v>1</v>
      </c>
      <c r="CZ2662">
        <v>0</v>
      </c>
      <c r="DA2662">
        <v>0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>"07/22/2022 21:45:38.342"</f>
        <v>07/22/2022 21:45:38.342</v>
      </c>
      <c r="C2663" t="str">
        <f t="shared" si="1556"/>
        <v>FFDFD3C0</v>
      </c>
      <c r="D2663" t="s">
        <v>121</v>
      </c>
      <c r="E2663">
        <v>12</v>
      </c>
      <c r="F2663">
        <v>1012</v>
      </c>
      <c r="G2663" t="s">
        <v>122</v>
      </c>
      <c r="J2663" t="s">
        <v>123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ref="S2663:S2668" si="1594">"21:45:38.023"</f>
        <v>21:45:38.023</v>
      </c>
      <c r="T2663" t="str">
        <f t="shared" ref="T2663:T2668" si="1595">"21:45:37.623"</f>
        <v>21:45:37.623</v>
      </c>
      <c r="U2663" t="str">
        <f t="shared" si="1572"/>
        <v>A54CFF</v>
      </c>
      <c r="V2663">
        <v>0</v>
      </c>
      <c r="W2663">
        <v>0</v>
      </c>
      <c r="X2663">
        <v>2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1</v>
      </c>
      <c r="AI2663" t="s">
        <v>993</v>
      </c>
      <c r="AJ2663">
        <v>43.483564999999999</v>
      </c>
      <c r="AK2663" t="s">
        <v>995</v>
      </c>
      <c r="AL2663">
        <v>-88.835319999999996</v>
      </c>
      <c r="AM2663">
        <v>25</v>
      </c>
      <c r="AN2663">
        <v>1050</v>
      </c>
      <c r="AO2663" t="s">
        <v>118</v>
      </c>
      <c r="AP2663">
        <v>71</v>
      </c>
      <c r="AQ2663">
        <v>-2</v>
      </c>
      <c r="AR2663">
        <v>-768</v>
      </c>
      <c r="AZ2663">
        <v>1200</v>
      </c>
      <c r="BA2663">
        <v>1</v>
      </c>
      <c r="BB2663" t="str">
        <f t="shared" si="1559"/>
        <v xml:space="preserve">N4400K  </v>
      </c>
      <c r="BC2663">
        <v>1</v>
      </c>
      <c r="BE2663">
        <v>0</v>
      </c>
      <c r="BF2663">
        <v>0</v>
      </c>
      <c r="BG2663">
        <v>0</v>
      </c>
      <c r="BH2663">
        <v>925</v>
      </c>
      <c r="BI2663">
        <v>1</v>
      </c>
      <c r="BJ2663">
        <v>1</v>
      </c>
      <c r="BK2663">
        <v>1</v>
      </c>
      <c r="BL2663">
        <v>0</v>
      </c>
      <c r="BO2663">
        <v>0</v>
      </c>
      <c r="BP2663">
        <v>0</v>
      </c>
      <c r="BW2663" t="str">
        <f t="shared" ref="BW2663:BW2668" si="1596">"21:45:38.031"</f>
        <v>21:45:38.031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7</v>
      </c>
      <c r="CP2663" t="s">
        <v>119</v>
      </c>
      <c r="CQ2663">
        <v>168</v>
      </c>
      <c r="CR2663">
        <v>1</v>
      </c>
      <c r="CW2663">
        <v>13600978</v>
      </c>
      <c r="CY2663">
        <v>1</v>
      </c>
      <c r="CZ2663">
        <v>0</v>
      </c>
      <c r="DA2663">
        <v>0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>"07/22/2022 21:45:38.357"</f>
        <v>07/22/2022 21:45:38.357</v>
      </c>
      <c r="C2664" t="str">
        <f t="shared" si="1556"/>
        <v>FFDFD3C0</v>
      </c>
      <c r="D2664" t="s">
        <v>113</v>
      </c>
      <c r="E2664">
        <v>44</v>
      </c>
      <c r="H2664">
        <v>151</v>
      </c>
      <c r="I2664" t="s">
        <v>114</v>
      </c>
      <c r="J2664" t="s">
        <v>115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1594"/>
        <v>21:45:38.023</v>
      </c>
      <c r="T2664" t="str">
        <f t="shared" si="1595"/>
        <v>21:45:37.623</v>
      </c>
      <c r="U2664" t="str">
        <f t="shared" si="1572"/>
        <v>A54CFF</v>
      </c>
      <c r="V2664">
        <v>0</v>
      </c>
      <c r="W2664">
        <v>0</v>
      </c>
      <c r="X2664">
        <v>2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1</v>
      </c>
      <c r="AI2664" t="s">
        <v>993</v>
      </c>
      <c r="AJ2664">
        <v>43.483564999999999</v>
      </c>
      <c r="AK2664" t="s">
        <v>995</v>
      </c>
      <c r="AL2664">
        <v>-88.835319999999996</v>
      </c>
      <c r="AM2664">
        <v>25</v>
      </c>
      <c r="AN2664">
        <v>1050</v>
      </c>
      <c r="AO2664" t="s">
        <v>118</v>
      </c>
      <c r="AP2664">
        <v>71</v>
      </c>
      <c r="AQ2664">
        <v>-2</v>
      </c>
      <c r="AR2664">
        <v>-768</v>
      </c>
      <c r="AZ2664">
        <v>1200</v>
      </c>
      <c r="BA2664">
        <v>1</v>
      </c>
      <c r="BB2664" t="str">
        <f t="shared" si="1559"/>
        <v xml:space="preserve">N4400K  </v>
      </c>
      <c r="BC2664">
        <v>1</v>
      </c>
      <c r="BE2664">
        <v>0</v>
      </c>
      <c r="BF2664">
        <v>0</v>
      </c>
      <c r="BG2664">
        <v>0</v>
      </c>
      <c r="BH2664">
        <v>925</v>
      </c>
      <c r="BI2664">
        <v>1</v>
      </c>
      <c r="BJ2664">
        <v>1</v>
      </c>
      <c r="BK2664">
        <v>1</v>
      </c>
      <c r="BL2664">
        <v>0</v>
      </c>
      <c r="BO2664">
        <v>0</v>
      </c>
      <c r="BP2664">
        <v>0</v>
      </c>
      <c r="BW2664" t="str">
        <f t="shared" si="1596"/>
        <v>21:45:38.031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7</v>
      </c>
      <c r="CP2664" t="s">
        <v>119</v>
      </c>
      <c r="CQ2664">
        <v>168</v>
      </c>
      <c r="CR2664">
        <v>1</v>
      </c>
      <c r="CW2664">
        <v>13600978</v>
      </c>
      <c r="CY2664">
        <v>1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>"07/22/2022 21:45:38.357"</f>
        <v>07/22/2022 21:45:38.357</v>
      </c>
      <c r="C2665" t="str">
        <f t="shared" si="1556"/>
        <v>FFDFD3C0</v>
      </c>
      <c r="D2665" t="s">
        <v>121</v>
      </c>
      <c r="E2665">
        <v>11</v>
      </c>
      <c r="F2665">
        <v>1011</v>
      </c>
      <c r="G2665" t="s">
        <v>125</v>
      </c>
      <c r="J2665" t="s">
        <v>123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1594"/>
        <v>21:45:38.023</v>
      </c>
      <c r="T2665" t="str">
        <f t="shared" si="1595"/>
        <v>21:45:37.623</v>
      </c>
      <c r="U2665" t="str">
        <f t="shared" si="1572"/>
        <v>A54CFF</v>
      </c>
      <c r="V2665">
        <v>0</v>
      </c>
      <c r="W2665">
        <v>0</v>
      </c>
      <c r="X2665">
        <v>2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3</v>
      </c>
      <c r="AG2665">
        <v>2</v>
      </c>
      <c r="AH2665">
        <v>1</v>
      </c>
      <c r="AI2665" t="s">
        <v>993</v>
      </c>
      <c r="AJ2665">
        <v>43.483564999999999</v>
      </c>
      <c r="AK2665" t="s">
        <v>995</v>
      </c>
      <c r="AL2665">
        <v>-88.835319999999996</v>
      </c>
      <c r="AM2665">
        <v>25</v>
      </c>
      <c r="AN2665">
        <v>1050</v>
      </c>
      <c r="AO2665" t="s">
        <v>118</v>
      </c>
      <c r="AP2665">
        <v>71</v>
      </c>
      <c r="AQ2665">
        <v>-2</v>
      </c>
      <c r="AR2665">
        <v>-768</v>
      </c>
      <c r="AZ2665">
        <v>1200</v>
      </c>
      <c r="BA2665">
        <v>1</v>
      </c>
      <c r="BB2665" t="str">
        <f t="shared" si="1559"/>
        <v xml:space="preserve">N4400K  </v>
      </c>
      <c r="BC2665">
        <v>1</v>
      </c>
      <c r="BE2665">
        <v>0</v>
      </c>
      <c r="BF2665">
        <v>0</v>
      </c>
      <c r="BG2665">
        <v>0</v>
      </c>
      <c r="BH2665">
        <v>925</v>
      </c>
      <c r="BI2665">
        <v>1</v>
      </c>
      <c r="BJ2665">
        <v>1</v>
      </c>
      <c r="BK2665">
        <v>1</v>
      </c>
      <c r="BL2665">
        <v>0</v>
      </c>
      <c r="BO2665">
        <v>0</v>
      </c>
      <c r="BP2665">
        <v>0</v>
      </c>
      <c r="BW2665" t="str">
        <f t="shared" si="1596"/>
        <v>21:45:38.031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7</v>
      </c>
      <c r="CP2665" t="s">
        <v>119</v>
      </c>
      <c r="CQ2665">
        <v>168</v>
      </c>
      <c r="CR2665">
        <v>1</v>
      </c>
      <c r="CW2665">
        <v>13600978</v>
      </c>
      <c r="CY2665">
        <v>1</v>
      </c>
      <c r="CZ2665">
        <v>0</v>
      </c>
      <c r="DA2665">
        <v>1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>"07/22/2022 21:45:38.357"</f>
        <v>07/22/2022 21:45:38.357</v>
      </c>
      <c r="C2666" t="str">
        <f t="shared" si="1556"/>
        <v>FFDFD3C0</v>
      </c>
      <c r="D2666" t="s">
        <v>127</v>
      </c>
      <c r="E2666">
        <v>8</v>
      </c>
      <c r="F2666">
        <v>2008</v>
      </c>
      <c r="G2666" t="s">
        <v>128</v>
      </c>
      <c r="J2666" t="s">
        <v>129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si="1594"/>
        <v>21:45:38.023</v>
      </c>
      <c r="T2666" t="str">
        <f t="shared" si="1595"/>
        <v>21:45:37.623</v>
      </c>
      <c r="U2666" t="str">
        <f t="shared" si="1572"/>
        <v>A54CFF</v>
      </c>
      <c r="V2666">
        <v>0</v>
      </c>
      <c r="W2666">
        <v>0</v>
      </c>
      <c r="X2666">
        <v>2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1</v>
      </c>
      <c r="AI2666" t="s">
        <v>993</v>
      </c>
      <c r="AJ2666">
        <v>43.483564999999999</v>
      </c>
      <c r="AK2666" t="s">
        <v>995</v>
      </c>
      <c r="AL2666">
        <v>-88.835319999999996</v>
      </c>
      <c r="AM2666">
        <v>25</v>
      </c>
      <c r="AN2666">
        <v>1050</v>
      </c>
      <c r="AO2666" t="s">
        <v>118</v>
      </c>
      <c r="AP2666">
        <v>71</v>
      </c>
      <c r="AQ2666">
        <v>-2</v>
      </c>
      <c r="AR2666">
        <v>-768</v>
      </c>
      <c r="AZ2666">
        <v>1200</v>
      </c>
      <c r="BA2666">
        <v>1</v>
      </c>
      <c r="BB2666" t="str">
        <f t="shared" si="1559"/>
        <v xml:space="preserve">N4400K  </v>
      </c>
      <c r="BC2666">
        <v>1</v>
      </c>
      <c r="BE2666">
        <v>0</v>
      </c>
      <c r="BF2666">
        <v>0</v>
      </c>
      <c r="BG2666">
        <v>0</v>
      </c>
      <c r="BH2666">
        <v>925</v>
      </c>
      <c r="BI2666">
        <v>1</v>
      </c>
      <c r="BJ2666">
        <v>1</v>
      </c>
      <c r="BK2666">
        <v>1</v>
      </c>
      <c r="BL2666">
        <v>0</v>
      </c>
      <c r="BO2666">
        <v>0</v>
      </c>
      <c r="BP2666">
        <v>0</v>
      </c>
      <c r="BW2666" t="str">
        <f t="shared" si="1596"/>
        <v>21:45:38.031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7</v>
      </c>
      <c r="CP2666" t="s">
        <v>119</v>
      </c>
      <c r="CQ2666">
        <v>168</v>
      </c>
      <c r="CR2666">
        <v>1</v>
      </c>
      <c r="CW2666">
        <v>13600978</v>
      </c>
      <c r="CY2666">
        <v>1</v>
      </c>
      <c r="CZ2666">
        <v>0</v>
      </c>
      <c r="DA2666">
        <v>1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>"07/22/2022 21:45:38.357"</f>
        <v>07/22/2022 21:45:38.357</v>
      </c>
      <c r="C2667" t="str">
        <f t="shared" ref="C2667:C2730" si="1597">"FFDFD3C0"</f>
        <v>FFDFD3C0</v>
      </c>
      <c r="D2667" t="s">
        <v>124</v>
      </c>
      <c r="E2667">
        <v>2</v>
      </c>
      <c r="H2667">
        <v>156</v>
      </c>
      <c r="I2667" t="s">
        <v>125</v>
      </c>
      <c r="J2667" t="s">
        <v>126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594"/>
        <v>21:45:38.023</v>
      </c>
      <c r="T2667" t="str">
        <f t="shared" si="1595"/>
        <v>21:45:37.623</v>
      </c>
      <c r="U2667" t="str">
        <f t="shared" si="1572"/>
        <v>A54CFF</v>
      </c>
      <c r="V2667">
        <v>0</v>
      </c>
      <c r="W2667">
        <v>0</v>
      </c>
      <c r="X2667">
        <v>2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1</v>
      </c>
      <c r="AI2667" t="s">
        <v>993</v>
      </c>
      <c r="AJ2667">
        <v>43.483564999999999</v>
      </c>
      <c r="AK2667" t="s">
        <v>995</v>
      </c>
      <c r="AL2667">
        <v>-88.835319999999996</v>
      </c>
      <c r="AM2667">
        <v>25</v>
      </c>
      <c r="AN2667">
        <v>1050</v>
      </c>
      <c r="AO2667" t="s">
        <v>118</v>
      </c>
      <c r="AP2667">
        <v>71</v>
      </c>
      <c r="AQ2667">
        <v>-2</v>
      </c>
      <c r="AR2667">
        <v>-768</v>
      </c>
      <c r="AZ2667">
        <v>1200</v>
      </c>
      <c r="BA2667">
        <v>1</v>
      </c>
      <c r="BB2667" t="str">
        <f t="shared" ref="BB2667:BB2730" si="1598">"N4400K  "</f>
        <v xml:space="preserve">N4400K  </v>
      </c>
      <c r="BC2667">
        <v>1</v>
      </c>
      <c r="BE2667">
        <v>0</v>
      </c>
      <c r="BF2667">
        <v>0</v>
      </c>
      <c r="BG2667">
        <v>0</v>
      </c>
      <c r="BH2667">
        <v>925</v>
      </c>
      <c r="BI2667">
        <v>1</v>
      </c>
      <c r="BJ2667">
        <v>1</v>
      </c>
      <c r="BK2667">
        <v>1</v>
      </c>
      <c r="BL2667">
        <v>0</v>
      </c>
      <c r="BO2667">
        <v>0</v>
      </c>
      <c r="BP2667">
        <v>0</v>
      </c>
      <c r="BW2667" t="str">
        <f t="shared" si="1596"/>
        <v>21:45:38.031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7</v>
      </c>
      <c r="CP2667" t="s">
        <v>119</v>
      </c>
      <c r="CQ2667">
        <v>168</v>
      </c>
      <c r="CR2667">
        <v>1</v>
      </c>
      <c r="CW2667">
        <v>13600978</v>
      </c>
      <c r="CY2667">
        <v>1</v>
      </c>
      <c r="CZ2667">
        <v>0</v>
      </c>
      <c r="DA2667">
        <v>1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>"07/22/2022 21:45:38.357"</f>
        <v>07/22/2022 21:45:38.357</v>
      </c>
      <c r="C2668" t="str">
        <f t="shared" si="1597"/>
        <v>FFDFD3C0</v>
      </c>
      <c r="D2668" t="s">
        <v>113</v>
      </c>
      <c r="E2668">
        <v>45</v>
      </c>
      <c r="H2668">
        <v>152</v>
      </c>
      <c r="I2668" t="s">
        <v>120</v>
      </c>
      <c r="J2668" t="s">
        <v>115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si="1594"/>
        <v>21:45:38.023</v>
      </c>
      <c r="T2668" t="str">
        <f t="shared" si="1595"/>
        <v>21:45:37.623</v>
      </c>
      <c r="U2668" t="str">
        <f t="shared" si="1572"/>
        <v>A54CFF</v>
      </c>
      <c r="V2668">
        <v>0</v>
      </c>
      <c r="W2668">
        <v>0</v>
      </c>
      <c r="X2668">
        <v>2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3</v>
      </c>
      <c r="AG2668">
        <v>2</v>
      </c>
      <c r="AH2668">
        <v>1</v>
      </c>
      <c r="AI2668" t="s">
        <v>993</v>
      </c>
      <c r="AJ2668">
        <v>43.483564999999999</v>
      </c>
      <c r="AK2668" t="s">
        <v>995</v>
      </c>
      <c r="AL2668">
        <v>-88.835319999999996</v>
      </c>
      <c r="AM2668">
        <v>25</v>
      </c>
      <c r="AN2668">
        <v>1050</v>
      </c>
      <c r="AO2668" t="s">
        <v>118</v>
      </c>
      <c r="AP2668">
        <v>71</v>
      </c>
      <c r="AQ2668">
        <v>-2</v>
      </c>
      <c r="AR2668">
        <v>-768</v>
      </c>
      <c r="AZ2668">
        <v>1200</v>
      </c>
      <c r="BA2668">
        <v>1</v>
      </c>
      <c r="BB2668" t="str">
        <f t="shared" si="1598"/>
        <v xml:space="preserve">N4400K  </v>
      </c>
      <c r="BC2668">
        <v>1</v>
      </c>
      <c r="BE2668">
        <v>0</v>
      </c>
      <c r="BF2668">
        <v>0</v>
      </c>
      <c r="BG2668">
        <v>0</v>
      </c>
      <c r="BH2668">
        <v>925</v>
      </c>
      <c r="BI2668">
        <v>1</v>
      </c>
      <c r="BJ2668">
        <v>1</v>
      </c>
      <c r="BK2668">
        <v>1</v>
      </c>
      <c r="BL2668">
        <v>0</v>
      </c>
      <c r="BO2668">
        <v>0</v>
      </c>
      <c r="BP2668">
        <v>0</v>
      </c>
      <c r="BW2668" t="str">
        <f t="shared" si="1596"/>
        <v>21:45:38.031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7</v>
      </c>
      <c r="CP2668" t="s">
        <v>119</v>
      </c>
      <c r="CQ2668">
        <v>168</v>
      </c>
      <c r="CR2668">
        <v>1</v>
      </c>
      <c r="CW2668">
        <v>13600978</v>
      </c>
      <c r="CY2668">
        <v>1</v>
      </c>
      <c r="CZ2668">
        <v>0</v>
      </c>
      <c r="DA2668">
        <v>1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>"07/22/2022 21:45:39.529"</f>
        <v>07/22/2022 21:45:39.529</v>
      </c>
      <c r="C2669" t="str">
        <f t="shared" si="1597"/>
        <v>FFDFD3C0</v>
      </c>
      <c r="D2669" t="s">
        <v>121</v>
      </c>
      <c r="E2669">
        <v>12</v>
      </c>
      <c r="F2669">
        <v>1012</v>
      </c>
      <c r="G2669" t="s">
        <v>122</v>
      </c>
      <c r="J2669" t="s">
        <v>123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ref="S2669:S2674" si="1599">"21:45:39.195"</f>
        <v>21:45:39.195</v>
      </c>
      <c r="T2669" t="str">
        <f t="shared" ref="T2669:T2674" si="1600">"21:45:38.695"</f>
        <v>21:45:38.695</v>
      </c>
      <c r="U2669" t="str">
        <f t="shared" si="1572"/>
        <v>A54CFF</v>
      </c>
      <c r="V2669">
        <v>0</v>
      </c>
      <c r="W2669">
        <v>0</v>
      </c>
      <c r="X2669">
        <v>2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3</v>
      </c>
      <c r="AG2669">
        <v>2</v>
      </c>
      <c r="AH2669">
        <v>1</v>
      </c>
      <c r="AI2669" t="s">
        <v>993</v>
      </c>
      <c r="AJ2669">
        <v>43.483564999999999</v>
      </c>
      <c r="AK2669" t="s">
        <v>996</v>
      </c>
      <c r="AL2669">
        <v>-88.834805000000003</v>
      </c>
      <c r="AM2669">
        <v>25</v>
      </c>
      <c r="AN2669">
        <v>1025</v>
      </c>
      <c r="AO2669" t="s">
        <v>118</v>
      </c>
      <c r="AP2669">
        <v>72</v>
      </c>
      <c r="AQ2669">
        <v>1</v>
      </c>
      <c r="AR2669">
        <v>-704</v>
      </c>
      <c r="AZ2669">
        <v>1200</v>
      </c>
      <c r="BA2669">
        <v>1</v>
      </c>
      <c r="BB2669" t="str">
        <f t="shared" si="1598"/>
        <v xml:space="preserve">N4400K  </v>
      </c>
      <c r="BC2669">
        <v>1</v>
      </c>
      <c r="BE2669">
        <v>0</v>
      </c>
      <c r="BF2669">
        <v>0</v>
      </c>
      <c r="BG2669">
        <v>0</v>
      </c>
      <c r="BH2669">
        <v>900</v>
      </c>
      <c r="BI2669">
        <v>1</v>
      </c>
      <c r="BJ2669">
        <v>1</v>
      </c>
      <c r="BK2669">
        <v>1</v>
      </c>
      <c r="BL2669">
        <v>0</v>
      </c>
      <c r="BO2669">
        <v>0</v>
      </c>
      <c r="BP2669">
        <v>0</v>
      </c>
      <c r="BW2669" t="str">
        <f t="shared" ref="BW2669:BW2674" si="1601">"21:45:39.202"</f>
        <v>21:45:39.202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7</v>
      </c>
      <c r="CP2669" t="s">
        <v>119</v>
      </c>
      <c r="CQ2669">
        <v>168</v>
      </c>
      <c r="CR2669">
        <v>1</v>
      </c>
      <c r="CW2669">
        <v>13603208</v>
      </c>
      <c r="CY2669">
        <v>1</v>
      </c>
      <c r="CZ2669">
        <v>0</v>
      </c>
      <c r="DA2669">
        <v>0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>"07/22/2022 21:45:39.529"</f>
        <v>07/22/2022 21:45:39.529</v>
      </c>
      <c r="C2670" t="str">
        <f t="shared" si="1597"/>
        <v>FFDFD3C0</v>
      </c>
      <c r="D2670" t="s">
        <v>113</v>
      </c>
      <c r="E2670">
        <v>44</v>
      </c>
      <c r="H2670">
        <v>151</v>
      </c>
      <c r="I2670" t="s">
        <v>114</v>
      </c>
      <c r="J2670" t="s">
        <v>115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599"/>
        <v>21:45:39.195</v>
      </c>
      <c r="T2670" t="str">
        <f t="shared" si="1600"/>
        <v>21:45:38.695</v>
      </c>
      <c r="U2670" t="str">
        <f t="shared" si="1572"/>
        <v>A54CFF</v>
      </c>
      <c r="V2670">
        <v>0</v>
      </c>
      <c r="W2670">
        <v>0</v>
      </c>
      <c r="X2670">
        <v>2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1</v>
      </c>
      <c r="AI2670" t="s">
        <v>993</v>
      </c>
      <c r="AJ2670">
        <v>43.483564999999999</v>
      </c>
      <c r="AK2670" t="s">
        <v>996</v>
      </c>
      <c r="AL2670">
        <v>-88.834805000000003</v>
      </c>
      <c r="AM2670">
        <v>25</v>
      </c>
      <c r="AN2670">
        <v>1025</v>
      </c>
      <c r="AO2670" t="s">
        <v>118</v>
      </c>
      <c r="AP2670">
        <v>72</v>
      </c>
      <c r="AQ2670">
        <v>1</v>
      </c>
      <c r="AR2670">
        <v>-704</v>
      </c>
      <c r="AZ2670">
        <v>1200</v>
      </c>
      <c r="BA2670">
        <v>1</v>
      </c>
      <c r="BB2670" t="str">
        <f t="shared" si="1598"/>
        <v xml:space="preserve">N4400K  </v>
      </c>
      <c r="BC2670">
        <v>1</v>
      </c>
      <c r="BE2670">
        <v>0</v>
      </c>
      <c r="BF2670">
        <v>0</v>
      </c>
      <c r="BG2670">
        <v>0</v>
      </c>
      <c r="BH2670">
        <v>900</v>
      </c>
      <c r="BI2670">
        <v>1</v>
      </c>
      <c r="BJ2670">
        <v>1</v>
      </c>
      <c r="BK2670">
        <v>1</v>
      </c>
      <c r="BL2670">
        <v>0</v>
      </c>
      <c r="BO2670">
        <v>0</v>
      </c>
      <c r="BP2670">
        <v>0</v>
      </c>
      <c r="BW2670" t="str">
        <f t="shared" si="1601"/>
        <v>21:45:39.202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7</v>
      </c>
      <c r="CP2670" t="s">
        <v>119</v>
      </c>
      <c r="CQ2670">
        <v>168</v>
      </c>
      <c r="CR2670">
        <v>1</v>
      </c>
      <c r="CW2670">
        <v>13603208</v>
      </c>
      <c r="CY2670">
        <v>1</v>
      </c>
      <c r="CZ2670">
        <v>0</v>
      </c>
      <c r="DA2670">
        <v>0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>"07/22/2022 21:45:39.529"</f>
        <v>07/22/2022 21:45:39.529</v>
      </c>
      <c r="C2671" t="str">
        <f t="shared" si="1597"/>
        <v>FFDFD3C0</v>
      </c>
      <c r="D2671" t="s">
        <v>121</v>
      </c>
      <c r="E2671">
        <v>11</v>
      </c>
      <c r="F2671">
        <v>1011</v>
      </c>
      <c r="G2671" t="s">
        <v>125</v>
      </c>
      <c r="J2671" t="s">
        <v>123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si="1599"/>
        <v>21:45:39.195</v>
      </c>
      <c r="T2671" t="str">
        <f t="shared" si="1600"/>
        <v>21:45:38.695</v>
      </c>
      <c r="U2671" t="str">
        <f t="shared" si="1572"/>
        <v>A54CFF</v>
      </c>
      <c r="V2671">
        <v>0</v>
      </c>
      <c r="W2671">
        <v>0</v>
      </c>
      <c r="X2671">
        <v>2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1</v>
      </c>
      <c r="AI2671" t="s">
        <v>993</v>
      </c>
      <c r="AJ2671">
        <v>43.483564999999999</v>
      </c>
      <c r="AK2671" t="s">
        <v>996</v>
      </c>
      <c r="AL2671">
        <v>-88.834805000000003</v>
      </c>
      <c r="AM2671">
        <v>25</v>
      </c>
      <c r="AN2671">
        <v>1025</v>
      </c>
      <c r="AO2671" t="s">
        <v>118</v>
      </c>
      <c r="AP2671">
        <v>72</v>
      </c>
      <c r="AQ2671">
        <v>1</v>
      </c>
      <c r="AR2671">
        <v>-704</v>
      </c>
      <c r="AZ2671">
        <v>1200</v>
      </c>
      <c r="BA2671">
        <v>1</v>
      </c>
      <c r="BB2671" t="str">
        <f t="shared" si="1598"/>
        <v xml:space="preserve">N4400K  </v>
      </c>
      <c r="BC2671">
        <v>1</v>
      </c>
      <c r="BE2671">
        <v>0</v>
      </c>
      <c r="BF2671">
        <v>0</v>
      </c>
      <c r="BG2671">
        <v>0</v>
      </c>
      <c r="BH2671">
        <v>900</v>
      </c>
      <c r="BI2671">
        <v>1</v>
      </c>
      <c r="BJ2671">
        <v>1</v>
      </c>
      <c r="BK2671">
        <v>1</v>
      </c>
      <c r="BL2671">
        <v>0</v>
      </c>
      <c r="BO2671">
        <v>0</v>
      </c>
      <c r="BP2671">
        <v>0</v>
      </c>
      <c r="BW2671" t="str">
        <f t="shared" si="1601"/>
        <v>21:45:39.202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7</v>
      </c>
      <c r="CP2671" t="s">
        <v>119</v>
      </c>
      <c r="CQ2671">
        <v>168</v>
      </c>
      <c r="CR2671">
        <v>1</v>
      </c>
      <c r="CW2671">
        <v>13603208</v>
      </c>
      <c r="CY2671">
        <v>1</v>
      </c>
      <c r="CZ2671">
        <v>0</v>
      </c>
      <c r="DA2671">
        <v>1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>"07/22/2022 21:45:39.576"</f>
        <v>07/22/2022 21:45:39.576</v>
      </c>
      <c r="C2672" t="str">
        <f t="shared" si="1597"/>
        <v>FFDFD3C0</v>
      </c>
      <c r="D2672" t="s">
        <v>127</v>
      </c>
      <c r="E2672">
        <v>8</v>
      </c>
      <c r="F2672">
        <v>2008</v>
      </c>
      <c r="G2672" t="s">
        <v>128</v>
      </c>
      <c r="J2672" t="s">
        <v>129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 t="shared" si="1599"/>
        <v>21:45:39.195</v>
      </c>
      <c r="T2672" t="str">
        <f t="shared" si="1600"/>
        <v>21:45:38.695</v>
      </c>
      <c r="U2672" t="str">
        <f t="shared" si="1572"/>
        <v>A54CFF</v>
      </c>
      <c r="V2672">
        <v>0</v>
      </c>
      <c r="W2672">
        <v>0</v>
      </c>
      <c r="X2672">
        <v>2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1</v>
      </c>
      <c r="AI2672" t="s">
        <v>993</v>
      </c>
      <c r="AJ2672">
        <v>43.483564999999999</v>
      </c>
      <c r="AK2672" t="s">
        <v>996</v>
      </c>
      <c r="AL2672">
        <v>-88.834805000000003</v>
      </c>
      <c r="AM2672">
        <v>25</v>
      </c>
      <c r="AN2672">
        <v>1025</v>
      </c>
      <c r="AO2672" t="s">
        <v>118</v>
      </c>
      <c r="AP2672">
        <v>72</v>
      </c>
      <c r="AQ2672">
        <v>1</v>
      </c>
      <c r="AR2672">
        <v>-704</v>
      </c>
      <c r="AZ2672">
        <v>1200</v>
      </c>
      <c r="BA2672">
        <v>1</v>
      </c>
      <c r="BB2672" t="str">
        <f t="shared" si="1598"/>
        <v xml:space="preserve">N4400K  </v>
      </c>
      <c r="BC2672">
        <v>1</v>
      </c>
      <c r="BE2672">
        <v>0</v>
      </c>
      <c r="BF2672">
        <v>0</v>
      </c>
      <c r="BG2672">
        <v>0</v>
      </c>
      <c r="BH2672">
        <v>900</v>
      </c>
      <c r="BI2672">
        <v>1</v>
      </c>
      <c r="BJ2672">
        <v>1</v>
      </c>
      <c r="BK2672">
        <v>1</v>
      </c>
      <c r="BL2672">
        <v>0</v>
      </c>
      <c r="BO2672">
        <v>0</v>
      </c>
      <c r="BP2672">
        <v>0</v>
      </c>
      <c r="BW2672" t="str">
        <f t="shared" si="1601"/>
        <v>21:45:39.202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7</v>
      </c>
      <c r="CP2672" t="s">
        <v>119</v>
      </c>
      <c r="CQ2672">
        <v>168</v>
      </c>
      <c r="CR2672">
        <v>1</v>
      </c>
      <c r="CW2672">
        <v>13603208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>"07/22/2022 21:45:39.576"</f>
        <v>07/22/2022 21:45:39.576</v>
      </c>
      <c r="C2673" t="str">
        <f t="shared" si="1597"/>
        <v>FFDFD3C0</v>
      </c>
      <c r="D2673" t="s">
        <v>124</v>
      </c>
      <c r="E2673">
        <v>2</v>
      </c>
      <c r="H2673">
        <v>156</v>
      </c>
      <c r="I2673" t="s">
        <v>125</v>
      </c>
      <c r="J2673" t="s">
        <v>126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si="1599"/>
        <v>21:45:39.195</v>
      </c>
      <c r="T2673" t="str">
        <f t="shared" si="1600"/>
        <v>21:45:38.695</v>
      </c>
      <c r="U2673" t="str">
        <f t="shared" si="1572"/>
        <v>A54CFF</v>
      </c>
      <c r="V2673">
        <v>0</v>
      </c>
      <c r="W2673">
        <v>0</v>
      </c>
      <c r="X2673">
        <v>2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3</v>
      </c>
      <c r="AG2673">
        <v>2</v>
      </c>
      <c r="AH2673">
        <v>1</v>
      </c>
      <c r="AI2673" t="s">
        <v>993</v>
      </c>
      <c r="AJ2673">
        <v>43.483564999999999</v>
      </c>
      <c r="AK2673" t="s">
        <v>996</v>
      </c>
      <c r="AL2673">
        <v>-88.834805000000003</v>
      </c>
      <c r="AM2673">
        <v>25</v>
      </c>
      <c r="AN2673">
        <v>1025</v>
      </c>
      <c r="AO2673" t="s">
        <v>118</v>
      </c>
      <c r="AP2673">
        <v>72</v>
      </c>
      <c r="AQ2673">
        <v>1</v>
      </c>
      <c r="AR2673">
        <v>-704</v>
      </c>
      <c r="AZ2673">
        <v>1200</v>
      </c>
      <c r="BA2673">
        <v>1</v>
      </c>
      <c r="BB2673" t="str">
        <f t="shared" si="1598"/>
        <v xml:space="preserve">N4400K  </v>
      </c>
      <c r="BC2673">
        <v>1</v>
      </c>
      <c r="BE2673">
        <v>0</v>
      </c>
      <c r="BF2673">
        <v>0</v>
      </c>
      <c r="BG2673">
        <v>0</v>
      </c>
      <c r="BH2673">
        <v>900</v>
      </c>
      <c r="BI2673">
        <v>1</v>
      </c>
      <c r="BJ2673">
        <v>1</v>
      </c>
      <c r="BK2673">
        <v>1</v>
      </c>
      <c r="BL2673">
        <v>0</v>
      </c>
      <c r="BO2673">
        <v>0</v>
      </c>
      <c r="BP2673">
        <v>0</v>
      </c>
      <c r="BW2673" t="str">
        <f t="shared" si="1601"/>
        <v>21:45:39.202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7</v>
      </c>
      <c r="CP2673" t="s">
        <v>119</v>
      </c>
      <c r="CQ2673">
        <v>168</v>
      </c>
      <c r="CR2673">
        <v>1</v>
      </c>
      <c r="CW2673">
        <v>13603208</v>
      </c>
      <c r="CY2673">
        <v>1</v>
      </c>
      <c r="CZ2673">
        <v>0</v>
      </c>
      <c r="DA2673">
        <v>0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>"07/22/2022 21:45:39.576"</f>
        <v>07/22/2022 21:45:39.576</v>
      </c>
      <c r="C2674" t="str">
        <f t="shared" si="1597"/>
        <v>FFDFD3C0</v>
      </c>
      <c r="D2674" t="s">
        <v>113</v>
      </c>
      <c r="E2674">
        <v>45</v>
      </c>
      <c r="H2674">
        <v>152</v>
      </c>
      <c r="I2674" t="s">
        <v>120</v>
      </c>
      <c r="J2674" t="s">
        <v>115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599"/>
        <v>21:45:39.195</v>
      </c>
      <c r="T2674" t="str">
        <f t="shared" si="1600"/>
        <v>21:45:38.695</v>
      </c>
      <c r="U2674" t="str">
        <f t="shared" si="1572"/>
        <v>A54CFF</v>
      </c>
      <c r="V2674">
        <v>0</v>
      </c>
      <c r="W2674">
        <v>0</v>
      </c>
      <c r="X2674">
        <v>2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3</v>
      </c>
      <c r="AG2674">
        <v>2</v>
      </c>
      <c r="AH2674">
        <v>1</v>
      </c>
      <c r="AI2674" t="s">
        <v>993</v>
      </c>
      <c r="AJ2674">
        <v>43.483564999999999</v>
      </c>
      <c r="AK2674" t="s">
        <v>996</v>
      </c>
      <c r="AL2674">
        <v>-88.834805000000003</v>
      </c>
      <c r="AM2674">
        <v>25</v>
      </c>
      <c r="AN2674">
        <v>1025</v>
      </c>
      <c r="AO2674" t="s">
        <v>118</v>
      </c>
      <c r="AP2674">
        <v>72</v>
      </c>
      <c r="AQ2674">
        <v>1</v>
      </c>
      <c r="AR2674">
        <v>-704</v>
      </c>
      <c r="AZ2674">
        <v>1200</v>
      </c>
      <c r="BA2674">
        <v>1</v>
      </c>
      <c r="BB2674" t="str">
        <f t="shared" si="1598"/>
        <v xml:space="preserve">N4400K  </v>
      </c>
      <c r="BC2674">
        <v>1</v>
      </c>
      <c r="BE2674">
        <v>0</v>
      </c>
      <c r="BF2674">
        <v>0</v>
      </c>
      <c r="BG2674">
        <v>0</v>
      </c>
      <c r="BH2674">
        <v>900</v>
      </c>
      <c r="BI2674">
        <v>1</v>
      </c>
      <c r="BJ2674">
        <v>1</v>
      </c>
      <c r="BK2674">
        <v>1</v>
      </c>
      <c r="BL2674">
        <v>0</v>
      </c>
      <c r="BO2674">
        <v>0</v>
      </c>
      <c r="BP2674">
        <v>0</v>
      </c>
      <c r="BW2674" t="str">
        <f t="shared" si="1601"/>
        <v>21:45:39.202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7</v>
      </c>
      <c r="CP2674" t="s">
        <v>119</v>
      </c>
      <c r="CQ2674">
        <v>168</v>
      </c>
      <c r="CR2674">
        <v>1</v>
      </c>
      <c r="CW2674">
        <v>13603208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>"07/22/2022 21:45:40.373"</f>
        <v>07/22/2022 21:45:40.373</v>
      </c>
      <c r="C2675" t="str">
        <f t="shared" si="1597"/>
        <v>FFDFD3C0</v>
      </c>
      <c r="D2675" t="s">
        <v>113</v>
      </c>
      <c r="E2675">
        <v>45</v>
      </c>
      <c r="H2675">
        <v>152</v>
      </c>
      <c r="I2675" t="s">
        <v>120</v>
      </c>
      <c r="J2675" t="s">
        <v>115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 t="shared" ref="S2675:S2680" si="1602">"21:45:40.125"</f>
        <v>21:45:40.125</v>
      </c>
      <c r="T2675" t="str">
        <f t="shared" ref="T2675:T2680" si="1603">"21:45:39.725"</f>
        <v>21:45:39.725</v>
      </c>
      <c r="U2675" t="str">
        <f t="shared" si="1572"/>
        <v>A54CFF</v>
      </c>
      <c r="V2675">
        <v>0</v>
      </c>
      <c r="W2675">
        <v>0</v>
      </c>
      <c r="X2675">
        <v>2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1</v>
      </c>
      <c r="AI2675" t="s">
        <v>993</v>
      </c>
      <c r="AJ2675">
        <v>43.483564999999999</v>
      </c>
      <c r="AK2675" t="s">
        <v>997</v>
      </c>
      <c r="AL2675">
        <v>-88.834355000000002</v>
      </c>
      <c r="AM2675">
        <v>25</v>
      </c>
      <c r="AN2675">
        <v>1000</v>
      </c>
      <c r="AO2675" t="s">
        <v>118</v>
      </c>
      <c r="AP2675">
        <v>73</v>
      </c>
      <c r="AQ2675">
        <v>0</v>
      </c>
      <c r="AR2675">
        <v>-1088</v>
      </c>
      <c r="AZ2675">
        <v>1200</v>
      </c>
      <c r="BA2675">
        <v>1</v>
      </c>
      <c r="BB2675" t="str">
        <f t="shared" si="1598"/>
        <v xml:space="preserve">N4400K  </v>
      </c>
      <c r="BC2675">
        <v>1</v>
      </c>
      <c r="BE2675">
        <v>0</v>
      </c>
      <c r="BF2675">
        <v>0</v>
      </c>
      <c r="BG2675">
        <v>0</v>
      </c>
      <c r="BH2675">
        <v>875</v>
      </c>
      <c r="BI2675">
        <v>1</v>
      </c>
      <c r="BJ2675">
        <v>1</v>
      </c>
      <c r="BK2675">
        <v>1</v>
      </c>
      <c r="BL2675">
        <v>0</v>
      </c>
      <c r="BO2675">
        <v>0</v>
      </c>
      <c r="BP2675">
        <v>0</v>
      </c>
      <c r="BW2675" t="str">
        <f t="shared" ref="BW2675:BW2680" si="1604">"21:45:40.128"</f>
        <v>21:45:40.128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7</v>
      </c>
      <c r="CP2675" t="s">
        <v>119</v>
      </c>
      <c r="CQ2675">
        <v>168</v>
      </c>
      <c r="CR2675">
        <v>0</v>
      </c>
      <c r="CW2675">
        <v>4398308</v>
      </c>
      <c r="CY2675">
        <v>1</v>
      </c>
      <c r="CZ2675">
        <v>0</v>
      </c>
      <c r="DA2675">
        <v>0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>"07/22/2022 21:45:40.373"</f>
        <v>07/22/2022 21:45:40.373</v>
      </c>
      <c r="C2676" t="str">
        <f t="shared" si="1597"/>
        <v>FFDFD3C0</v>
      </c>
      <c r="D2676" t="s">
        <v>124</v>
      </c>
      <c r="E2676">
        <v>2</v>
      </c>
      <c r="H2676">
        <v>156</v>
      </c>
      <c r="I2676" t="s">
        <v>125</v>
      </c>
      <c r="J2676" t="s">
        <v>126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 t="shared" si="1602"/>
        <v>21:45:40.125</v>
      </c>
      <c r="T2676" t="str">
        <f t="shared" si="1603"/>
        <v>21:45:39.725</v>
      </c>
      <c r="U2676" t="str">
        <f t="shared" si="1572"/>
        <v>A54CFF</v>
      </c>
      <c r="V2676">
        <v>0</v>
      </c>
      <c r="W2676">
        <v>0</v>
      </c>
      <c r="X2676">
        <v>2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1</v>
      </c>
      <c r="AI2676" t="s">
        <v>993</v>
      </c>
      <c r="AJ2676">
        <v>43.483564999999999</v>
      </c>
      <c r="AK2676" t="s">
        <v>997</v>
      </c>
      <c r="AL2676">
        <v>-88.834355000000002</v>
      </c>
      <c r="AM2676">
        <v>25</v>
      </c>
      <c r="AN2676">
        <v>1000</v>
      </c>
      <c r="AO2676" t="s">
        <v>118</v>
      </c>
      <c r="AP2676">
        <v>73</v>
      </c>
      <c r="AQ2676">
        <v>0</v>
      </c>
      <c r="AR2676">
        <v>-1088</v>
      </c>
      <c r="AZ2676">
        <v>1200</v>
      </c>
      <c r="BA2676">
        <v>1</v>
      </c>
      <c r="BB2676" t="str">
        <f t="shared" si="1598"/>
        <v xml:space="preserve">N4400K  </v>
      </c>
      <c r="BC2676">
        <v>1</v>
      </c>
      <c r="BE2676">
        <v>0</v>
      </c>
      <c r="BF2676">
        <v>0</v>
      </c>
      <c r="BG2676">
        <v>0</v>
      </c>
      <c r="BH2676">
        <v>875</v>
      </c>
      <c r="BI2676">
        <v>1</v>
      </c>
      <c r="BJ2676">
        <v>1</v>
      </c>
      <c r="BK2676">
        <v>1</v>
      </c>
      <c r="BL2676">
        <v>0</v>
      </c>
      <c r="BO2676">
        <v>0</v>
      </c>
      <c r="BP2676">
        <v>0</v>
      </c>
      <c r="BW2676" t="str">
        <f t="shared" si="1604"/>
        <v>21:45:40.128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7</v>
      </c>
      <c r="CP2676" t="s">
        <v>119</v>
      </c>
      <c r="CQ2676">
        <v>168</v>
      </c>
      <c r="CR2676">
        <v>0</v>
      </c>
      <c r="CW2676">
        <v>4398308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>"07/22/2022 21:45:40.373"</f>
        <v>07/22/2022 21:45:40.373</v>
      </c>
      <c r="C2677" t="str">
        <f t="shared" si="1597"/>
        <v>FFDFD3C0</v>
      </c>
      <c r="D2677" t="s">
        <v>127</v>
      </c>
      <c r="E2677">
        <v>8</v>
      </c>
      <c r="F2677">
        <v>2008</v>
      </c>
      <c r="G2677" t="s">
        <v>128</v>
      </c>
      <c r="J2677" t="s">
        <v>129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 t="shared" si="1602"/>
        <v>21:45:40.125</v>
      </c>
      <c r="T2677" t="str">
        <f t="shared" si="1603"/>
        <v>21:45:39.725</v>
      </c>
      <c r="U2677" t="str">
        <f t="shared" si="1572"/>
        <v>A54CFF</v>
      </c>
      <c r="V2677">
        <v>0</v>
      </c>
      <c r="W2677">
        <v>0</v>
      </c>
      <c r="X2677">
        <v>2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1</v>
      </c>
      <c r="AI2677" t="s">
        <v>993</v>
      </c>
      <c r="AJ2677">
        <v>43.483564999999999</v>
      </c>
      <c r="AK2677" t="s">
        <v>997</v>
      </c>
      <c r="AL2677">
        <v>-88.834355000000002</v>
      </c>
      <c r="AM2677">
        <v>25</v>
      </c>
      <c r="AN2677">
        <v>1000</v>
      </c>
      <c r="AO2677" t="s">
        <v>118</v>
      </c>
      <c r="AP2677">
        <v>73</v>
      </c>
      <c r="AQ2677">
        <v>0</v>
      </c>
      <c r="AR2677">
        <v>-1088</v>
      </c>
      <c r="AZ2677">
        <v>1200</v>
      </c>
      <c r="BA2677">
        <v>1</v>
      </c>
      <c r="BB2677" t="str">
        <f t="shared" si="1598"/>
        <v xml:space="preserve">N4400K  </v>
      </c>
      <c r="BC2677">
        <v>1</v>
      </c>
      <c r="BE2677">
        <v>0</v>
      </c>
      <c r="BF2677">
        <v>0</v>
      </c>
      <c r="BG2677">
        <v>0</v>
      </c>
      <c r="BH2677">
        <v>875</v>
      </c>
      <c r="BI2677">
        <v>1</v>
      </c>
      <c r="BJ2677">
        <v>1</v>
      </c>
      <c r="BK2677">
        <v>1</v>
      </c>
      <c r="BL2677">
        <v>0</v>
      </c>
      <c r="BO2677">
        <v>0</v>
      </c>
      <c r="BP2677">
        <v>0</v>
      </c>
      <c r="BW2677" t="str">
        <f t="shared" si="1604"/>
        <v>21:45:40.128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7</v>
      </c>
      <c r="CP2677" t="s">
        <v>119</v>
      </c>
      <c r="CQ2677">
        <v>168</v>
      </c>
      <c r="CR2677">
        <v>0</v>
      </c>
      <c r="CW2677">
        <v>4398308</v>
      </c>
      <c r="CY2677">
        <v>1</v>
      </c>
      <c r="CZ2677">
        <v>0</v>
      </c>
      <c r="DA2677">
        <v>0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>"07/22/2022 21:45:40.373"</f>
        <v>07/22/2022 21:45:40.373</v>
      </c>
      <c r="C2678" t="str">
        <f t="shared" si="1597"/>
        <v>FFDFD3C0</v>
      </c>
      <c r="D2678" t="s">
        <v>121</v>
      </c>
      <c r="E2678">
        <v>12</v>
      </c>
      <c r="F2678">
        <v>1012</v>
      </c>
      <c r="G2678" t="s">
        <v>122</v>
      </c>
      <c r="J2678" t="s">
        <v>123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 t="shared" si="1602"/>
        <v>21:45:40.125</v>
      </c>
      <c r="T2678" t="str">
        <f t="shared" si="1603"/>
        <v>21:45:39.725</v>
      </c>
      <c r="U2678" t="str">
        <f t="shared" si="1572"/>
        <v>A54CFF</v>
      </c>
      <c r="V2678">
        <v>0</v>
      </c>
      <c r="W2678">
        <v>0</v>
      </c>
      <c r="X2678">
        <v>2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1</v>
      </c>
      <c r="AI2678" t="s">
        <v>993</v>
      </c>
      <c r="AJ2678">
        <v>43.483564999999999</v>
      </c>
      <c r="AK2678" t="s">
        <v>997</v>
      </c>
      <c r="AL2678">
        <v>-88.834355000000002</v>
      </c>
      <c r="AM2678">
        <v>25</v>
      </c>
      <c r="AN2678">
        <v>1000</v>
      </c>
      <c r="AO2678" t="s">
        <v>118</v>
      </c>
      <c r="AP2678">
        <v>73</v>
      </c>
      <c r="AQ2678">
        <v>0</v>
      </c>
      <c r="AR2678">
        <v>-1088</v>
      </c>
      <c r="AZ2678">
        <v>1200</v>
      </c>
      <c r="BA2678">
        <v>1</v>
      </c>
      <c r="BB2678" t="str">
        <f t="shared" si="1598"/>
        <v xml:space="preserve">N4400K  </v>
      </c>
      <c r="BC2678">
        <v>1</v>
      </c>
      <c r="BE2678">
        <v>0</v>
      </c>
      <c r="BF2678">
        <v>0</v>
      </c>
      <c r="BG2678">
        <v>0</v>
      </c>
      <c r="BH2678">
        <v>875</v>
      </c>
      <c r="BI2678">
        <v>1</v>
      </c>
      <c r="BJ2678">
        <v>1</v>
      </c>
      <c r="BK2678">
        <v>1</v>
      </c>
      <c r="BL2678">
        <v>0</v>
      </c>
      <c r="BO2678">
        <v>0</v>
      </c>
      <c r="BP2678">
        <v>0</v>
      </c>
      <c r="BW2678" t="str">
        <f t="shared" si="1604"/>
        <v>21:45:40.128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7</v>
      </c>
      <c r="CP2678" t="s">
        <v>119</v>
      </c>
      <c r="CQ2678">
        <v>168</v>
      </c>
      <c r="CR2678">
        <v>0</v>
      </c>
      <c r="CW2678">
        <v>4398308</v>
      </c>
      <c r="CY2678">
        <v>1</v>
      </c>
      <c r="CZ2678">
        <v>0</v>
      </c>
      <c r="DA2678">
        <v>0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>"07/22/2022 21:45:40.404"</f>
        <v>07/22/2022 21:45:40.404</v>
      </c>
      <c r="C2679" t="str">
        <f t="shared" si="1597"/>
        <v>FFDFD3C0</v>
      </c>
      <c r="D2679" t="s">
        <v>121</v>
      </c>
      <c r="E2679">
        <v>11</v>
      </c>
      <c r="F2679">
        <v>1011</v>
      </c>
      <c r="G2679" t="s">
        <v>125</v>
      </c>
      <c r="J2679" t="s">
        <v>123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 t="shared" si="1602"/>
        <v>21:45:40.125</v>
      </c>
      <c r="T2679" t="str">
        <f t="shared" si="1603"/>
        <v>21:45:39.725</v>
      </c>
      <c r="U2679" t="str">
        <f t="shared" si="1572"/>
        <v>A54CFF</v>
      </c>
      <c r="V2679">
        <v>0</v>
      </c>
      <c r="W2679">
        <v>0</v>
      </c>
      <c r="X2679">
        <v>2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3</v>
      </c>
      <c r="AG2679">
        <v>2</v>
      </c>
      <c r="AH2679">
        <v>1</v>
      </c>
      <c r="AI2679" t="s">
        <v>993</v>
      </c>
      <c r="AJ2679">
        <v>43.483564999999999</v>
      </c>
      <c r="AK2679" t="s">
        <v>997</v>
      </c>
      <c r="AL2679">
        <v>-88.834355000000002</v>
      </c>
      <c r="AM2679">
        <v>25</v>
      </c>
      <c r="AN2679">
        <v>1000</v>
      </c>
      <c r="AO2679" t="s">
        <v>118</v>
      </c>
      <c r="AP2679">
        <v>73</v>
      </c>
      <c r="AQ2679">
        <v>0</v>
      </c>
      <c r="AR2679">
        <v>-1088</v>
      </c>
      <c r="AZ2679">
        <v>1200</v>
      </c>
      <c r="BA2679">
        <v>1</v>
      </c>
      <c r="BB2679" t="str">
        <f t="shared" si="1598"/>
        <v xml:space="preserve">N4400K  </v>
      </c>
      <c r="BC2679">
        <v>1</v>
      </c>
      <c r="BE2679">
        <v>0</v>
      </c>
      <c r="BF2679">
        <v>0</v>
      </c>
      <c r="BG2679">
        <v>0</v>
      </c>
      <c r="BH2679">
        <v>875</v>
      </c>
      <c r="BI2679">
        <v>1</v>
      </c>
      <c r="BJ2679">
        <v>1</v>
      </c>
      <c r="BK2679">
        <v>1</v>
      </c>
      <c r="BL2679">
        <v>0</v>
      </c>
      <c r="BO2679">
        <v>0</v>
      </c>
      <c r="BP2679">
        <v>0</v>
      </c>
      <c r="BW2679" t="str">
        <f t="shared" si="1604"/>
        <v>21:45:40.128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7</v>
      </c>
      <c r="CP2679" t="s">
        <v>119</v>
      </c>
      <c r="CQ2679">
        <v>168</v>
      </c>
      <c r="CR2679">
        <v>0</v>
      </c>
      <c r="CW2679">
        <v>4398308</v>
      </c>
      <c r="CY2679">
        <v>1</v>
      </c>
      <c r="CZ2679">
        <v>0</v>
      </c>
      <c r="DA2679">
        <v>1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>"07/22/2022 21:45:40.404"</f>
        <v>07/22/2022 21:45:40.404</v>
      </c>
      <c r="C2680" t="str">
        <f t="shared" si="1597"/>
        <v>FFDFD3C0</v>
      </c>
      <c r="D2680" t="s">
        <v>113</v>
      </c>
      <c r="E2680">
        <v>44</v>
      </c>
      <c r="H2680">
        <v>151</v>
      </c>
      <c r="I2680" t="s">
        <v>114</v>
      </c>
      <c r="J2680" t="s">
        <v>115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si="1602"/>
        <v>21:45:40.125</v>
      </c>
      <c r="T2680" t="str">
        <f t="shared" si="1603"/>
        <v>21:45:39.725</v>
      </c>
      <c r="U2680" t="str">
        <f t="shared" si="1572"/>
        <v>A54CFF</v>
      </c>
      <c r="V2680">
        <v>0</v>
      </c>
      <c r="W2680">
        <v>0</v>
      </c>
      <c r="X2680">
        <v>2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3</v>
      </c>
      <c r="AG2680">
        <v>2</v>
      </c>
      <c r="AH2680">
        <v>1</v>
      </c>
      <c r="AI2680" t="s">
        <v>993</v>
      </c>
      <c r="AJ2680">
        <v>43.483564999999999</v>
      </c>
      <c r="AK2680" t="s">
        <v>997</v>
      </c>
      <c r="AL2680">
        <v>-88.834355000000002</v>
      </c>
      <c r="AM2680">
        <v>25</v>
      </c>
      <c r="AN2680">
        <v>1000</v>
      </c>
      <c r="AO2680" t="s">
        <v>118</v>
      </c>
      <c r="AP2680">
        <v>73</v>
      </c>
      <c r="AQ2680">
        <v>0</v>
      </c>
      <c r="AR2680">
        <v>-1088</v>
      </c>
      <c r="AZ2680">
        <v>1200</v>
      </c>
      <c r="BA2680">
        <v>1</v>
      </c>
      <c r="BB2680" t="str">
        <f t="shared" si="1598"/>
        <v xml:space="preserve">N4400K  </v>
      </c>
      <c r="BC2680">
        <v>1</v>
      </c>
      <c r="BE2680">
        <v>0</v>
      </c>
      <c r="BF2680">
        <v>0</v>
      </c>
      <c r="BG2680">
        <v>0</v>
      </c>
      <c r="BH2680">
        <v>875</v>
      </c>
      <c r="BI2680">
        <v>1</v>
      </c>
      <c r="BJ2680">
        <v>1</v>
      </c>
      <c r="BK2680">
        <v>1</v>
      </c>
      <c r="BL2680">
        <v>0</v>
      </c>
      <c r="BO2680">
        <v>0</v>
      </c>
      <c r="BP2680">
        <v>0</v>
      </c>
      <c r="BW2680" t="str">
        <f t="shared" si="1604"/>
        <v>21:45:40.128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7</v>
      </c>
      <c r="CP2680" t="s">
        <v>119</v>
      </c>
      <c r="CQ2680">
        <v>168</v>
      </c>
      <c r="CR2680">
        <v>0</v>
      </c>
      <c r="CW2680">
        <v>4398308</v>
      </c>
      <c r="CY2680">
        <v>1</v>
      </c>
      <c r="CZ2680">
        <v>0</v>
      </c>
      <c r="DA2680">
        <v>1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>"07/22/2022 21:45:41.233"</f>
        <v>07/22/2022 21:45:41.233</v>
      </c>
      <c r="C2681" t="str">
        <f t="shared" si="1597"/>
        <v>FFDFD3C0</v>
      </c>
      <c r="D2681" t="s">
        <v>113</v>
      </c>
      <c r="E2681">
        <v>45</v>
      </c>
      <c r="H2681">
        <v>152</v>
      </c>
      <c r="I2681" t="s">
        <v>120</v>
      </c>
      <c r="J2681" t="s">
        <v>115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ref="S2681:S2686" si="1605">"21:45:40.977"</f>
        <v>21:45:40.977</v>
      </c>
      <c r="T2681" t="str">
        <f t="shared" ref="T2681:T2686" si="1606">"21:45:40.577"</f>
        <v>21:45:40.577</v>
      </c>
      <c r="U2681" t="str">
        <f t="shared" si="1572"/>
        <v>A54CFF</v>
      </c>
      <c r="V2681">
        <v>0</v>
      </c>
      <c r="W2681">
        <v>0</v>
      </c>
      <c r="X2681">
        <v>2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1</v>
      </c>
      <c r="AI2681" t="s">
        <v>993</v>
      </c>
      <c r="AJ2681">
        <v>43.483564999999999</v>
      </c>
      <c r="AK2681" t="s">
        <v>998</v>
      </c>
      <c r="AL2681">
        <v>-88.833946999999995</v>
      </c>
      <c r="AM2681">
        <v>25</v>
      </c>
      <c r="AN2681">
        <v>1000</v>
      </c>
      <c r="AO2681" t="s">
        <v>118</v>
      </c>
      <c r="AP2681">
        <v>72</v>
      </c>
      <c r="AQ2681">
        <v>-2</v>
      </c>
      <c r="AR2681">
        <v>-1088</v>
      </c>
      <c r="AZ2681">
        <v>1200</v>
      </c>
      <c r="BA2681">
        <v>1</v>
      </c>
      <c r="BB2681" t="str">
        <f t="shared" si="1598"/>
        <v xml:space="preserve">N4400K  </v>
      </c>
      <c r="BC2681">
        <v>1</v>
      </c>
      <c r="BE2681">
        <v>0</v>
      </c>
      <c r="BF2681">
        <v>0</v>
      </c>
      <c r="BG2681">
        <v>0</v>
      </c>
      <c r="BH2681">
        <v>875</v>
      </c>
      <c r="BI2681">
        <v>1</v>
      </c>
      <c r="BJ2681">
        <v>1</v>
      </c>
      <c r="BK2681">
        <v>1</v>
      </c>
      <c r="BL2681">
        <v>0</v>
      </c>
      <c r="BO2681">
        <v>0</v>
      </c>
      <c r="BP2681">
        <v>0</v>
      </c>
      <c r="BW2681" t="str">
        <f t="shared" ref="BW2681:BW2686" si="1607">"21:45:40.977"</f>
        <v>21:45:40.977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7</v>
      </c>
      <c r="CP2681" t="s">
        <v>119</v>
      </c>
      <c r="CQ2681">
        <v>168</v>
      </c>
      <c r="CR2681">
        <v>0</v>
      </c>
      <c r="CW2681">
        <v>4399379</v>
      </c>
      <c r="CY2681">
        <v>1</v>
      </c>
      <c r="CZ2681">
        <v>0</v>
      </c>
      <c r="DA2681">
        <v>0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>"07/22/2022 21:45:41.233"</f>
        <v>07/22/2022 21:45:41.233</v>
      </c>
      <c r="C2682" t="str">
        <f t="shared" si="1597"/>
        <v>FFDFD3C0</v>
      </c>
      <c r="D2682" t="s">
        <v>127</v>
      </c>
      <c r="E2682">
        <v>8</v>
      </c>
      <c r="F2682">
        <v>2008</v>
      </c>
      <c r="G2682" t="s">
        <v>128</v>
      </c>
      <c r="J2682" t="s">
        <v>129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1605"/>
        <v>21:45:40.977</v>
      </c>
      <c r="T2682" t="str">
        <f t="shared" si="1606"/>
        <v>21:45:40.577</v>
      </c>
      <c r="U2682" t="str">
        <f t="shared" si="1572"/>
        <v>A54CFF</v>
      </c>
      <c r="V2682">
        <v>0</v>
      </c>
      <c r="W2682">
        <v>0</v>
      </c>
      <c r="X2682">
        <v>2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3</v>
      </c>
      <c r="AG2682">
        <v>2</v>
      </c>
      <c r="AH2682">
        <v>1</v>
      </c>
      <c r="AI2682" t="s">
        <v>993</v>
      </c>
      <c r="AJ2682">
        <v>43.483564999999999</v>
      </c>
      <c r="AK2682" t="s">
        <v>998</v>
      </c>
      <c r="AL2682">
        <v>-88.833946999999995</v>
      </c>
      <c r="AM2682">
        <v>25</v>
      </c>
      <c r="AN2682">
        <v>1000</v>
      </c>
      <c r="AO2682" t="s">
        <v>118</v>
      </c>
      <c r="AP2682">
        <v>72</v>
      </c>
      <c r="AQ2682">
        <v>-2</v>
      </c>
      <c r="AR2682">
        <v>-1088</v>
      </c>
      <c r="AZ2682">
        <v>1200</v>
      </c>
      <c r="BA2682">
        <v>1</v>
      </c>
      <c r="BB2682" t="str">
        <f t="shared" si="1598"/>
        <v xml:space="preserve">N4400K  </v>
      </c>
      <c r="BC2682">
        <v>1</v>
      </c>
      <c r="BE2682">
        <v>0</v>
      </c>
      <c r="BF2682">
        <v>0</v>
      </c>
      <c r="BG2682">
        <v>0</v>
      </c>
      <c r="BH2682">
        <v>875</v>
      </c>
      <c r="BI2682">
        <v>1</v>
      </c>
      <c r="BJ2682">
        <v>1</v>
      </c>
      <c r="BK2682">
        <v>1</v>
      </c>
      <c r="BL2682">
        <v>0</v>
      </c>
      <c r="BO2682">
        <v>0</v>
      </c>
      <c r="BP2682">
        <v>0</v>
      </c>
      <c r="BW2682" t="str">
        <f t="shared" si="1607"/>
        <v>21:45:40.977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7</v>
      </c>
      <c r="CP2682" t="s">
        <v>119</v>
      </c>
      <c r="CQ2682">
        <v>168</v>
      </c>
      <c r="CR2682">
        <v>0</v>
      </c>
      <c r="CW2682">
        <v>4399379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>"07/22/2022 21:45:41.233"</f>
        <v>07/22/2022 21:45:41.233</v>
      </c>
      <c r="C2683" t="str">
        <f t="shared" si="1597"/>
        <v>FFDFD3C0</v>
      </c>
      <c r="D2683" t="s">
        <v>124</v>
      </c>
      <c r="E2683">
        <v>2</v>
      </c>
      <c r="H2683">
        <v>156</v>
      </c>
      <c r="I2683" t="s">
        <v>125</v>
      </c>
      <c r="J2683" t="s">
        <v>126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1605"/>
        <v>21:45:40.977</v>
      </c>
      <c r="T2683" t="str">
        <f t="shared" si="1606"/>
        <v>21:45:40.577</v>
      </c>
      <c r="U2683" t="str">
        <f t="shared" si="1572"/>
        <v>A54CFF</v>
      </c>
      <c r="V2683">
        <v>0</v>
      </c>
      <c r="W2683">
        <v>0</v>
      </c>
      <c r="X2683">
        <v>2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1</v>
      </c>
      <c r="AI2683" t="s">
        <v>993</v>
      </c>
      <c r="AJ2683">
        <v>43.483564999999999</v>
      </c>
      <c r="AK2683" t="s">
        <v>998</v>
      </c>
      <c r="AL2683">
        <v>-88.833946999999995</v>
      </c>
      <c r="AM2683">
        <v>25</v>
      </c>
      <c r="AN2683">
        <v>1000</v>
      </c>
      <c r="AO2683" t="s">
        <v>118</v>
      </c>
      <c r="AP2683">
        <v>72</v>
      </c>
      <c r="AQ2683">
        <v>-2</v>
      </c>
      <c r="AR2683">
        <v>-1088</v>
      </c>
      <c r="AZ2683">
        <v>1200</v>
      </c>
      <c r="BA2683">
        <v>1</v>
      </c>
      <c r="BB2683" t="str">
        <f t="shared" si="1598"/>
        <v xml:space="preserve">N4400K  </v>
      </c>
      <c r="BC2683">
        <v>1</v>
      </c>
      <c r="BE2683">
        <v>0</v>
      </c>
      <c r="BF2683">
        <v>0</v>
      </c>
      <c r="BG2683">
        <v>0</v>
      </c>
      <c r="BH2683">
        <v>875</v>
      </c>
      <c r="BI2683">
        <v>1</v>
      </c>
      <c r="BJ2683">
        <v>1</v>
      </c>
      <c r="BK2683">
        <v>1</v>
      </c>
      <c r="BL2683">
        <v>0</v>
      </c>
      <c r="BO2683">
        <v>0</v>
      </c>
      <c r="BP2683">
        <v>0</v>
      </c>
      <c r="BW2683" t="str">
        <f t="shared" si="1607"/>
        <v>21:45:40.977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7</v>
      </c>
      <c r="CP2683" t="s">
        <v>119</v>
      </c>
      <c r="CQ2683">
        <v>168</v>
      </c>
      <c r="CR2683">
        <v>0</v>
      </c>
      <c r="CW2683">
        <v>4399379</v>
      </c>
      <c r="CY2683">
        <v>1</v>
      </c>
      <c r="CZ2683">
        <v>0</v>
      </c>
      <c r="DA2683">
        <v>1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>"07/22/2022 21:45:41.233"</f>
        <v>07/22/2022 21:45:41.233</v>
      </c>
      <c r="C2684" t="str">
        <f t="shared" si="1597"/>
        <v>FFDFD3C0</v>
      </c>
      <c r="D2684" t="s">
        <v>121</v>
      </c>
      <c r="E2684">
        <v>12</v>
      </c>
      <c r="F2684">
        <v>1012</v>
      </c>
      <c r="G2684" t="s">
        <v>122</v>
      </c>
      <c r="J2684" t="s">
        <v>123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1605"/>
        <v>21:45:40.977</v>
      </c>
      <c r="T2684" t="str">
        <f t="shared" si="1606"/>
        <v>21:45:40.577</v>
      </c>
      <c r="U2684" t="str">
        <f t="shared" si="1572"/>
        <v>A54CFF</v>
      </c>
      <c r="V2684">
        <v>0</v>
      </c>
      <c r="W2684">
        <v>0</v>
      </c>
      <c r="X2684">
        <v>2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1</v>
      </c>
      <c r="AI2684" t="s">
        <v>993</v>
      </c>
      <c r="AJ2684">
        <v>43.483564999999999</v>
      </c>
      <c r="AK2684" t="s">
        <v>998</v>
      </c>
      <c r="AL2684">
        <v>-88.833946999999995</v>
      </c>
      <c r="AM2684">
        <v>25</v>
      </c>
      <c r="AN2684">
        <v>1000</v>
      </c>
      <c r="AO2684" t="s">
        <v>118</v>
      </c>
      <c r="AP2684">
        <v>72</v>
      </c>
      <c r="AQ2684">
        <v>-2</v>
      </c>
      <c r="AR2684">
        <v>-1088</v>
      </c>
      <c r="AZ2684">
        <v>1200</v>
      </c>
      <c r="BA2684">
        <v>1</v>
      </c>
      <c r="BB2684" t="str">
        <f t="shared" si="1598"/>
        <v xml:space="preserve">N4400K  </v>
      </c>
      <c r="BC2684">
        <v>1</v>
      </c>
      <c r="BE2684">
        <v>0</v>
      </c>
      <c r="BF2684">
        <v>0</v>
      </c>
      <c r="BG2684">
        <v>0</v>
      </c>
      <c r="BH2684">
        <v>875</v>
      </c>
      <c r="BI2684">
        <v>1</v>
      </c>
      <c r="BJ2684">
        <v>1</v>
      </c>
      <c r="BK2684">
        <v>1</v>
      </c>
      <c r="BL2684">
        <v>0</v>
      </c>
      <c r="BO2684">
        <v>0</v>
      </c>
      <c r="BP2684">
        <v>0</v>
      </c>
      <c r="BW2684" t="str">
        <f t="shared" si="1607"/>
        <v>21:45:40.977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7</v>
      </c>
      <c r="CP2684" t="s">
        <v>119</v>
      </c>
      <c r="CQ2684">
        <v>168</v>
      </c>
      <c r="CR2684">
        <v>0</v>
      </c>
      <c r="CW2684">
        <v>4399379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>"07/22/2022 21:45:41.264"</f>
        <v>07/22/2022 21:45:41.264</v>
      </c>
      <c r="C2685" t="str">
        <f t="shared" si="1597"/>
        <v>FFDFD3C0</v>
      </c>
      <c r="D2685" t="s">
        <v>121</v>
      </c>
      <c r="E2685">
        <v>11</v>
      </c>
      <c r="F2685">
        <v>1011</v>
      </c>
      <c r="G2685" t="s">
        <v>125</v>
      </c>
      <c r="J2685" t="s">
        <v>123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605"/>
        <v>21:45:40.977</v>
      </c>
      <c r="T2685" t="str">
        <f t="shared" si="1606"/>
        <v>21:45:40.577</v>
      </c>
      <c r="U2685" t="str">
        <f t="shared" si="1572"/>
        <v>A54CFF</v>
      </c>
      <c r="V2685">
        <v>0</v>
      </c>
      <c r="W2685">
        <v>0</v>
      </c>
      <c r="X2685">
        <v>2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1</v>
      </c>
      <c r="AI2685" t="s">
        <v>993</v>
      </c>
      <c r="AJ2685">
        <v>43.483564999999999</v>
      </c>
      <c r="AK2685" t="s">
        <v>998</v>
      </c>
      <c r="AL2685">
        <v>-88.833946999999995</v>
      </c>
      <c r="AM2685">
        <v>25</v>
      </c>
      <c r="AN2685">
        <v>1000</v>
      </c>
      <c r="AO2685" t="s">
        <v>118</v>
      </c>
      <c r="AP2685">
        <v>72</v>
      </c>
      <c r="AQ2685">
        <v>-2</v>
      </c>
      <c r="AR2685">
        <v>-1088</v>
      </c>
      <c r="AZ2685">
        <v>1200</v>
      </c>
      <c r="BA2685">
        <v>1</v>
      </c>
      <c r="BB2685" t="str">
        <f t="shared" si="1598"/>
        <v xml:space="preserve">N4400K  </v>
      </c>
      <c r="BC2685">
        <v>1</v>
      </c>
      <c r="BE2685">
        <v>0</v>
      </c>
      <c r="BF2685">
        <v>0</v>
      </c>
      <c r="BG2685">
        <v>0</v>
      </c>
      <c r="BH2685">
        <v>875</v>
      </c>
      <c r="BI2685">
        <v>1</v>
      </c>
      <c r="BJ2685">
        <v>1</v>
      </c>
      <c r="BK2685">
        <v>1</v>
      </c>
      <c r="BL2685">
        <v>0</v>
      </c>
      <c r="BO2685">
        <v>0</v>
      </c>
      <c r="BP2685">
        <v>0</v>
      </c>
      <c r="BW2685" t="str">
        <f t="shared" si="1607"/>
        <v>21:45:40.977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7</v>
      </c>
      <c r="CP2685" t="s">
        <v>119</v>
      </c>
      <c r="CQ2685">
        <v>168</v>
      </c>
      <c r="CR2685">
        <v>0</v>
      </c>
      <c r="CW2685">
        <v>4399379</v>
      </c>
      <c r="CY2685">
        <v>1</v>
      </c>
      <c r="CZ2685">
        <v>0</v>
      </c>
      <c r="DA2685">
        <v>1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>"07/22/2022 21:45:41.264"</f>
        <v>07/22/2022 21:45:41.264</v>
      </c>
      <c r="C2686" t="str">
        <f t="shared" si="1597"/>
        <v>FFDFD3C0</v>
      </c>
      <c r="D2686" t="s">
        <v>113</v>
      </c>
      <c r="E2686">
        <v>44</v>
      </c>
      <c r="H2686">
        <v>151</v>
      </c>
      <c r="I2686" t="s">
        <v>114</v>
      </c>
      <c r="J2686" t="s">
        <v>115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si="1605"/>
        <v>21:45:40.977</v>
      </c>
      <c r="T2686" t="str">
        <f t="shared" si="1606"/>
        <v>21:45:40.577</v>
      </c>
      <c r="U2686" t="str">
        <f t="shared" si="1572"/>
        <v>A54CFF</v>
      </c>
      <c r="V2686">
        <v>0</v>
      </c>
      <c r="W2686">
        <v>0</v>
      </c>
      <c r="X2686">
        <v>2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1</v>
      </c>
      <c r="AI2686" t="s">
        <v>993</v>
      </c>
      <c r="AJ2686">
        <v>43.483564999999999</v>
      </c>
      <c r="AK2686" t="s">
        <v>998</v>
      </c>
      <c r="AL2686">
        <v>-88.833946999999995</v>
      </c>
      <c r="AM2686">
        <v>25</v>
      </c>
      <c r="AN2686">
        <v>1000</v>
      </c>
      <c r="AO2686" t="s">
        <v>118</v>
      </c>
      <c r="AP2686">
        <v>72</v>
      </c>
      <c r="AQ2686">
        <v>-2</v>
      </c>
      <c r="AR2686">
        <v>-1088</v>
      </c>
      <c r="AZ2686">
        <v>1200</v>
      </c>
      <c r="BA2686">
        <v>1</v>
      </c>
      <c r="BB2686" t="str">
        <f t="shared" si="1598"/>
        <v xml:space="preserve">N4400K  </v>
      </c>
      <c r="BC2686">
        <v>1</v>
      </c>
      <c r="BE2686">
        <v>0</v>
      </c>
      <c r="BF2686">
        <v>0</v>
      </c>
      <c r="BG2686">
        <v>0</v>
      </c>
      <c r="BH2686">
        <v>875</v>
      </c>
      <c r="BI2686">
        <v>1</v>
      </c>
      <c r="BJ2686">
        <v>1</v>
      </c>
      <c r="BK2686">
        <v>1</v>
      </c>
      <c r="BL2686">
        <v>0</v>
      </c>
      <c r="BO2686">
        <v>0</v>
      </c>
      <c r="BP2686">
        <v>0</v>
      </c>
      <c r="BW2686" t="str">
        <f t="shared" si="1607"/>
        <v>21:45:40.977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7</v>
      </c>
      <c r="CP2686" t="s">
        <v>119</v>
      </c>
      <c r="CQ2686">
        <v>168</v>
      </c>
      <c r="CR2686">
        <v>0</v>
      </c>
      <c r="CW2686">
        <v>4399379</v>
      </c>
      <c r="CY2686">
        <v>1</v>
      </c>
      <c r="CZ2686">
        <v>0</v>
      </c>
      <c r="DA2686">
        <v>1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>"07/22/2022 21:45:42.139"</f>
        <v>07/22/2022 21:45:42.139</v>
      </c>
      <c r="C2687" t="str">
        <f t="shared" si="1597"/>
        <v>FFDFD3C0</v>
      </c>
      <c r="D2687" t="s">
        <v>121</v>
      </c>
      <c r="E2687">
        <v>12</v>
      </c>
      <c r="F2687">
        <v>1012</v>
      </c>
      <c r="G2687" t="s">
        <v>122</v>
      </c>
      <c r="J2687" t="s">
        <v>123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ref="S2687:S2692" si="1608">"21:45:41.953"</f>
        <v>21:45:41.953</v>
      </c>
      <c r="T2687" t="str">
        <f t="shared" ref="T2687:T2692" si="1609">"21:45:41.453"</f>
        <v>21:45:41.453</v>
      </c>
      <c r="U2687" t="str">
        <f t="shared" si="1572"/>
        <v>A54CFF</v>
      </c>
      <c r="V2687">
        <v>0</v>
      </c>
      <c r="W2687">
        <v>0</v>
      </c>
      <c r="X2687">
        <v>2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3</v>
      </c>
      <c r="AG2687">
        <v>2</v>
      </c>
      <c r="AH2687">
        <v>1</v>
      </c>
      <c r="AI2687" t="s">
        <v>993</v>
      </c>
      <c r="AJ2687">
        <v>43.483564999999999</v>
      </c>
      <c r="AK2687" t="s">
        <v>999</v>
      </c>
      <c r="AL2687">
        <v>-88.833496999999994</v>
      </c>
      <c r="AM2687">
        <v>25</v>
      </c>
      <c r="AN2687">
        <v>975</v>
      </c>
      <c r="AO2687" t="s">
        <v>118</v>
      </c>
      <c r="AP2687">
        <v>71</v>
      </c>
      <c r="AQ2687">
        <v>-2</v>
      </c>
      <c r="AR2687">
        <v>-960</v>
      </c>
      <c r="AZ2687">
        <v>1200</v>
      </c>
      <c r="BA2687">
        <v>1</v>
      </c>
      <c r="BB2687" t="str">
        <f t="shared" si="1598"/>
        <v xml:space="preserve">N4400K  </v>
      </c>
      <c r="BC2687">
        <v>1</v>
      </c>
      <c r="BE2687">
        <v>0</v>
      </c>
      <c r="BF2687">
        <v>0</v>
      </c>
      <c r="BG2687">
        <v>0</v>
      </c>
      <c r="BH2687">
        <v>825</v>
      </c>
      <c r="BI2687">
        <v>1</v>
      </c>
      <c r="BJ2687">
        <v>1</v>
      </c>
      <c r="BK2687">
        <v>1</v>
      </c>
      <c r="BL2687">
        <v>0</v>
      </c>
      <c r="BO2687">
        <v>0</v>
      </c>
      <c r="BP2687">
        <v>0</v>
      </c>
      <c r="BW2687" t="str">
        <f t="shared" ref="BW2687:BW2692" si="1610">"21:45:41.953"</f>
        <v>21:45:41.953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5</v>
      </c>
      <c r="CP2687" t="s">
        <v>119</v>
      </c>
      <c r="CQ2687">
        <v>168</v>
      </c>
      <c r="CR2687">
        <v>1</v>
      </c>
      <c r="CW2687">
        <v>13608325</v>
      </c>
      <c r="CY2687">
        <v>1</v>
      </c>
      <c r="CZ2687">
        <v>0</v>
      </c>
      <c r="DA2687">
        <v>0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>"07/22/2022 21:45:42.154"</f>
        <v>07/22/2022 21:45:42.154</v>
      </c>
      <c r="C2688" t="str">
        <f t="shared" si="1597"/>
        <v>FFDFD3C0</v>
      </c>
      <c r="D2688" t="s">
        <v>121</v>
      </c>
      <c r="E2688">
        <v>11</v>
      </c>
      <c r="F2688">
        <v>1011</v>
      </c>
      <c r="G2688" t="s">
        <v>125</v>
      </c>
      <c r="J2688" t="s">
        <v>123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608"/>
        <v>21:45:41.953</v>
      </c>
      <c r="T2688" t="str">
        <f t="shared" si="1609"/>
        <v>21:45:41.453</v>
      </c>
      <c r="U2688" t="str">
        <f t="shared" si="1572"/>
        <v>A54CFF</v>
      </c>
      <c r="V2688">
        <v>0</v>
      </c>
      <c r="W2688">
        <v>0</v>
      </c>
      <c r="X2688">
        <v>2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1</v>
      </c>
      <c r="AI2688" t="s">
        <v>993</v>
      </c>
      <c r="AJ2688">
        <v>43.483564999999999</v>
      </c>
      <c r="AK2688" t="s">
        <v>999</v>
      </c>
      <c r="AL2688">
        <v>-88.833496999999994</v>
      </c>
      <c r="AM2688">
        <v>25</v>
      </c>
      <c r="AN2688">
        <v>975</v>
      </c>
      <c r="AO2688" t="s">
        <v>118</v>
      </c>
      <c r="AP2688">
        <v>71</v>
      </c>
      <c r="AQ2688">
        <v>-2</v>
      </c>
      <c r="AR2688">
        <v>-960</v>
      </c>
      <c r="AZ2688">
        <v>1200</v>
      </c>
      <c r="BA2688">
        <v>1</v>
      </c>
      <c r="BB2688" t="str">
        <f t="shared" si="1598"/>
        <v xml:space="preserve">N4400K  </v>
      </c>
      <c r="BC2688">
        <v>1</v>
      </c>
      <c r="BE2688">
        <v>0</v>
      </c>
      <c r="BF2688">
        <v>0</v>
      </c>
      <c r="BG2688">
        <v>0</v>
      </c>
      <c r="BH2688">
        <v>825</v>
      </c>
      <c r="BI2688">
        <v>1</v>
      </c>
      <c r="BJ2688">
        <v>1</v>
      </c>
      <c r="BK2688">
        <v>1</v>
      </c>
      <c r="BL2688">
        <v>0</v>
      </c>
      <c r="BO2688">
        <v>0</v>
      </c>
      <c r="BP2688">
        <v>0</v>
      </c>
      <c r="BW2688" t="str">
        <f t="shared" si="1610"/>
        <v>21:45:41.953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5</v>
      </c>
      <c r="CP2688" t="s">
        <v>119</v>
      </c>
      <c r="CQ2688">
        <v>168</v>
      </c>
      <c r="CR2688">
        <v>1</v>
      </c>
      <c r="CW2688">
        <v>13608325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>"07/22/2022 21:45:42.170"</f>
        <v>07/22/2022 21:45:42.170</v>
      </c>
      <c r="C2689" t="str">
        <f t="shared" si="1597"/>
        <v>FFDFD3C0</v>
      </c>
      <c r="D2689" t="s">
        <v>113</v>
      </c>
      <c r="E2689">
        <v>44</v>
      </c>
      <c r="H2689">
        <v>151</v>
      </c>
      <c r="I2689" t="s">
        <v>114</v>
      </c>
      <c r="J2689" t="s">
        <v>115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1608"/>
        <v>21:45:41.953</v>
      </c>
      <c r="T2689" t="str">
        <f t="shared" si="1609"/>
        <v>21:45:41.453</v>
      </c>
      <c r="U2689" t="str">
        <f t="shared" si="1572"/>
        <v>A54CFF</v>
      </c>
      <c r="V2689">
        <v>0</v>
      </c>
      <c r="W2689">
        <v>0</v>
      </c>
      <c r="X2689">
        <v>2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1</v>
      </c>
      <c r="AI2689" t="s">
        <v>993</v>
      </c>
      <c r="AJ2689">
        <v>43.483564999999999</v>
      </c>
      <c r="AK2689" t="s">
        <v>999</v>
      </c>
      <c r="AL2689">
        <v>-88.833496999999994</v>
      </c>
      <c r="AM2689">
        <v>25</v>
      </c>
      <c r="AN2689">
        <v>975</v>
      </c>
      <c r="AO2689" t="s">
        <v>118</v>
      </c>
      <c r="AP2689">
        <v>71</v>
      </c>
      <c r="AQ2689">
        <v>-2</v>
      </c>
      <c r="AR2689">
        <v>-960</v>
      </c>
      <c r="AZ2689">
        <v>1200</v>
      </c>
      <c r="BA2689">
        <v>1</v>
      </c>
      <c r="BB2689" t="str">
        <f t="shared" si="1598"/>
        <v xml:space="preserve">N4400K  </v>
      </c>
      <c r="BC2689">
        <v>1</v>
      </c>
      <c r="BE2689">
        <v>0</v>
      </c>
      <c r="BF2689">
        <v>0</v>
      </c>
      <c r="BG2689">
        <v>0</v>
      </c>
      <c r="BH2689">
        <v>825</v>
      </c>
      <c r="BI2689">
        <v>1</v>
      </c>
      <c r="BJ2689">
        <v>1</v>
      </c>
      <c r="BK2689">
        <v>1</v>
      </c>
      <c r="BL2689">
        <v>0</v>
      </c>
      <c r="BO2689">
        <v>0</v>
      </c>
      <c r="BP2689">
        <v>0</v>
      </c>
      <c r="BW2689" t="str">
        <f t="shared" si="1610"/>
        <v>21:45:41.953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5</v>
      </c>
      <c r="CP2689" t="s">
        <v>119</v>
      </c>
      <c r="CQ2689">
        <v>168</v>
      </c>
      <c r="CR2689">
        <v>1</v>
      </c>
      <c r="CW2689">
        <v>13608325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>"07/22/2022 21:45:42.170"</f>
        <v>07/22/2022 21:45:42.170</v>
      </c>
      <c r="C2690" t="str">
        <f t="shared" si="1597"/>
        <v>FFDFD3C0</v>
      </c>
      <c r="D2690" t="s">
        <v>127</v>
      </c>
      <c r="E2690">
        <v>8</v>
      </c>
      <c r="F2690">
        <v>2008</v>
      </c>
      <c r="G2690" t="s">
        <v>128</v>
      </c>
      <c r="J2690" t="s">
        <v>129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1608"/>
        <v>21:45:41.953</v>
      </c>
      <c r="T2690" t="str">
        <f t="shared" si="1609"/>
        <v>21:45:41.453</v>
      </c>
      <c r="U2690" t="str">
        <f t="shared" ref="U2690:U2753" si="1611">"A54CFF"</f>
        <v>A54CFF</v>
      </c>
      <c r="V2690">
        <v>0</v>
      </c>
      <c r="W2690">
        <v>0</v>
      </c>
      <c r="X2690">
        <v>2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1</v>
      </c>
      <c r="AI2690" t="s">
        <v>993</v>
      </c>
      <c r="AJ2690">
        <v>43.483564999999999</v>
      </c>
      <c r="AK2690" t="s">
        <v>999</v>
      </c>
      <c r="AL2690">
        <v>-88.833496999999994</v>
      </c>
      <c r="AM2690">
        <v>25</v>
      </c>
      <c r="AN2690">
        <v>975</v>
      </c>
      <c r="AO2690" t="s">
        <v>118</v>
      </c>
      <c r="AP2690">
        <v>71</v>
      </c>
      <c r="AQ2690">
        <v>-2</v>
      </c>
      <c r="AR2690">
        <v>-960</v>
      </c>
      <c r="AZ2690">
        <v>1200</v>
      </c>
      <c r="BA2690">
        <v>1</v>
      </c>
      <c r="BB2690" t="str">
        <f t="shared" si="1598"/>
        <v xml:space="preserve">N4400K  </v>
      </c>
      <c r="BC2690">
        <v>1</v>
      </c>
      <c r="BE2690">
        <v>0</v>
      </c>
      <c r="BF2690">
        <v>0</v>
      </c>
      <c r="BG2690">
        <v>0</v>
      </c>
      <c r="BH2690">
        <v>825</v>
      </c>
      <c r="BI2690">
        <v>1</v>
      </c>
      <c r="BJ2690">
        <v>1</v>
      </c>
      <c r="BK2690">
        <v>1</v>
      </c>
      <c r="BL2690">
        <v>0</v>
      </c>
      <c r="BO2690">
        <v>0</v>
      </c>
      <c r="BP2690">
        <v>0</v>
      </c>
      <c r="BW2690" t="str">
        <f t="shared" si="1610"/>
        <v>21:45:41.953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5</v>
      </c>
      <c r="CP2690" t="s">
        <v>119</v>
      </c>
      <c r="CQ2690">
        <v>168</v>
      </c>
      <c r="CR2690">
        <v>1</v>
      </c>
      <c r="CW2690">
        <v>13608325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>"07/22/2022 21:45:42.170"</f>
        <v>07/22/2022 21:45:42.170</v>
      </c>
      <c r="C2691" t="str">
        <f t="shared" si="1597"/>
        <v>FFDFD3C0</v>
      </c>
      <c r="D2691" t="s">
        <v>113</v>
      </c>
      <c r="E2691">
        <v>45</v>
      </c>
      <c r="H2691">
        <v>152</v>
      </c>
      <c r="I2691" t="s">
        <v>120</v>
      </c>
      <c r="J2691" t="s">
        <v>115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1608"/>
        <v>21:45:41.953</v>
      </c>
      <c r="T2691" t="str">
        <f t="shared" si="1609"/>
        <v>21:45:41.453</v>
      </c>
      <c r="U2691" t="str">
        <f t="shared" si="1611"/>
        <v>A54CFF</v>
      </c>
      <c r="V2691">
        <v>0</v>
      </c>
      <c r="W2691">
        <v>0</v>
      </c>
      <c r="X2691">
        <v>2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3</v>
      </c>
      <c r="AG2691">
        <v>2</v>
      </c>
      <c r="AH2691">
        <v>1</v>
      </c>
      <c r="AI2691" t="s">
        <v>993</v>
      </c>
      <c r="AJ2691">
        <v>43.483564999999999</v>
      </c>
      <c r="AK2691" t="s">
        <v>999</v>
      </c>
      <c r="AL2691">
        <v>-88.833496999999994</v>
      </c>
      <c r="AM2691">
        <v>25</v>
      </c>
      <c r="AN2691">
        <v>975</v>
      </c>
      <c r="AO2691" t="s">
        <v>118</v>
      </c>
      <c r="AP2691">
        <v>71</v>
      </c>
      <c r="AQ2691">
        <v>-2</v>
      </c>
      <c r="AR2691">
        <v>-960</v>
      </c>
      <c r="AZ2691">
        <v>1200</v>
      </c>
      <c r="BA2691">
        <v>1</v>
      </c>
      <c r="BB2691" t="str">
        <f t="shared" si="1598"/>
        <v xml:space="preserve">N4400K  </v>
      </c>
      <c r="BC2691">
        <v>1</v>
      </c>
      <c r="BE2691">
        <v>0</v>
      </c>
      <c r="BF2691">
        <v>0</v>
      </c>
      <c r="BG2691">
        <v>0</v>
      </c>
      <c r="BH2691">
        <v>825</v>
      </c>
      <c r="BI2691">
        <v>1</v>
      </c>
      <c r="BJ2691">
        <v>1</v>
      </c>
      <c r="BK2691">
        <v>1</v>
      </c>
      <c r="BL2691">
        <v>0</v>
      </c>
      <c r="BO2691">
        <v>0</v>
      </c>
      <c r="BP2691">
        <v>0</v>
      </c>
      <c r="BW2691" t="str">
        <f t="shared" si="1610"/>
        <v>21:45:41.953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5</v>
      </c>
      <c r="CP2691" t="s">
        <v>119</v>
      </c>
      <c r="CQ2691">
        <v>168</v>
      </c>
      <c r="CR2691">
        <v>1</v>
      </c>
      <c r="CW2691">
        <v>13608325</v>
      </c>
      <c r="CY2691">
        <v>1</v>
      </c>
      <c r="CZ2691">
        <v>0</v>
      </c>
      <c r="DA2691">
        <v>1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>"07/22/2022 21:45:42.170"</f>
        <v>07/22/2022 21:45:42.170</v>
      </c>
      <c r="C2692" t="str">
        <f t="shared" si="1597"/>
        <v>FFDFD3C0</v>
      </c>
      <c r="D2692" t="s">
        <v>124</v>
      </c>
      <c r="E2692">
        <v>2</v>
      </c>
      <c r="H2692">
        <v>156</v>
      </c>
      <c r="I2692" t="s">
        <v>125</v>
      </c>
      <c r="J2692" t="s">
        <v>126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1608"/>
        <v>21:45:41.953</v>
      </c>
      <c r="T2692" t="str">
        <f t="shared" si="1609"/>
        <v>21:45:41.453</v>
      </c>
      <c r="U2692" t="str">
        <f t="shared" si="1611"/>
        <v>A54CFF</v>
      </c>
      <c r="V2692">
        <v>0</v>
      </c>
      <c r="W2692">
        <v>0</v>
      </c>
      <c r="X2692">
        <v>2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1</v>
      </c>
      <c r="AI2692" t="s">
        <v>993</v>
      </c>
      <c r="AJ2692">
        <v>43.483564999999999</v>
      </c>
      <c r="AK2692" t="s">
        <v>999</v>
      </c>
      <c r="AL2692">
        <v>-88.833496999999994</v>
      </c>
      <c r="AM2692">
        <v>25</v>
      </c>
      <c r="AN2692">
        <v>975</v>
      </c>
      <c r="AO2692" t="s">
        <v>118</v>
      </c>
      <c r="AP2692">
        <v>71</v>
      </c>
      <c r="AQ2692">
        <v>-2</v>
      </c>
      <c r="AR2692">
        <v>-960</v>
      </c>
      <c r="AZ2692">
        <v>1200</v>
      </c>
      <c r="BA2692">
        <v>1</v>
      </c>
      <c r="BB2692" t="str">
        <f t="shared" si="1598"/>
        <v xml:space="preserve">N4400K  </v>
      </c>
      <c r="BC2692">
        <v>1</v>
      </c>
      <c r="BE2692">
        <v>0</v>
      </c>
      <c r="BF2692">
        <v>0</v>
      </c>
      <c r="BG2692">
        <v>0</v>
      </c>
      <c r="BH2692">
        <v>825</v>
      </c>
      <c r="BI2692">
        <v>1</v>
      </c>
      <c r="BJ2692">
        <v>1</v>
      </c>
      <c r="BK2692">
        <v>1</v>
      </c>
      <c r="BL2692">
        <v>0</v>
      </c>
      <c r="BO2692">
        <v>0</v>
      </c>
      <c r="BP2692">
        <v>0</v>
      </c>
      <c r="BW2692" t="str">
        <f t="shared" si="1610"/>
        <v>21:45:41.953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5</v>
      </c>
      <c r="CP2692" t="s">
        <v>119</v>
      </c>
      <c r="CQ2692">
        <v>168</v>
      </c>
      <c r="CR2692">
        <v>1</v>
      </c>
      <c r="CW2692">
        <v>13608325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>"07/22/2022 21:45:43.233"</f>
        <v>07/22/2022 21:45:43.233</v>
      </c>
      <c r="C2693" t="str">
        <f t="shared" si="1597"/>
        <v>FFDFD3C0</v>
      </c>
      <c r="D2693" t="s">
        <v>121</v>
      </c>
      <c r="E2693">
        <v>11</v>
      </c>
      <c r="F2693">
        <v>1011</v>
      </c>
      <c r="G2693" t="s">
        <v>125</v>
      </c>
      <c r="J2693" t="s">
        <v>123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ref="S2693:S2698" si="1612">"21:45:43.008"</f>
        <v>21:45:43.008</v>
      </c>
      <c r="T2693" t="str">
        <f t="shared" ref="T2693:T2698" si="1613">"21:45:42.508"</f>
        <v>21:45:42.508</v>
      </c>
      <c r="U2693" t="str">
        <f t="shared" si="1611"/>
        <v>A54CFF</v>
      </c>
      <c r="V2693">
        <v>0</v>
      </c>
      <c r="W2693">
        <v>0</v>
      </c>
      <c r="X2693">
        <v>2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1</v>
      </c>
      <c r="AI2693" t="s">
        <v>993</v>
      </c>
      <c r="AJ2693">
        <v>43.483564999999999</v>
      </c>
      <c r="AK2693" t="s">
        <v>1000</v>
      </c>
      <c r="AL2693">
        <v>-88.833025000000006</v>
      </c>
      <c r="AM2693">
        <v>25</v>
      </c>
      <c r="AN2693">
        <v>975</v>
      </c>
      <c r="AO2693" t="s">
        <v>118</v>
      </c>
      <c r="AP2693">
        <v>71</v>
      </c>
      <c r="AQ2693">
        <v>0</v>
      </c>
      <c r="AR2693">
        <v>-896</v>
      </c>
      <c r="AZ2693">
        <v>1200</v>
      </c>
      <c r="BA2693">
        <v>1</v>
      </c>
      <c r="BB2693" t="str">
        <f t="shared" si="1598"/>
        <v xml:space="preserve">N4400K  </v>
      </c>
      <c r="BC2693">
        <v>1</v>
      </c>
      <c r="BE2693">
        <v>0</v>
      </c>
      <c r="BF2693">
        <v>0</v>
      </c>
      <c r="BG2693">
        <v>0</v>
      </c>
      <c r="BH2693">
        <v>825</v>
      </c>
      <c r="BI2693">
        <v>1</v>
      </c>
      <c r="BJ2693">
        <v>1</v>
      </c>
      <c r="BK2693">
        <v>1</v>
      </c>
      <c r="BL2693">
        <v>0</v>
      </c>
      <c r="BO2693">
        <v>0</v>
      </c>
      <c r="BP2693">
        <v>0</v>
      </c>
      <c r="BW2693" t="str">
        <f t="shared" ref="BW2693:BW2698" si="1614">"21:45:43.015"</f>
        <v>21:45:43.015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5</v>
      </c>
      <c r="CP2693" t="s">
        <v>119</v>
      </c>
      <c r="CQ2693">
        <v>168</v>
      </c>
      <c r="CR2693">
        <v>0</v>
      </c>
      <c r="CW2693">
        <v>4401881</v>
      </c>
      <c r="CY2693">
        <v>1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>"07/22/2022 21:45:43.233"</f>
        <v>07/22/2022 21:45:43.233</v>
      </c>
      <c r="C2694" t="str">
        <f t="shared" si="1597"/>
        <v>FFDFD3C0</v>
      </c>
      <c r="D2694" t="s">
        <v>113</v>
      </c>
      <c r="E2694">
        <v>44</v>
      </c>
      <c r="H2694">
        <v>151</v>
      </c>
      <c r="I2694" t="s">
        <v>114</v>
      </c>
      <c r="J2694" t="s">
        <v>115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si="1612"/>
        <v>21:45:43.008</v>
      </c>
      <c r="T2694" t="str">
        <f t="shared" si="1613"/>
        <v>21:45:42.508</v>
      </c>
      <c r="U2694" t="str">
        <f t="shared" si="1611"/>
        <v>A54CFF</v>
      </c>
      <c r="V2694">
        <v>0</v>
      </c>
      <c r="W2694">
        <v>0</v>
      </c>
      <c r="X2694">
        <v>2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1</v>
      </c>
      <c r="AI2694" t="s">
        <v>993</v>
      </c>
      <c r="AJ2694">
        <v>43.483564999999999</v>
      </c>
      <c r="AK2694" t="s">
        <v>1000</v>
      </c>
      <c r="AL2694">
        <v>-88.833025000000006</v>
      </c>
      <c r="AM2694">
        <v>25</v>
      </c>
      <c r="AN2694">
        <v>975</v>
      </c>
      <c r="AO2694" t="s">
        <v>118</v>
      </c>
      <c r="AP2694">
        <v>71</v>
      </c>
      <c r="AQ2694">
        <v>0</v>
      </c>
      <c r="AR2694">
        <v>-896</v>
      </c>
      <c r="AZ2694">
        <v>1200</v>
      </c>
      <c r="BA2694">
        <v>1</v>
      </c>
      <c r="BB2694" t="str">
        <f t="shared" si="1598"/>
        <v xml:space="preserve">N4400K  </v>
      </c>
      <c r="BC2694">
        <v>1</v>
      </c>
      <c r="BE2694">
        <v>0</v>
      </c>
      <c r="BF2694">
        <v>0</v>
      </c>
      <c r="BG2694">
        <v>0</v>
      </c>
      <c r="BH2694">
        <v>825</v>
      </c>
      <c r="BI2694">
        <v>1</v>
      </c>
      <c r="BJ2694">
        <v>1</v>
      </c>
      <c r="BK2694">
        <v>1</v>
      </c>
      <c r="BL2694">
        <v>0</v>
      </c>
      <c r="BO2694">
        <v>0</v>
      </c>
      <c r="BP2694">
        <v>0</v>
      </c>
      <c r="BW2694" t="str">
        <f t="shared" si="1614"/>
        <v>21:45:43.015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5</v>
      </c>
      <c r="CP2694" t="s">
        <v>119</v>
      </c>
      <c r="CQ2694">
        <v>168</v>
      </c>
      <c r="CR2694">
        <v>0</v>
      </c>
      <c r="CW2694">
        <v>4401881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>"07/22/2022 21:45:43.248"</f>
        <v>07/22/2022 21:45:43.248</v>
      </c>
      <c r="C2695" t="str">
        <f t="shared" si="1597"/>
        <v>FFDFD3C0</v>
      </c>
      <c r="D2695" t="s">
        <v>124</v>
      </c>
      <c r="E2695">
        <v>2</v>
      </c>
      <c r="H2695">
        <v>156</v>
      </c>
      <c r="I2695" t="s">
        <v>125</v>
      </c>
      <c r="J2695" t="s">
        <v>126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1612"/>
        <v>21:45:43.008</v>
      </c>
      <c r="T2695" t="str">
        <f t="shared" si="1613"/>
        <v>21:45:42.508</v>
      </c>
      <c r="U2695" t="str">
        <f t="shared" si="1611"/>
        <v>A54CFF</v>
      </c>
      <c r="V2695">
        <v>0</v>
      </c>
      <c r="W2695">
        <v>0</v>
      </c>
      <c r="X2695">
        <v>2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3</v>
      </c>
      <c r="AG2695">
        <v>2</v>
      </c>
      <c r="AH2695">
        <v>1</v>
      </c>
      <c r="AI2695" t="s">
        <v>993</v>
      </c>
      <c r="AJ2695">
        <v>43.483564999999999</v>
      </c>
      <c r="AK2695" t="s">
        <v>1000</v>
      </c>
      <c r="AL2695">
        <v>-88.833025000000006</v>
      </c>
      <c r="AM2695">
        <v>25</v>
      </c>
      <c r="AN2695">
        <v>975</v>
      </c>
      <c r="AO2695" t="s">
        <v>118</v>
      </c>
      <c r="AP2695">
        <v>71</v>
      </c>
      <c r="AQ2695">
        <v>0</v>
      </c>
      <c r="AR2695">
        <v>-896</v>
      </c>
      <c r="AZ2695">
        <v>1200</v>
      </c>
      <c r="BA2695">
        <v>1</v>
      </c>
      <c r="BB2695" t="str">
        <f t="shared" si="1598"/>
        <v xml:space="preserve">N4400K  </v>
      </c>
      <c r="BC2695">
        <v>1</v>
      </c>
      <c r="BE2695">
        <v>0</v>
      </c>
      <c r="BF2695">
        <v>0</v>
      </c>
      <c r="BG2695">
        <v>0</v>
      </c>
      <c r="BH2695">
        <v>825</v>
      </c>
      <c r="BI2695">
        <v>1</v>
      </c>
      <c r="BJ2695">
        <v>1</v>
      </c>
      <c r="BK2695">
        <v>1</v>
      </c>
      <c r="BL2695">
        <v>0</v>
      </c>
      <c r="BO2695">
        <v>0</v>
      </c>
      <c r="BP2695">
        <v>0</v>
      </c>
      <c r="BW2695" t="str">
        <f t="shared" si="1614"/>
        <v>21:45:43.015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5</v>
      </c>
      <c r="CP2695" t="s">
        <v>119</v>
      </c>
      <c r="CQ2695">
        <v>168</v>
      </c>
      <c r="CR2695">
        <v>0</v>
      </c>
      <c r="CW2695">
        <v>4401881</v>
      </c>
      <c r="CY2695">
        <v>1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>"07/22/2022 21:45:43.248"</f>
        <v>07/22/2022 21:45:43.248</v>
      </c>
      <c r="C2696" t="str">
        <f t="shared" si="1597"/>
        <v>FFDFD3C0</v>
      </c>
      <c r="D2696" t="s">
        <v>127</v>
      </c>
      <c r="E2696">
        <v>8</v>
      </c>
      <c r="F2696">
        <v>2008</v>
      </c>
      <c r="G2696" t="s">
        <v>128</v>
      </c>
      <c r="J2696" t="s">
        <v>129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612"/>
        <v>21:45:43.008</v>
      </c>
      <c r="T2696" t="str">
        <f t="shared" si="1613"/>
        <v>21:45:42.508</v>
      </c>
      <c r="U2696" t="str">
        <f t="shared" si="1611"/>
        <v>A54CFF</v>
      </c>
      <c r="V2696">
        <v>0</v>
      </c>
      <c r="W2696">
        <v>0</v>
      </c>
      <c r="X2696">
        <v>2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1</v>
      </c>
      <c r="AI2696" t="s">
        <v>993</v>
      </c>
      <c r="AJ2696">
        <v>43.483564999999999</v>
      </c>
      <c r="AK2696" t="s">
        <v>1000</v>
      </c>
      <c r="AL2696">
        <v>-88.833025000000006</v>
      </c>
      <c r="AM2696">
        <v>25</v>
      </c>
      <c r="AN2696">
        <v>975</v>
      </c>
      <c r="AO2696" t="s">
        <v>118</v>
      </c>
      <c r="AP2696">
        <v>71</v>
      </c>
      <c r="AQ2696">
        <v>0</v>
      </c>
      <c r="AR2696">
        <v>-896</v>
      </c>
      <c r="AZ2696">
        <v>1200</v>
      </c>
      <c r="BA2696">
        <v>1</v>
      </c>
      <c r="BB2696" t="str">
        <f t="shared" si="1598"/>
        <v xml:space="preserve">N4400K  </v>
      </c>
      <c r="BC2696">
        <v>1</v>
      </c>
      <c r="BE2696">
        <v>0</v>
      </c>
      <c r="BF2696">
        <v>0</v>
      </c>
      <c r="BG2696">
        <v>0</v>
      </c>
      <c r="BH2696">
        <v>825</v>
      </c>
      <c r="BI2696">
        <v>1</v>
      </c>
      <c r="BJ2696">
        <v>1</v>
      </c>
      <c r="BK2696">
        <v>1</v>
      </c>
      <c r="BL2696">
        <v>0</v>
      </c>
      <c r="BO2696">
        <v>0</v>
      </c>
      <c r="BP2696">
        <v>0</v>
      </c>
      <c r="BW2696" t="str">
        <f t="shared" si="1614"/>
        <v>21:45:43.015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5</v>
      </c>
      <c r="CP2696" t="s">
        <v>119</v>
      </c>
      <c r="CQ2696">
        <v>168</v>
      </c>
      <c r="CR2696">
        <v>0</v>
      </c>
      <c r="CW2696">
        <v>4401881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>"07/22/2022 21:45:43.248"</f>
        <v>07/22/2022 21:45:43.248</v>
      </c>
      <c r="C2697" t="str">
        <f t="shared" si="1597"/>
        <v>FFDFD3C0</v>
      </c>
      <c r="D2697" t="s">
        <v>113</v>
      </c>
      <c r="E2697">
        <v>45</v>
      </c>
      <c r="H2697">
        <v>152</v>
      </c>
      <c r="I2697" t="s">
        <v>120</v>
      </c>
      <c r="J2697" t="s">
        <v>115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si="1612"/>
        <v>21:45:43.008</v>
      </c>
      <c r="T2697" t="str">
        <f t="shared" si="1613"/>
        <v>21:45:42.508</v>
      </c>
      <c r="U2697" t="str">
        <f t="shared" si="1611"/>
        <v>A54CFF</v>
      </c>
      <c r="V2697">
        <v>0</v>
      </c>
      <c r="W2697">
        <v>0</v>
      </c>
      <c r="X2697">
        <v>2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1</v>
      </c>
      <c r="AI2697" t="s">
        <v>993</v>
      </c>
      <c r="AJ2697">
        <v>43.483564999999999</v>
      </c>
      <c r="AK2697" t="s">
        <v>1000</v>
      </c>
      <c r="AL2697">
        <v>-88.833025000000006</v>
      </c>
      <c r="AM2697">
        <v>25</v>
      </c>
      <c r="AN2697">
        <v>975</v>
      </c>
      <c r="AO2697" t="s">
        <v>118</v>
      </c>
      <c r="AP2697">
        <v>71</v>
      </c>
      <c r="AQ2697">
        <v>0</v>
      </c>
      <c r="AR2697">
        <v>-896</v>
      </c>
      <c r="AZ2697">
        <v>1200</v>
      </c>
      <c r="BA2697">
        <v>1</v>
      </c>
      <c r="BB2697" t="str">
        <f t="shared" si="1598"/>
        <v xml:space="preserve">N4400K  </v>
      </c>
      <c r="BC2697">
        <v>1</v>
      </c>
      <c r="BE2697">
        <v>0</v>
      </c>
      <c r="BF2697">
        <v>0</v>
      </c>
      <c r="BG2697">
        <v>0</v>
      </c>
      <c r="BH2697">
        <v>825</v>
      </c>
      <c r="BI2697">
        <v>1</v>
      </c>
      <c r="BJ2697">
        <v>1</v>
      </c>
      <c r="BK2697">
        <v>1</v>
      </c>
      <c r="BL2697">
        <v>0</v>
      </c>
      <c r="BO2697">
        <v>0</v>
      </c>
      <c r="BP2697">
        <v>0</v>
      </c>
      <c r="BW2697" t="str">
        <f t="shared" si="1614"/>
        <v>21:45:43.015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5</v>
      </c>
      <c r="CP2697" t="s">
        <v>119</v>
      </c>
      <c r="CQ2697">
        <v>168</v>
      </c>
      <c r="CR2697">
        <v>0</v>
      </c>
      <c r="CW2697">
        <v>4401881</v>
      </c>
      <c r="CY2697">
        <v>1</v>
      </c>
      <c r="CZ2697">
        <v>0</v>
      </c>
      <c r="DA2697">
        <v>1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>"07/22/2022 21:45:43.248"</f>
        <v>07/22/2022 21:45:43.248</v>
      </c>
      <c r="C2698" t="str">
        <f t="shared" si="1597"/>
        <v>FFDFD3C0</v>
      </c>
      <c r="D2698" t="s">
        <v>121</v>
      </c>
      <c r="E2698">
        <v>12</v>
      </c>
      <c r="F2698">
        <v>1012</v>
      </c>
      <c r="G2698" t="s">
        <v>122</v>
      </c>
      <c r="J2698" t="s">
        <v>123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612"/>
        <v>21:45:43.008</v>
      </c>
      <c r="T2698" t="str">
        <f t="shared" si="1613"/>
        <v>21:45:42.508</v>
      </c>
      <c r="U2698" t="str">
        <f t="shared" si="1611"/>
        <v>A54CFF</v>
      </c>
      <c r="V2698">
        <v>0</v>
      </c>
      <c r="W2698">
        <v>0</v>
      </c>
      <c r="X2698">
        <v>2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1</v>
      </c>
      <c r="AI2698" t="s">
        <v>993</v>
      </c>
      <c r="AJ2698">
        <v>43.483564999999999</v>
      </c>
      <c r="AK2698" t="s">
        <v>1000</v>
      </c>
      <c r="AL2698">
        <v>-88.833025000000006</v>
      </c>
      <c r="AM2698">
        <v>25</v>
      </c>
      <c r="AN2698">
        <v>975</v>
      </c>
      <c r="AO2698" t="s">
        <v>118</v>
      </c>
      <c r="AP2698">
        <v>71</v>
      </c>
      <c r="AQ2698">
        <v>0</v>
      </c>
      <c r="AR2698">
        <v>-896</v>
      </c>
      <c r="AZ2698">
        <v>1200</v>
      </c>
      <c r="BA2698">
        <v>1</v>
      </c>
      <c r="BB2698" t="str">
        <f t="shared" si="1598"/>
        <v xml:space="preserve">N4400K  </v>
      </c>
      <c r="BC2698">
        <v>1</v>
      </c>
      <c r="BE2698">
        <v>0</v>
      </c>
      <c r="BF2698">
        <v>0</v>
      </c>
      <c r="BG2698">
        <v>0</v>
      </c>
      <c r="BH2698">
        <v>825</v>
      </c>
      <c r="BI2698">
        <v>1</v>
      </c>
      <c r="BJ2698">
        <v>1</v>
      </c>
      <c r="BK2698">
        <v>1</v>
      </c>
      <c r="BL2698">
        <v>0</v>
      </c>
      <c r="BO2698">
        <v>0</v>
      </c>
      <c r="BP2698">
        <v>0</v>
      </c>
      <c r="BW2698" t="str">
        <f t="shared" si="1614"/>
        <v>21:45:43.015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5</v>
      </c>
      <c r="CP2698" t="s">
        <v>119</v>
      </c>
      <c r="CQ2698">
        <v>168</v>
      </c>
      <c r="CR2698">
        <v>0</v>
      </c>
      <c r="CW2698">
        <v>4401881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 t="shared" ref="A2699:A2704" si="1615">"07/22/2022 21:45:44.155"</f>
        <v>07/22/2022 21:45:44.155</v>
      </c>
      <c r="C2699" t="str">
        <f t="shared" si="1597"/>
        <v>FFDFD3C0</v>
      </c>
      <c r="D2699" t="s">
        <v>113</v>
      </c>
      <c r="E2699">
        <v>44</v>
      </c>
      <c r="H2699">
        <v>151</v>
      </c>
      <c r="I2699" t="s">
        <v>114</v>
      </c>
      <c r="J2699" t="s">
        <v>115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ref="S2699:S2704" si="1616">"21:45:43.875"</f>
        <v>21:45:43.875</v>
      </c>
      <c r="T2699" t="str">
        <f t="shared" ref="T2699:T2704" si="1617">"21:45:43.475"</f>
        <v>21:45:43.475</v>
      </c>
      <c r="U2699" t="str">
        <f t="shared" si="1611"/>
        <v>A54CFF</v>
      </c>
      <c r="V2699">
        <v>0</v>
      </c>
      <c r="W2699">
        <v>0</v>
      </c>
      <c r="X2699">
        <v>2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1</v>
      </c>
      <c r="AI2699" t="s">
        <v>993</v>
      </c>
      <c r="AJ2699">
        <v>43.483564999999999</v>
      </c>
      <c r="AK2699" t="s">
        <v>927</v>
      </c>
      <c r="AL2699">
        <v>-88.832638000000003</v>
      </c>
      <c r="AM2699">
        <v>25</v>
      </c>
      <c r="AN2699">
        <v>950</v>
      </c>
      <c r="AO2699" t="s">
        <v>118</v>
      </c>
      <c r="AP2699">
        <v>71</v>
      </c>
      <c r="AQ2699">
        <v>1</v>
      </c>
      <c r="AR2699">
        <v>-832</v>
      </c>
      <c r="AZ2699">
        <v>1200</v>
      </c>
      <c r="BA2699">
        <v>1</v>
      </c>
      <c r="BB2699" t="str">
        <f t="shared" si="1598"/>
        <v xml:space="preserve">N4400K  </v>
      </c>
      <c r="BC2699">
        <v>1</v>
      </c>
      <c r="BE2699">
        <v>0</v>
      </c>
      <c r="BF2699">
        <v>0</v>
      </c>
      <c r="BG2699">
        <v>0</v>
      </c>
      <c r="BH2699">
        <v>825</v>
      </c>
      <c r="BI2699">
        <v>1</v>
      </c>
      <c r="BJ2699">
        <v>1</v>
      </c>
      <c r="BK2699">
        <v>1</v>
      </c>
      <c r="BL2699">
        <v>0</v>
      </c>
      <c r="BO2699">
        <v>0</v>
      </c>
      <c r="BP2699">
        <v>0</v>
      </c>
      <c r="BW2699" t="str">
        <f t="shared" ref="BW2699:BW2704" si="1618">"21:45:43.878"</f>
        <v>21:45:43.878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6</v>
      </c>
      <c r="CP2699" t="s">
        <v>119</v>
      </c>
      <c r="CQ2699">
        <v>168</v>
      </c>
      <c r="CR2699">
        <v>0</v>
      </c>
      <c r="CW2699">
        <v>4402935</v>
      </c>
      <c r="CY2699">
        <v>1</v>
      </c>
      <c r="CZ2699">
        <v>0</v>
      </c>
      <c r="DA2699">
        <v>0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 t="shared" si="1615"/>
        <v>07/22/2022 21:45:44.155</v>
      </c>
      <c r="C2700" t="str">
        <f t="shared" si="1597"/>
        <v>FFDFD3C0</v>
      </c>
      <c r="D2700" t="s">
        <v>113</v>
      </c>
      <c r="E2700">
        <v>45</v>
      </c>
      <c r="H2700">
        <v>152</v>
      </c>
      <c r="I2700" t="s">
        <v>120</v>
      </c>
      <c r="J2700" t="s">
        <v>115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616"/>
        <v>21:45:43.875</v>
      </c>
      <c r="T2700" t="str">
        <f t="shared" si="1617"/>
        <v>21:45:43.475</v>
      </c>
      <c r="U2700" t="str">
        <f t="shared" si="1611"/>
        <v>A54CFF</v>
      </c>
      <c r="V2700">
        <v>0</v>
      </c>
      <c r="W2700">
        <v>0</v>
      </c>
      <c r="X2700">
        <v>2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3</v>
      </c>
      <c r="AG2700">
        <v>2</v>
      </c>
      <c r="AH2700">
        <v>1</v>
      </c>
      <c r="AI2700" t="s">
        <v>993</v>
      </c>
      <c r="AJ2700">
        <v>43.483564999999999</v>
      </c>
      <c r="AK2700" t="s">
        <v>927</v>
      </c>
      <c r="AL2700">
        <v>-88.832638000000003</v>
      </c>
      <c r="AM2700">
        <v>25</v>
      </c>
      <c r="AN2700">
        <v>950</v>
      </c>
      <c r="AO2700" t="s">
        <v>118</v>
      </c>
      <c r="AP2700">
        <v>71</v>
      </c>
      <c r="AQ2700">
        <v>1</v>
      </c>
      <c r="AR2700">
        <v>-832</v>
      </c>
      <c r="AZ2700">
        <v>1200</v>
      </c>
      <c r="BA2700">
        <v>1</v>
      </c>
      <c r="BB2700" t="str">
        <f t="shared" si="1598"/>
        <v xml:space="preserve">N4400K  </v>
      </c>
      <c r="BC2700">
        <v>1</v>
      </c>
      <c r="BE2700">
        <v>0</v>
      </c>
      <c r="BF2700">
        <v>0</v>
      </c>
      <c r="BG2700">
        <v>0</v>
      </c>
      <c r="BH2700">
        <v>825</v>
      </c>
      <c r="BI2700">
        <v>1</v>
      </c>
      <c r="BJ2700">
        <v>1</v>
      </c>
      <c r="BK2700">
        <v>1</v>
      </c>
      <c r="BL2700">
        <v>0</v>
      </c>
      <c r="BO2700">
        <v>0</v>
      </c>
      <c r="BP2700">
        <v>0</v>
      </c>
      <c r="BW2700" t="str">
        <f t="shared" si="1618"/>
        <v>21:45:43.878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6</v>
      </c>
      <c r="CP2700" t="s">
        <v>119</v>
      </c>
      <c r="CQ2700">
        <v>168</v>
      </c>
      <c r="CR2700">
        <v>0</v>
      </c>
      <c r="CW2700">
        <v>4402935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 t="shared" si="1615"/>
        <v>07/22/2022 21:45:44.155</v>
      </c>
      <c r="C2701" t="str">
        <f t="shared" si="1597"/>
        <v>FFDFD3C0</v>
      </c>
      <c r="D2701" t="s">
        <v>124</v>
      </c>
      <c r="E2701">
        <v>2</v>
      </c>
      <c r="H2701">
        <v>156</v>
      </c>
      <c r="I2701" t="s">
        <v>125</v>
      </c>
      <c r="J2701" t="s">
        <v>126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si="1616"/>
        <v>21:45:43.875</v>
      </c>
      <c r="T2701" t="str">
        <f t="shared" si="1617"/>
        <v>21:45:43.475</v>
      </c>
      <c r="U2701" t="str">
        <f t="shared" si="1611"/>
        <v>A54CFF</v>
      </c>
      <c r="V2701">
        <v>0</v>
      </c>
      <c r="W2701">
        <v>0</v>
      </c>
      <c r="X2701">
        <v>2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1</v>
      </c>
      <c r="AI2701" t="s">
        <v>993</v>
      </c>
      <c r="AJ2701">
        <v>43.483564999999999</v>
      </c>
      <c r="AK2701" t="s">
        <v>927</v>
      </c>
      <c r="AL2701">
        <v>-88.832638000000003</v>
      </c>
      <c r="AM2701">
        <v>25</v>
      </c>
      <c r="AN2701">
        <v>950</v>
      </c>
      <c r="AO2701" t="s">
        <v>118</v>
      </c>
      <c r="AP2701">
        <v>71</v>
      </c>
      <c r="AQ2701">
        <v>1</v>
      </c>
      <c r="AR2701">
        <v>-832</v>
      </c>
      <c r="AZ2701">
        <v>1200</v>
      </c>
      <c r="BA2701">
        <v>1</v>
      </c>
      <c r="BB2701" t="str">
        <f t="shared" si="1598"/>
        <v xml:space="preserve">N4400K  </v>
      </c>
      <c r="BC2701">
        <v>1</v>
      </c>
      <c r="BE2701">
        <v>0</v>
      </c>
      <c r="BF2701">
        <v>0</v>
      </c>
      <c r="BG2701">
        <v>0</v>
      </c>
      <c r="BH2701">
        <v>825</v>
      </c>
      <c r="BI2701">
        <v>1</v>
      </c>
      <c r="BJ2701">
        <v>1</v>
      </c>
      <c r="BK2701">
        <v>1</v>
      </c>
      <c r="BL2701">
        <v>0</v>
      </c>
      <c r="BO2701">
        <v>0</v>
      </c>
      <c r="BP2701">
        <v>0</v>
      </c>
      <c r="BW2701" t="str">
        <f t="shared" si="1618"/>
        <v>21:45:43.878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6</v>
      </c>
      <c r="CP2701" t="s">
        <v>119</v>
      </c>
      <c r="CQ2701">
        <v>168</v>
      </c>
      <c r="CR2701">
        <v>0</v>
      </c>
      <c r="CW2701">
        <v>4402935</v>
      </c>
      <c r="CY2701">
        <v>1</v>
      </c>
      <c r="CZ2701">
        <v>0</v>
      </c>
      <c r="DA2701">
        <v>1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 t="shared" si="1615"/>
        <v>07/22/2022 21:45:44.155</v>
      </c>
      <c r="C2702" t="str">
        <f t="shared" si="1597"/>
        <v>FFDFD3C0</v>
      </c>
      <c r="D2702" t="s">
        <v>127</v>
      </c>
      <c r="E2702">
        <v>8</v>
      </c>
      <c r="F2702">
        <v>2008</v>
      </c>
      <c r="G2702" t="s">
        <v>128</v>
      </c>
      <c r="J2702" t="s">
        <v>129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616"/>
        <v>21:45:43.875</v>
      </c>
      <c r="T2702" t="str">
        <f t="shared" si="1617"/>
        <v>21:45:43.475</v>
      </c>
      <c r="U2702" t="str">
        <f t="shared" si="1611"/>
        <v>A54CFF</v>
      </c>
      <c r="V2702">
        <v>0</v>
      </c>
      <c r="W2702">
        <v>0</v>
      </c>
      <c r="X2702">
        <v>2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3</v>
      </c>
      <c r="AG2702">
        <v>2</v>
      </c>
      <c r="AH2702">
        <v>1</v>
      </c>
      <c r="AI2702" t="s">
        <v>993</v>
      </c>
      <c r="AJ2702">
        <v>43.483564999999999</v>
      </c>
      <c r="AK2702" t="s">
        <v>927</v>
      </c>
      <c r="AL2702">
        <v>-88.832638000000003</v>
      </c>
      <c r="AM2702">
        <v>25</v>
      </c>
      <c r="AN2702">
        <v>950</v>
      </c>
      <c r="AO2702" t="s">
        <v>118</v>
      </c>
      <c r="AP2702">
        <v>71</v>
      </c>
      <c r="AQ2702">
        <v>1</v>
      </c>
      <c r="AR2702">
        <v>-832</v>
      </c>
      <c r="AZ2702">
        <v>1200</v>
      </c>
      <c r="BA2702">
        <v>1</v>
      </c>
      <c r="BB2702" t="str">
        <f t="shared" si="1598"/>
        <v xml:space="preserve">N4400K  </v>
      </c>
      <c r="BC2702">
        <v>1</v>
      </c>
      <c r="BE2702">
        <v>0</v>
      </c>
      <c r="BF2702">
        <v>0</v>
      </c>
      <c r="BG2702">
        <v>0</v>
      </c>
      <c r="BH2702">
        <v>825</v>
      </c>
      <c r="BI2702">
        <v>1</v>
      </c>
      <c r="BJ2702">
        <v>1</v>
      </c>
      <c r="BK2702">
        <v>1</v>
      </c>
      <c r="BL2702">
        <v>0</v>
      </c>
      <c r="BO2702">
        <v>0</v>
      </c>
      <c r="BP2702">
        <v>0</v>
      </c>
      <c r="BW2702" t="str">
        <f t="shared" si="1618"/>
        <v>21:45:43.878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6</v>
      </c>
      <c r="CP2702" t="s">
        <v>119</v>
      </c>
      <c r="CQ2702">
        <v>168</v>
      </c>
      <c r="CR2702">
        <v>0</v>
      </c>
      <c r="CW2702">
        <v>4402935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 t="shared" si="1615"/>
        <v>07/22/2022 21:45:44.155</v>
      </c>
      <c r="C2703" t="str">
        <f t="shared" si="1597"/>
        <v>FFDFD3C0</v>
      </c>
      <c r="D2703" t="s">
        <v>121</v>
      </c>
      <c r="E2703">
        <v>11</v>
      </c>
      <c r="F2703">
        <v>1011</v>
      </c>
      <c r="G2703" t="s">
        <v>125</v>
      </c>
      <c r="J2703" t="s">
        <v>123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616"/>
        <v>21:45:43.875</v>
      </c>
      <c r="T2703" t="str">
        <f t="shared" si="1617"/>
        <v>21:45:43.475</v>
      </c>
      <c r="U2703" t="str">
        <f t="shared" si="1611"/>
        <v>A54CFF</v>
      </c>
      <c r="V2703">
        <v>0</v>
      </c>
      <c r="W2703">
        <v>0</v>
      </c>
      <c r="X2703">
        <v>2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3</v>
      </c>
      <c r="AG2703">
        <v>2</v>
      </c>
      <c r="AH2703">
        <v>1</v>
      </c>
      <c r="AI2703" t="s">
        <v>993</v>
      </c>
      <c r="AJ2703">
        <v>43.483564999999999</v>
      </c>
      <c r="AK2703" t="s">
        <v>927</v>
      </c>
      <c r="AL2703">
        <v>-88.832638000000003</v>
      </c>
      <c r="AM2703">
        <v>25</v>
      </c>
      <c r="AN2703">
        <v>950</v>
      </c>
      <c r="AO2703" t="s">
        <v>118</v>
      </c>
      <c r="AP2703">
        <v>71</v>
      </c>
      <c r="AQ2703">
        <v>1</v>
      </c>
      <c r="AR2703">
        <v>-832</v>
      </c>
      <c r="AZ2703">
        <v>1200</v>
      </c>
      <c r="BA2703">
        <v>1</v>
      </c>
      <c r="BB2703" t="str">
        <f t="shared" si="1598"/>
        <v xml:space="preserve">N4400K  </v>
      </c>
      <c r="BC2703">
        <v>1</v>
      </c>
      <c r="BE2703">
        <v>0</v>
      </c>
      <c r="BF2703">
        <v>0</v>
      </c>
      <c r="BG2703">
        <v>0</v>
      </c>
      <c r="BH2703">
        <v>825</v>
      </c>
      <c r="BI2703">
        <v>1</v>
      </c>
      <c r="BJ2703">
        <v>1</v>
      </c>
      <c r="BK2703">
        <v>1</v>
      </c>
      <c r="BL2703">
        <v>0</v>
      </c>
      <c r="BO2703">
        <v>0</v>
      </c>
      <c r="BP2703">
        <v>0</v>
      </c>
      <c r="BW2703" t="str">
        <f t="shared" si="1618"/>
        <v>21:45:43.878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6</v>
      </c>
      <c r="CP2703" t="s">
        <v>119</v>
      </c>
      <c r="CQ2703">
        <v>168</v>
      </c>
      <c r="CR2703">
        <v>0</v>
      </c>
      <c r="CW2703">
        <v>4402935</v>
      </c>
      <c r="CY2703">
        <v>1</v>
      </c>
      <c r="CZ2703">
        <v>0</v>
      </c>
      <c r="DA2703">
        <v>1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 t="shared" si="1615"/>
        <v>07/22/2022 21:45:44.155</v>
      </c>
      <c r="C2704" t="str">
        <f t="shared" si="1597"/>
        <v>FFDFD3C0</v>
      </c>
      <c r="D2704" t="s">
        <v>121</v>
      </c>
      <c r="E2704">
        <v>12</v>
      </c>
      <c r="F2704">
        <v>1012</v>
      </c>
      <c r="G2704" t="s">
        <v>122</v>
      </c>
      <c r="J2704" t="s">
        <v>123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si="1616"/>
        <v>21:45:43.875</v>
      </c>
      <c r="T2704" t="str">
        <f t="shared" si="1617"/>
        <v>21:45:43.475</v>
      </c>
      <c r="U2704" t="str">
        <f t="shared" si="1611"/>
        <v>A54CFF</v>
      </c>
      <c r="V2704">
        <v>0</v>
      </c>
      <c r="W2704">
        <v>0</v>
      </c>
      <c r="X2704">
        <v>2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1</v>
      </c>
      <c r="AI2704" t="s">
        <v>993</v>
      </c>
      <c r="AJ2704">
        <v>43.483564999999999</v>
      </c>
      <c r="AK2704" t="s">
        <v>927</v>
      </c>
      <c r="AL2704">
        <v>-88.832638000000003</v>
      </c>
      <c r="AM2704">
        <v>25</v>
      </c>
      <c r="AN2704">
        <v>950</v>
      </c>
      <c r="AO2704" t="s">
        <v>118</v>
      </c>
      <c r="AP2704">
        <v>71</v>
      </c>
      <c r="AQ2704">
        <v>1</v>
      </c>
      <c r="AR2704">
        <v>-832</v>
      </c>
      <c r="AZ2704">
        <v>1200</v>
      </c>
      <c r="BA2704">
        <v>1</v>
      </c>
      <c r="BB2704" t="str">
        <f t="shared" si="1598"/>
        <v xml:space="preserve">N4400K  </v>
      </c>
      <c r="BC2704">
        <v>1</v>
      </c>
      <c r="BE2704">
        <v>0</v>
      </c>
      <c r="BF2704">
        <v>0</v>
      </c>
      <c r="BG2704">
        <v>0</v>
      </c>
      <c r="BH2704">
        <v>825</v>
      </c>
      <c r="BI2704">
        <v>1</v>
      </c>
      <c r="BJ2704">
        <v>1</v>
      </c>
      <c r="BK2704">
        <v>1</v>
      </c>
      <c r="BL2704">
        <v>0</v>
      </c>
      <c r="BO2704">
        <v>0</v>
      </c>
      <c r="BP2704">
        <v>0</v>
      </c>
      <c r="BW2704" t="str">
        <f t="shared" si="1618"/>
        <v>21:45:43.878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6</v>
      </c>
      <c r="CP2704" t="s">
        <v>119</v>
      </c>
      <c r="CQ2704">
        <v>168</v>
      </c>
      <c r="CR2704">
        <v>0</v>
      </c>
      <c r="CW2704">
        <v>4402935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>"07/22/2022 21:45:48.128"</f>
        <v>07/22/2022 21:45:48.128</v>
      </c>
      <c r="C2705" t="str">
        <f t="shared" si="1597"/>
        <v>FFDFD3C0</v>
      </c>
      <c r="D2705" t="s">
        <v>121</v>
      </c>
      <c r="E2705">
        <v>12</v>
      </c>
      <c r="F2705">
        <v>1012</v>
      </c>
      <c r="G2705" t="s">
        <v>122</v>
      </c>
      <c r="J2705" t="s">
        <v>123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ref="S2705:S2710" si="1619">"21:45:47.891"</f>
        <v>21:45:47.891</v>
      </c>
      <c r="T2705" t="str">
        <f t="shared" ref="T2705:T2710" si="1620">"21:45:43.891"</f>
        <v>21:45:43.891</v>
      </c>
      <c r="U2705" t="str">
        <f t="shared" si="1611"/>
        <v>A54CFF</v>
      </c>
      <c r="V2705">
        <v>0</v>
      </c>
      <c r="W2705">
        <v>0</v>
      </c>
      <c r="X2705">
        <v>2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1</v>
      </c>
      <c r="AI2705" t="s">
        <v>1001</v>
      </c>
      <c r="AJ2705">
        <v>43.483479000000003</v>
      </c>
      <c r="AK2705" t="s">
        <v>1002</v>
      </c>
      <c r="AL2705">
        <v>-88.830922000000001</v>
      </c>
      <c r="AM2705">
        <v>25</v>
      </c>
      <c r="AN2705">
        <v>925</v>
      </c>
      <c r="AO2705" t="s">
        <v>118</v>
      </c>
      <c r="AP2705">
        <v>71</v>
      </c>
      <c r="AQ2705">
        <v>2</v>
      </c>
      <c r="AR2705">
        <v>-704</v>
      </c>
      <c r="AZ2705">
        <v>1200</v>
      </c>
      <c r="BA2705">
        <v>1</v>
      </c>
      <c r="BB2705" t="str">
        <f t="shared" si="1598"/>
        <v xml:space="preserve">N4400K  </v>
      </c>
      <c r="BC2705">
        <v>1</v>
      </c>
      <c r="BE2705">
        <v>0</v>
      </c>
      <c r="BF2705">
        <v>0</v>
      </c>
      <c r="BG2705">
        <v>0</v>
      </c>
      <c r="BH2705">
        <v>825</v>
      </c>
      <c r="BI2705">
        <v>1</v>
      </c>
      <c r="BJ2705">
        <v>1</v>
      </c>
      <c r="BK2705">
        <v>1</v>
      </c>
      <c r="BL2705">
        <v>0</v>
      </c>
      <c r="BO2705">
        <v>0</v>
      </c>
      <c r="BP2705">
        <v>0</v>
      </c>
      <c r="BW2705" t="str">
        <f t="shared" ref="BW2705:BW2710" si="1621">"21:45:47.896"</f>
        <v>21:45:47.896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2</v>
      </c>
      <c r="CP2705" t="s">
        <v>119</v>
      </c>
      <c r="CQ2705">
        <v>168</v>
      </c>
      <c r="CR2705">
        <v>0</v>
      </c>
      <c r="CW2705">
        <v>4407863</v>
      </c>
      <c r="CY2705">
        <v>1</v>
      </c>
      <c r="CZ2705">
        <v>0</v>
      </c>
      <c r="DA2705">
        <v>0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>"07/22/2022 21:45:48.128"</f>
        <v>07/22/2022 21:45:48.128</v>
      </c>
      <c r="C2706" t="str">
        <f t="shared" si="1597"/>
        <v>FFDFD3C0</v>
      </c>
      <c r="D2706" t="s">
        <v>113</v>
      </c>
      <c r="E2706">
        <v>44</v>
      </c>
      <c r="H2706">
        <v>151</v>
      </c>
      <c r="I2706" t="s">
        <v>114</v>
      </c>
      <c r="J2706" t="s">
        <v>115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1619"/>
        <v>21:45:47.891</v>
      </c>
      <c r="T2706" t="str">
        <f t="shared" si="1620"/>
        <v>21:45:43.891</v>
      </c>
      <c r="U2706" t="str">
        <f t="shared" si="1611"/>
        <v>A54CFF</v>
      </c>
      <c r="V2706">
        <v>0</v>
      </c>
      <c r="W2706">
        <v>0</v>
      </c>
      <c r="X2706">
        <v>2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1</v>
      </c>
      <c r="AI2706" t="s">
        <v>1001</v>
      </c>
      <c r="AJ2706">
        <v>43.483479000000003</v>
      </c>
      <c r="AK2706" t="s">
        <v>1002</v>
      </c>
      <c r="AL2706">
        <v>-88.830922000000001</v>
      </c>
      <c r="AM2706">
        <v>25</v>
      </c>
      <c r="AN2706">
        <v>925</v>
      </c>
      <c r="AO2706" t="s">
        <v>118</v>
      </c>
      <c r="AP2706">
        <v>71</v>
      </c>
      <c r="AQ2706">
        <v>2</v>
      </c>
      <c r="AR2706">
        <v>-704</v>
      </c>
      <c r="AZ2706">
        <v>1200</v>
      </c>
      <c r="BA2706">
        <v>1</v>
      </c>
      <c r="BB2706" t="str">
        <f t="shared" si="1598"/>
        <v xml:space="preserve">N4400K  </v>
      </c>
      <c r="BC2706">
        <v>1</v>
      </c>
      <c r="BE2706">
        <v>0</v>
      </c>
      <c r="BF2706">
        <v>0</v>
      </c>
      <c r="BG2706">
        <v>0</v>
      </c>
      <c r="BH2706">
        <v>825</v>
      </c>
      <c r="BI2706">
        <v>1</v>
      </c>
      <c r="BJ2706">
        <v>1</v>
      </c>
      <c r="BK2706">
        <v>1</v>
      </c>
      <c r="BL2706">
        <v>0</v>
      </c>
      <c r="BO2706">
        <v>0</v>
      </c>
      <c r="BP2706">
        <v>0</v>
      </c>
      <c r="BW2706" t="str">
        <f t="shared" si="1621"/>
        <v>21:45:47.896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2</v>
      </c>
      <c r="CP2706" t="s">
        <v>119</v>
      </c>
      <c r="CQ2706">
        <v>168</v>
      </c>
      <c r="CR2706">
        <v>0</v>
      </c>
      <c r="CW2706">
        <v>4407863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>"07/22/2022 21:45:48.128"</f>
        <v>07/22/2022 21:45:48.128</v>
      </c>
      <c r="C2707" t="str">
        <f t="shared" si="1597"/>
        <v>FFDFD3C0</v>
      </c>
      <c r="D2707" t="s">
        <v>113</v>
      </c>
      <c r="E2707">
        <v>45</v>
      </c>
      <c r="H2707">
        <v>152</v>
      </c>
      <c r="I2707" t="s">
        <v>120</v>
      </c>
      <c r="J2707" t="s">
        <v>115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619"/>
        <v>21:45:47.891</v>
      </c>
      <c r="T2707" t="str">
        <f t="shared" si="1620"/>
        <v>21:45:43.891</v>
      </c>
      <c r="U2707" t="str">
        <f t="shared" si="1611"/>
        <v>A54CFF</v>
      </c>
      <c r="V2707">
        <v>0</v>
      </c>
      <c r="W2707">
        <v>0</v>
      </c>
      <c r="X2707">
        <v>2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1</v>
      </c>
      <c r="AI2707" t="s">
        <v>1001</v>
      </c>
      <c r="AJ2707">
        <v>43.483479000000003</v>
      </c>
      <c r="AK2707" t="s">
        <v>1002</v>
      </c>
      <c r="AL2707">
        <v>-88.830922000000001</v>
      </c>
      <c r="AM2707">
        <v>25</v>
      </c>
      <c r="AN2707">
        <v>925</v>
      </c>
      <c r="AO2707" t="s">
        <v>118</v>
      </c>
      <c r="AP2707">
        <v>71</v>
      </c>
      <c r="AQ2707">
        <v>2</v>
      </c>
      <c r="AR2707">
        <v>-704</v>
      </c>
      <c r="AZ2707">
        <v>1200</v>
      </c>
      <c r="BA2707">
        <v>1</v>
      </c>
      <c r="BB2707" t="str">
        <f t="shared" si="1598"/>
        <v xml:space="preserve">N4400K  </v>
      </c>
      <c r="BC2707">
        <v>1</v>
      </c>
      <c r="BE2707">
        <v>0</v>
      </c>
      <c r="BF2707">
        <v>0</v>
      </c>
      <c r="BG2707">
        <v>0</v>
      </c>
      <c r="BH2707">
        <v>825</v>
      </c>
      <c r="BI2707">
        <v>1</v>
      </c>
      <c r="BJ2707">
        <v>1</v>
      </c>
      <c r="BK2707">
        <v>1</v>
      </c>
      <c r="BL2707">
        <v>0</v>
      </c>
      <c r="BO2707">
        <v>0</v>
      </c>
      <c r="BP2707">
        <v>0</v>
      </c>
      <c r="BW2707" t="str">
        <f t="shared" si="1621"/>
        <v>21:45:47.896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2</v>
      </c>
      <c r="CP2707" t="s">
        <v>119</v>
      </c>
      <c r="CQ2707">
        <v>168</v>
      </c>
      <c r="CR2707">
        <v>0</v>
      </c>
      <c r="CW2707">
        <v>4407863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>"07/22/2022 21:45:48.128"</f>
        <v>07/22/2022 21:45:48.128</v>
      </c>
      <c r="C2708" t="str">
        <f t="shared" si="1597"/>
        <v>FFDFD3C0</v>
      </c>
      <c r="D2708" t="s">
        <v>124</v>
      </c>
      <c r="E2708">
        <v>2</v>
      </c>
      <c r="H2708">
        <v>156</v>
      </c>
      <c r="I2708" t="s">
        <v>125</v>
      </c>
      <c r="J2708" t="s">
        <v>126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1619"/>
        <v>21:45:47.891</v>
      </c>
      <c r="T2708" t="str">
        <f t="shared" si="1620"/>
        <v>21:45:43.891</v>
      </c>
      <c r="U2708" t="str">
        <f t="shared" si="1611"/>
        <v>A54CFF</v>
      </c>
      <c r="V2708">
        <v>0</v>
      </c>
      <c r="W2708">
        <v>0</v>
      </c>
      <c r="X2708">
        <v>2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3</v>
      </c>
      <c r="AG2708">
        <v>2</v>
      </c>
      <c r="AH2708">
        <v>1</v>
      </c>
      <c r="AI2708" t="s">
        <v>1001</v>
      </c>
      <c r="AJ2708">
        <v>43.483479000000003</v>
      </c>
      <c r="AK2708" t="s">
        <v>1002</v>
      </c>
      <c r="AL2708">
        <v>-88.830922000000001</v>
      </c>
      <c r="AM2708">
        <v>25</v>
      </c>
      <c r="AN2708">
        <v>925</v>
      </c>
      <c r="AO2708" t="s">
        <v>118</v>
      </c>
      <c r="AP2708">
        <v>71</v>
      </c>
      <c r="AQ2708">
        <v>2</v>
      </c>
      <c r="AR2708">
        <v>-704</v>
      </c>
      <c r="AZ2708">
        <v>1200</v>
      </c>
      <c r="BA2708">
        <v>1</v>
      </c>
      <c r="BB2708" t="str">
        <f t="shared" si="1598"/>
        <v xml:space="preserve">N4400K  </v>
      </c>
      <c r="BC2708">
        <v>1</v>
      </c>
      <c r="BE2708">
        <v>0</v>
      </c>
      <c r="BF2708">
        <v>0</v>
      </c>
      <c r="BG2708">
        <v>0</v>
      </c>
      <c r="BH2708">
        <v>825</v>
      </c>
      <c r="BI2708">
        <v>1</v>
      </c>
      <c r="BJ2708">
        <v>1</v>
      </c>
      <c r="BK2708">
        <v>1</v>
      </c>
      <c r="BL2708">
        <v>0</v>
      </c>
      <c r="BO2708">
        <v>0</v>
      </c>
      <c r="BP2708">
        <v>0</v>
      </c>
      <c r="BW2708" t="str">
        <f t="shared" si="1621"/>
        <v>21:45:47.896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2</v>
      </c>
      <c r="CP2708" t="s">
        <v>119</v>
      </c>
      <c r="CQ2708">
        <v>168</v>
      </c>
      <c r="CR2708">
        <v>0</v>
      </c>
      <c r="CW2708">
        <v>4407863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>"07/22/2022 21:45:48.143"</f>
        <v>07/22/2022 21:45:48.143</v>
      </c>
      <c r="C2709" t="str">
        <f t="shared" si="1597"/>
        <v>FFDFD3C0</v>
      </c>
      <c r="D2709" t="s">
        <v>127</v>
      </c>
      <c r="E2709">
        <v>8</v>
      </c>
      <c r="F2709">
        <v>2008</v>
      </c>
      <c r="G2709" t="s">
        <v>128</v>
      </c>
      <c r="J2709" t="s">
        <v>129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1619"/>
        <v>21:45:47.891</v>
      </c>
      <c r="T2709" t="str">
        <f t="shared" si="1620"/>
        <v>21:45:43.891</v>
      </c>
      <c r="U2709" t="str">
        <f t="shared" si="1611"/>
        <v>A54CFF</v>
      </c>
      <c r="V2709">
        <v>0</v>
      </c>
      <c r="W2709">
        <v>0</v>
      </c>
      <c r="X2709">
        <v>2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3</v>
      </c>
      <c r="AG2709">
        <v>2</v>
      </c>
      <c r="AH2709">
        <v>1</v>
      </c>
      <c r="AI2709" t="s">
        <v>1001</v>
      </c>
      <c r="AJ2709">
        <v>43.483479000000003</v>
      </c>
      <c r="AK2709" t="s">
        <v>1002</v>
      </c>
      <c r="AL2709">
        <v>-88.830922000000001</v>
      </c>
      <c r="AM2709">
        <v>25</v>
      </c>
      <c r="AN2709">
        <v>925</v>
      </c>
      <c r="AO2709" t="s">
        <v>118</v>
      </c>
      <c r="AP2709">
        <v>71</v>
      </c>
      <c r="AQ2709">
        <v>2</v>
      </c>
      <c r="AR2709">
        <v>-704</v>
      </c>
      <c r="AZ2709">
        <v>1200</v>
      </c>
      <c r="BA2709">
        <v>1</v>
      </c>
      <c r="BB2709" t="str">
        <f t="shared" si="1598"/>
        <v xml:space="preserve">N4400K  </v>
      </c>
      <c r="BC2709">
        <v>1</v>
      </c>
      <c r="BE2709">
        <v>0</v>
      </c>
      <c r="BF2709">
        <v>0</v>
      </c>
      <c r="BG2709">
        <v>0</v>
      </c>
      <c r="BH2709">
        <v>825</v>
      </c>
      <c r="BI2709">
        <v>1</v>
      </c>
      <c r="BJ2709">
        <v>1</v>
      </c>
      <c r="BK2709">
        <v>1</v>
      </c>
      <c r="BL2709">
        <v>0</v>
      </c>
      <c r="BO2709">
        <v>0</v>
      </c>
      <c r="BP2709">
        <v>0</v>
      </c>
      <c r="BW2709" t="str">
        <f t="shared" si="1621"/>
        <v>21:45:47.896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2</v>
      </c>
      <c r="CP2709" t="s">
        <v>119</v>
      </c>
      <c r="CQ2709">
        <v>168</v>
      </c>
      <c r="CR2709">
        <v>0</v>
      </c>
      <c r="CW2709">
        <v>4407863</v>
      </c>
      <c r="CY2709">
        <v>1</v>
      </c>
      <c r="CZ2709">
        <v>0</v>
      </c>
      <c r="DA2709">
        <v>1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>"07/22/2022 21:45:48.159"</f>
        <v>07/22/2022 21:45:48.159</v>
      </c>
      <c r="C2710" t="str">
        <f t="shared" si="1597"/>
        <v>FFDFD3C0</v>
      </c>
      <c r="D2710" t="s">
        <v>121</v>
      </c>
      <c r="E2710">
        <v>11</v>
      </c>
      <c r="F2710">
        <v>1011</v>
      </c>
      <c r="G2710" t="s">
        <v>125</v>
      </c>
      <c r="J2710" t="s">
        <v>123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619"/>
        <v>21:45:47.891</v>
      </c>
      <c r="T2710" t="str">
        <f t="shared" si="1620"/>
        <v>21:45:43.891</v>
      </c>
      <c r="U2710" t="str">
        <f t="shared" si="1611"/>
        <v>A54CFF</v>
      </c>
      <c r="V2710">
        <v>0</v>
      </c>
      <c r="W2710">
        <v>0</v>
      </c>
      <c r="X2710">
        <v>2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1</v>
      </c>
      <c r="AI2710" t="s">
        <v>1001</v>
      </c>
      <c r="AJ2710">
        <v>43.483479000000003</v>
      </c>
      <c r="AK2710" t="s">
        <v>1002</v>
      </c>
      <c r="AL2710">
        <v>-88.830922000000001</v>
      </c>
      <c r="AM2710">
        <v>25</v>
      </c>
      <c r="AN2710">
        <v>925</v>
      </c>
      <c r="AO2710" t="s">
        <v>118</v>
      </c>
      <c r="AP2710">
        <v>71</v>
      </c>
      <c r="AQ2710">
        <v>2</v>
      </c>
      <c r="AR2710">
        <v>-704</v>
      </c>
      <c r="AZ2710">
        <v>1200</v>
      </c>
      <c r="BA2710">
        <v>1</v>
      </c>
      <c r="BB2710" t="str">
        <f t="shared" si="1598"/>
        <v xml:space="preserve">N4400K  </v>
      </c>
      <c r="BC2710">
        <v>1</v>
      </c>
      <c r="BE2710">
        <v>0</v>
      </c>
      <c r="BF2710">
        <v>0</v>
      </c>
      <c r="BG2710">
        <v>0</v>
      </c>
      <c r="BH2710">
        <v>825</v>
      </c>
      <c r="BI2710">
        <v>1</v>
      </c>
      <c r="BJ2710">
        <v>1</v>
      </c>
      <c r="BK2710">
        <v>1</v>
      </c>
      <c r="BL2710">
        <v>0</v>
      </c>
      <c r="BO2710">
        <v>0</v>
      </c>
      <c r="BP2710">
        <v>0</v>
      </c>
      <c r="BW2710" t="str">
        <f t="shared" si="1621"/>
        <v>21:45:47.896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2</v>
      </c>
      <c r="CP2710" t="s">
        <v>119</v>
      </c>
      <c r="CQ2710">
        <v>168</v>
      </c>
      <c r="CR2710">
        <v>0</v>
      </c>
      <c r="CW2710">
        <v>4407863</v>
      </c>
      <c r="CY2710">
        <v>1</v>
      </c>
      <c r="CZ2710">
        <v>0</v>
      </c>
      <c r="DA2710">
        <v>0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>"07/22/2022 21:45:49.159"</f>
        <v>07/22/2022 21:45:49.159</v>
      </c>
      <c r="C2711" t="str">
        <f t="shared" si="1597"/>
        <v>FFDFD3C0</v>
      </c>
      <c r="D2711" t="s">
        <v>113</v>
      </c>
      <c r="E2711">
        <v>44</v>
      </c>
      <c r="H2711">
        <v>151</v>
      </c>
      <c r="I2711" t="s">
        <v>114</v>
      </c>
      <c r="J2711" t="s">
        <v>115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ref="S2711:S2716" si="1622">"21:45:48.898"</f>
        <v>21:45:48.898</v>
      </c>
      <c r="T2711" t="str">
        <f t="shared" ref="T2711:T2716" si="1623">"21:45:43.898"</f>
        <v>21:45:43.898</v>
      </c>
      <c r="U2711" t="str">
        <f t="shared" si="1611"/>
        <v>A54CFF</v>
      </c>
      <c r="V2711">
        <v>0</v>
      </c>
      <c r="W2711">
        <v>0</v>
      </c>
      <c r="X2711">
        <v>2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1</v>
      </c>
      <c r="AI2711" t="s">
        <v>1001</v>
      </c>
      <c r="AJ2711">
        <v>43.483479000000003</v>
      </c>
      <c r="AK2711" t="s">
        <v>1003</v>
      </c>
      <c r="AL2711">
        <v>-88.830600000000004</v>
      </c>
      <c r="AM2711">
        <v>25</v>
      </c>
      <c r="AN2711">
        <v>900</v>
      </c>
      <c r="AO2711" t="s">
        <v>118</v>
      </c>
      <c r="AP2711">
        <v>71</v>
      </c>
      <c r="AQ2711">
        <v>2</v>
      </c>
      <c r="AR2711">
        <v>-704</v>
      </c>
      <c r="AZ2711">
        <v>1200</v>
      </c>
      <c r="BA2711">
        <v>1</v>
      </c>
      <c r="BB2711" t="str">
        <f t="shared" si="1598"/>
        <v xml:space="preserve">N4400K  </v>
      </c>
      <c r="BC2711">
        <v>1</v>
      </c>
      <c r="BE2711">
        <v>0</v>
      </c>
      <c r="BF2711">
        <v>0</v>
      </c>
      <c r="BG2711">
        <v>0</v>
      </c>
      <c r="BH2711">
        <v>825</v>
      </c>
      <c r="BI2711">
        <v>1</v>
      </c>
      <c r="BJ2711">
        <v>1</v>
      </c>
      <c r="BK2711">
        <v>1</v>
      </c>
      <c r="BL2711">
        <v>0</v>
      </c>
      <c r="BO2711">
        <v>0</v>
      </c>
      <c r="BP2711">
        <v>0</v>
      </c>
      <c r="BW2711" t="str">
        <f t="shared" ref="BW2711:BW2716" si="1624">"21:45:48.900"</f>
        <v>21:45:48.900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1</v>
      </c>
      <c r="CP2711" t="s">
        <v>119</v>
      </c>
      <c r="CQ2711">
        <v>168</v>
      </c>
      <c r="CR2711">
        <v>3</v>
      </c>
      <c r="CW2711">
        <v>9836599</v>
      </c>
      <c r="CY2711">
        <v>0</v>
      </c>
      <c r="CZ2711">
        <v>0</v>
      </c>
      <c r="DA2711">
        <v>0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>"07/22/2022 21:45:49.190"</f>
        <v>07/22/2022 21:45:49.190</v>
      </c>
      <c r="C2712" t="str">
        <f t="shared" si="1597"/>
        <v>FFDFD3C0</v>
      </c>
      <c r="D2712" t="s">
        <v>113</v>
      </c>
      <c r="E2712">
        <v>45</v>
      </c>
      <c r="H2712">
        <v>152</v>
      </c>
      <c r="I2712" t="s">
        <v>120</v>
      </c>
      <c r="J2712" t="s">
        <v>115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622"/>
        <v>21:45:48.898</v>
      </c>
      <c r="T2712" t="str">
        <f t="shared" si="1623"/>
        <v>21:45:43.898</v>
      </c>
      <c r="U2712" t="str">
        <f t="shared" si="1611"/>
        <v>A54CFF</v>
      </c>
      <c r="V2712">
        <v>0</v>
      </c>
      <c r="W2712">
        <v>0</v>
      </c>
      <c r="X2712">
        <v>2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1</v>
      </c>
      <c r="AI2712" t="s">
        <v>1001</v>
      </c>
      <c r="AJ2712">
        <v>43.483479000000003</v>
      </c>
      <c r="AK2712" t="s">
        <v>1003</v>
      </c>
      <c r="AL2712">
        <v>-88.830600000000004</v>
      </c>
      <c r="AM2712">
        <v>25</v>
      </c>
      <c r="AN2712">
        <v>900</v>
      </c>
      <c r="AO2712" t="s">
        <v>118</v>
      </c>
      <c r="AP2712">
        <v>71</v>
      </c>
      <c r="AQ2712">
        <v>2</v>
      </c>
      <c r="AR2712">
        <v>-704</v>
      </c>
      <c r="AZ2712">
        <v>1200</v>
      </c>
      <c r="BA2712">
        <v>1</v>
      </c>
      <c r="BB2712" t="str">
        <f t="shared" si="1598"/>
        <v xml:space="preserve">N4400K  </v>
      </c>
      <c r="BC2712">
        <v>1</v>
      </c>
      <c r="BE2712">
        <v>0</v>
      </c>
      <c r="BF2712">
        <v>0</v>
      </c>
      <c r="BG2712">
        <v>0</v>
      </c>
      <c r="BH2712">
        <v>825</v>
      </c>
      <c r="BI2712">
        <v>1</v>
      </c>
      <c r="BJ2712">
        <v>1</v>
      </c>
      <c r="BK2712">
        <v>1</v>
      </c>
      <c r="BL2712">
        <v>0</v>
      </c>
      <c r="BO2712">
        <v>0</v>
      </c>
      <c r="BP2712">
        <v>0</v>
      </c>
      <c r="BW2712" t="str">
        <f t="shared" si="1624"/>
        <v>21:45:48.900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1</v>
      </c>
      <c r="CP2712" t="s">
        <v>119</v>
      </c>
      <c r="CQ2712">
        <v>168</v>
      </c>
      <c r="CR2712">
        <v>3</v>
      </c>
      <c r="CW2712">
        <v>9836599</v>
      </c>
      <c r="CY2712">
        <v>0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>"07/22/2022 21:45:49.268"</f>
        <v>07/22/2022 21:45:49.268</v>
      </c>
      <c r="C2713" t="str">
        <f t="shared" si="1597"/>
        <v>FFDFD3C0</v>
      </c>
      <c r="D2713" t="s">
        <v>124</v>
      </c>
      <c r="E2713">
        <v>2</v>
      </c>
      <c r="H2713">
        <v>156</v>
      </c>
      <c r="I2713" t="s">
        <v>125</v>
      </c>
      <c r="J2713" t="s">
        <v>126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si="1622"/>
        <v>21:45:48.898</v>
      </c>
      <c r="T2713" t="str">
        <f t="shared" si="1623"/>
        <v>21:45:43.898</v>
      </c>
      <c r="U2713" t="str">
        <f t="shared" si="1611"/>
        <v>A54CFF</v>
      </c>
      <c r="V2713">
        <v>0</v>
      </c>
      <c r="W2713">
        <v>0</v>
      </c>
      <c r="X2713">
        <v>2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3</v>
      </c>
      <c r="AG2713">
        <v>2</v>
      </c>
      <c r="AH2713">
        <v>1</v>
      </c>
      <c r="AI2713" t="s">
        <v>1001</v>
      </c>
      <c r="AJ2713">
        <v>43.483479000000003</v>
      </c>
      <c r="AK2713" t="s">
        <v>1003</v>
      </c>
      <c r="AL2713">
        <v>-88.830600000000004</v>
      </c>
      <c r="AM2713">
        <v>25</v>
      </c>
      <c r="AN2713">
        <v>900</v>
      </c>
      <c r="AO2713" t="s">
        <v>118</v>
      </c>
      <c r="AP2713">
        <v>71</v>
      </c>
      <c r="AQ2713">
        <v>2</v>
      </c>
      <c r="AR2713">
        <v>-704</v>
      </c>
      <c r="AZ2713">
        <v>1200</v>
      </c>
      <c r="BA2713">
        <v>1</v>
      </c>
      <c r="BB2713" t="str">
        <f t="shared" si="1598"/>
        <v xml:space="preserve">N4400K  </v>
      </c>
      <c r="BC2713">
        <v>1</v>
      </c>
      <c r="BE2713">
        <v>0</v>
      </c>
      <c r="BF2713">
        <v>0</v>
      </c>
      <c r="BG2713">
        <v>0</v>
      </c>
      <c r="BH2713">
        <v>825</v>
      </c>
      <c r="BI2713">
        <v>1</v>
      </c>
      <c r="BJ2713">
        <v>1</v>
      </c>
      <c r="BK2713">
        <v>1</v>
      </c>
      <c r="BL2713">
        <v>0</v>
      </c>
      <c r="BO2713">
        <v>0</v>
      </c>
      <c r="BP2713">
        <v>0</v>
      </c>
      <c r="BW2713" t="str">
        <f t="shared" si="1624"/>
        <v>21:45:48.900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1</v>
      </c>
      <c r="CP2713" t="s">
        <v>119</v>
      </c>
      <c r="CQ2713">
        <v>168</v>
      </c>
      <c r="CR2713">
        <v>3</v>
      </c>
      <c r="CW2713">
        <v>9836599</v>
      </c>
      <c r="CY2713">
        <v>0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>"07/22/2022 21:45:49.268"</f>
        <v>07/22/2022 21:45:49.268</v>
      </c>
      <c r="C2714" t="str">
        <f t="shared" si="1597"/>
        <v>FFDFD3C0</v>
      </c>
      <c r="D2714" t="s">
        <v>127</v>
      </c>
      <c r="E2714">
        <v>8</v>
      </c>
      <c r="F2714">
        <v>2008</v>
      </c>
      <c r="G2714" t="s">
        <v>128</v>
      </c>
      <c r="J2714" t="s">
        <v>129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622"/>
        <v>21:45:48.898</v>
      </c>
      <c r="T2714" t="str">
        <f t="shared" si="1623"/>
        <v>21:45:43.898</v>
      </c>
      <c r="U2714" t="str">
        <f t="shared" si="1611"/>
        <v>A54CFF</v>
      </c>
      <c r="V2714">
        <v>0</v>
      </c>
      <c r="W2714">
        <v>0</v>
      </c>
      <c r="X2714">
        <v>2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1</v>
      </c>
      <c r="AI2714" t="s">
        <v>1001</v>
      </c>
      <c r="AJ2714">
        <v>43.483479000000003</v>
      </c>
      <c r="AK2714" t="s">
        <v>1003</v>
      </c>
      <c r="AL2714">
        <v>-88.830600000000004</v>
      </c>
      <c r="AM2714">
        <v>25</v>
      </c>
      <c r="AN2714">
        <v>900</v>
      </c>
      <c r="AO2714" t="s">
        <v>118</v>
      </c>
      <c r="AP2714">
        <v>71</v>
      </c>
      <c r="AQ2714">
        <v>2</v>
      </c>
      <c r="AR2714">
        <v>-704</v>
      </c>
      <c r="AZ2714">
        <v>1200</v>
      </c>
      <c r="BA2714">
        <v>1</v>
      </c>
      <c r="BB2714" t="str">
        <f t="shared" si="1598"/>
        <v xml:space="preserve">N4400K  </v>
      </c>
      <c r="BC2714">
        <v>1</v>
      </c>
      <c r="BE2714">
        <v>0</v>
      </c>
      <c r="BF2714">
        <v>0</v>
      </c>
      <c r="BG2714">
        <v>0</v>
      </c>
      <c r="BH2714">
        <v>825</v>
      </c>
      <c r="BI2714">
        <v>1</v>
      </c>
      <c r="BJ2714">
        <v>1</v>
      </c>
      <c r="BK2714">
        <v>1</v>
      </c>
      <c r="BL2714">
        <v>0</v>
      </c>
      <c r="BO2714">
        <v>0</v>
      </c>
      <c r="BP2714">
        <v>0</v>
      </c>
      <c r="BW2714" t="str">
        <f t="shared" si="1624"/>
        <v>21:45:48.900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1</v>
      </c>
      <c r="CP2714" t="s">
        <v>119</v>
      </c>
      <c r="CQ2714">
        <v>168</v>
      </c>
      <c r="CR2714">
        <v>3</v>
      </c>
      <c r="CW2714">
        <v>9836599</v>
      </c>
      <c r="CY2714">
        <v>0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>"07/22/2022 21:45:49.268"</f>
        <v>07/22/2022 21:45:49.268</v>
      </c>
      <c r="C2715" t="str">
        <f t="shared" si="1597"/>
        <v>FFDFD3C0</v>
      </c>
      <c r="D2715" t="s">
        <v>121</v>
      </c>
      <c r="E2715">
        <v>11</v>
      </c>
      <c r="F2715">
        <v>1011</v>
      </c>
      <c r="G2715" t="s">
        <v>125</v>
      </c>
      <c r="J2715" t="s">
        <v>123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si="1622"/>
        <v>21:45:48.898</v>
      </c>
      <c r="T2715" t="str">
        <f t="shared" si="1623"/>
        <v>21:45:43.898</v>
      </c>
      <c r="U2715" t="str">
        <f t="shared" si="1611"/>
        <v>A54CFF</v>
      </c>
      <c r="V2715">
        <v>0</v>
      </c>
      <c r="W2715">
        <v>0</v>
      </c>
      <c r="X2715">
        <v>2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1</v>
      </c>
      <c r="AI2715" t="s">
        <v>1001</v>
      </c>
      <c r="AJ2715">
        <v>43.483479000000003</v>
      </c>
      <c r="AK2715" t="s">
        <v>1003</v>
      </c>
      <c r="AL2715">
        <v>-88.830600000000004</v>
      </c>
      <c r="AM2715">
        <v>25</v>
      </c>
      <c r="AN2715">
        <v>900</v>
      </c>
      <c r="AO2715" t="s">
        <v>118</v>
      </c>
      <c r="AP2715">
        <v>71</v>
      </c>
      <c r="AQ2715">
        <v>2</v>
      </c>
      <c r="AR2715">
        <v>-704</v>
      </c>
      <c r="AZ2715">
        <v>1200</v>
      </c>
      <c r="BA2715">
        <v>1</v>
      </c>
      <c r="BB2715" t="str">
        <f t="shared" si="1598"/>
        <v xml:space="preserve">N4400K  </v>
      </c>
      <c r="BC2715">
        <v>1</v>
      </c>
      <c r="BE2715">
        <v>0</v>
      </c>
      <c r="BF2715">
        <v>0</v>
      </c>
      <c r="BG2715">
        <v>0</v>
      </c>
      <c r="BH2715">
        <v>825</v>
      </c>
      <c r="BI2715">
        <v>1</v>
      </c>
      <c r="BJ2715">
        <v>1</v>
      </c>
      <c r="BK2715">
        <v>1</v>
      </c>
      <c r="BL2715">
        <v>0</v>
      </c>
      <c r="BO2715">
        <v>0</v>
      </c>
      <c r="BP2715">
        <v>0</v>
      </c>
      <c r="BW2715" t="str">
        <f t="shared" si="1624"/>
        <v>21:45:48.900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1</v>
      </c>
      <c r="CP2715" t="s">
        <v>119</v>
      </c>
      <c r="CQ2715">
        <v>168</v>
      </c>
      <c r="CR2715">
        <v>3</v>
      </c>
      <c r="CW2715">
        <v>9836599</v>
      </c>
      <c r="CY2715">
        <v>0</v>
      </c>
      <c r="CZ2715">
        <v>0</v>
      </c>
      <c r="DA2715">
        <v>1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>"07/22/2022 21:45:49.268"</f>
        <v>07/22/2022 21:45:49.268</v>
      </c>
      <c r="C2716" t="str">
        <f t="shared" si="1597"/>
        <v>FFDFD3C0</v>
      </c>
      <c r="D2716" t="s">
        <v>121</v>
      </c>
      <c r="E2716">
        <v>12</v>
      </c>
      <c r="F2716">
        <v>1012</v>
      </c>
      <c r="G2716" t="s">
        <v>122</v>
      </c>
      <c r="J2716" t="s">
        <v>123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622"/>
        <v>21:45:48.898</v>
      </c>
      <c r="T2716" t="str">
        <f t="shared" si="1623"/>
        <v>21:45:43.898</v>
      </c>
      <c r="U2716" t="str">
        <f t="shared" si="1611"/>
        <v>A54CFF</v>
      </c>
      <c r="V2716">
        <v>0</v>
      </c>
      <c r="W2716">
        <v>0</v>
      </c>
      <c r="X2716">
        <v>2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1</v>
      </c>
      <c r="AI2716" t="s">
        <v>1001</v>
      </c>
      <c r="AJ2716">
        <v>43.483479000000003</v>
      </c>
      <c r="AK2716" t="s">
        <v>1003</v>
      </c>
      <c r="AL2716">
        <v>-88.830600000000004</v>
      </c>
      <c r="AM2716">
        <v>25</v>
      </c>
      <c r="AN2716">
        <v>900</v>
      </c>
      <c r="AO2716" t="s">
        <v>118</v>
      </c>
      <c r="AP2716">
        <v>71</v>
      </c>
      <c r="AQ2716">
        <v>2</v>
      </c>
      <c r="AR2716">
        <v>-704</v>
      </c>
      <c r="AZ2716">
        <v>1200</v>
      </c>
      <c r="BA2716">
        <v>1</v>
      </c>
      <c r="BB2716" t="str">
        <f t="shared" si="1598"/>
        <v xml:space="preserve">N4400K  </v>
      </c>
      <c r="BC2716">
        <v>1</v>
      </c>
      <c r="BE2716">
        <v>0</v>
      </c>
      <c r="BF2716">
        <v>0</v>
      </c>
      <c r="BG2716">
        <v>0</v>
      </c>
      <c r="BH2716">
        <v>825</v>
      </c>
      <c r="BI2716">
        <v>1</v>
      </c>
      <c r="BJ2716">
        <v>1</v>
      </c>
      <c r="BK2716">
        <v>1</v>
      </c>
      <c r="BL2716">
        <v>0</v>
      </c>
      <c r="BO2716">
        <v>0</v>
      </c>
      <c r="BP2716">
        <v>0</v>
      </c>
      <c r="BW2716" t="str">
        <f t="shared" si="1624"/>
        <v>21:45:48.900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1</v>
      </c>
      <c r="CP2716" t="s">
        <v>119</v>
      </c>
      <c r="CQ2716">
        <v>168</v>
      </c>
      <c r="CR2716">
        <v>3</v>
      </c>
      <c r="CW2716">
        <v>9836599</v>
      </c>
      <c r="CY2716">
        <v>0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 t="shared" ref="A2717:A2722" si="1625">"07/22/2022 21:45:50.237"</f>
        <v>07/22/2022 21:45:50.237</v>
      </c>
      <c r="C2717" t="str">
        <f t="shared" si="1597"/>
        <v>FFDFD3C0</v>
      </c>
      <c r="D2717" t="s">
        <v>113</v>
      </c>
      <c r="E2717">
        <v>44</v>
      </c>
      <c r="H2717">
        <v>151</v>
      </c>
      <c r="I2717" t="s">
        <v>114</v>
      </c>
      <c r="J2717" t="s">
        <v>115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ref="S2717:S2722" si="1626">"21:45:49.977"</f>
        <v>21:45:49.977</v>
      </c>
      <c r="T2717" t="str">
        <f t="shared" ref="T2717:T2722" si="1627">"21:45:49.477"</f>
        <v>21:45:49.477</v>
      </c>
      <c r="U2717" t="str">
        <f t="shared" si="1611"/>
        <v>A54CFF</v>
      </c>
      <c r="V2717">
        <v>0</v>
      </c>
      <c r="W2717">
        <v>0</v>
      </c>
      <c r="X2717">
        <v>2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1</v>
      </c>
      <c r="AI2717" t="s">
        <v>1004</v>
      </c>
      <c r="AJ2717">
        <v>43.483415000000001</v>
      </c>
      <c r="AK2717" t="s">
        <v>1005</v>
      </c>
      <c r="AL2717">
        <v>-88.830149000000006</v>
      </c>
      <c r="AM2717">
        <v>25</v>
      </c>
      <c r="AN2717">
        <v>900</v>
      </c>
      <c r="AO2717" t="s">
        <v>118</v>
      </c>
      <c r="AP2717">
        <v>57</v>
      </c>
      <c r="AQ2717">
        <v>-10</v>
      </c>
      <c r="AR2717">
        <v>-512</v>
      </c>
      <c r="AZ2717">
        <v>1200</v>
      </c>
      <c r="BA2717">
        <v>1</v>
      </c>
      <c r="BB2717" t="str">
        <f t="shared" si="1598"/>
        <v xml:space="preserve">N4400K  </v>
      </c>
      <c r="BC2717">
        <v>1</v>
      </c>
      <c r="BE2717">
        <v>0</v>
      </c>
      <c r="BF2717">
        <v>0</v>
      </c>
      <c r="BG2717">
        <v>0</v>
      </c>
      <c r="BH2717">
        <v>775</v>
      </c>
      <c r="BI2717">
        <v>1</v>
      </c>
      <c r="BJ2717">
        <v>1</v>
      </c>
      <c r="BK2717">
        <v>1</v>
      </c>
      <c r="BL2717">
        <v>0</v>
      </c>
      <c r="BO2717">
        <v>0</v>
      </c>
      <c r="BP2717">
        <v>0</v>
      </c>
      <c r="BW2717" t="str">
        <f t="shared" ref="BW2717:BW2722" si="1628">"21:45:49.980"</f>
        <v>21:45:49.980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2</v>
      </c>
      <c r="CP2717" t="s">
        <v>119</v>
      </c>
      <c r="CQ2717">
        <v>168</v>
      </c>
      <c r="CR2717">
        <v>0</v>
      </c>
      <c r="CW2717">
        <v>4410466</v>
      </c>
      <c r="CY2717">
        <v>0</v>
      </c>
      <c r="CZ2717">
        <v>0</v>
      </c>
      <c r="DA2717">
        <v>0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 t="shared" si="1625"/>
        <v>07/22/2022 21:45:50.237</v>
      </c>
      <c r="C2718" t="str">
        <f t="shared" si="1597"/>
        <v>FFDFD3C0</v>
      </c>
      <c r="D2718" t="s">
        <v>113</v>
      </c>
      <c r="E2718">
        <v>45</v>
      </c>
      <c r="H2718">
        <v>152</v>
      </c>
      <c r="I2718" t="s">
        <v>120</v>
      </c>
      <c r="J2718" t="s">
        <v>115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626"/>
        <v>21:45:49.977</v>
      </c>
      <c r="T2718" t="str">
        <f t="shared" si="1627"/>
        <v>21:45:49.477</v>
      </c>
      <c r="U2718" t="str">
        <f t="shared" si="1611"/>
        <v>A54CFF</v>
      </c>
      <c r="V2718">
        <v>0</v>
      </c>
      <c r="W2718">
        <v>0</v>
      </c>
      <c r="X2718">
        <v>2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1</v>
      </c>
      <c r="AI2718" t="s">
        <v>1004</v>
      </c>
      <c r="AJ2718">
        <v>43.483415000000001</v>
      </c>
      <c r="AK2718" t="s">
        <v>1005</v>
      </c>
      <c r="AL2718">
        <v>-88.830149000000006</v>
      </c>
      <c r="AM2718">
        <v>25</v>
      </c>
      <c r="AN2718">
        <v>900</v>
      </c>
      <c r="AO2718" t="s">
        <v>118</v>
      </c>
      <c r="AP2718">
        <v>57</v>
      </c>
      <c r="AQ2718">
        <v>-10</v>
      </c>
      <c r="AR2718">
        <v>-512</v>
      </c>
      <c r="AZ2718">
        <v>1200</v>
      </c>
      <c r="BA2718">
        <v>1</v>
      </c>
      <c r="BB2718" t="str">
        <f t="shared" si="1598"/>
        <v xml:space="preserve">N4400K  </v>
      </c>
      <c r="BC2718">
        <v>1</v>
      </c>
      <c r="BE2718">
        <v>0</v>
      </c>
      <c r="BF2718">
        <v>0</v>
      </c>
      <c r="BG2718">
        <v>0</v>
      </c>
      <c r="BH2718">
        <v>775</v>
      </c>
      <c r="BI2718">
        <v>1</v>
      </c>
      <c r="BJ2718">
        <v>1</v>
      </c>
      <c r="BK2718">
        <v>1</v>
      </c>
      <c r="BL2718">
        <v>0</v>
      </c>
      <c r="BO2718">
        <v>0</v>
      </c>
      <c r="BP2718">
        <v>0</v>
      </c>
      <c r="BW2718" t="str">
        <f t="shared" si="1628"/>
        <v>21:45:49.980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2</v>
      </c>
      <c r="CP2718" t="s">
        <v>119</v>
      </c>
      <c r="CQ2718">
        <v>168</v>
      </c>
      <c r="CR2718">
        <v>0</v>
      </c>
      <c r="CW2718">
        <v>4410466</v>
      </c>
      <c r="CY2718">
        <v>0</v>
      </c>
      <c r="CZ2718">
        <v>0</v>
      </c>
      <c r="DA2718">
        <v>1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 t="shared" si="1625"/>
        <v>07/22/2022 21:45:50.237</v>
      </c>
      <c r="C2719" t="str">
        <f t="shared" si="1597"/>
        <v>FFDFD3C0</v>
      </c>
      <c r="D2719" t="s">
        <v>124</v>
      </c>
      <c r="E2719">
        <v>2</v>
      </c>
      <c r="H2719">
        <v>156</v>
      </c>
      <c r="I2719" t="s">
        <v>125</v>
      </c>
      <c r="J2719" t="s">
        <v>126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si="1626"/>
        <v>21:45:49.977</v>
      </c>
      <c r="T2719" t="str">
        <f t="shared" si="1627"/>
        <v>21:45:49.477</v>
      </c>
      <c r="U2719" t="str">
        <f t="shared" si="1611"/>
        <v>A54CFF</v>
      </c>
      <c r="V2719">
        <v>0</v>
      </c>
      <c r="W2719">
        <v>0</v>
      </c>
      <c r="X2719">
        <v>2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1</v>
      </c>
      <c r="AI2719" t="s">
        <v>1004</v>
      </c>
      <c r="AJ2719">
        <v>43.483415000000001</v>
      </c>
      <c r="AK2719" t="s">
        <v>1005</v>
      </c>
      <c r="AL2719">
        <v>-88.830149000000006</v>
      </c>
      <c r="AM2719">
        <v>25</v>
      </c>
      <c r="AN2719">
        <v>900</v>
      </c>
      <c r="AO2719" t="s">
        <v>118</v>
      </c>
      <c r="AP2719">
        <v>57</v>
      </c>
      <c r="AQ2719">
        <v>-10</v>
      </c>
      <c r="AR2719">
        <v>-512</v>
      </c>
      <c r="AZ2719">
        <v>1200</v>
      </c>
      <c r="BA2719">
        <v>1</v>
      </c>
      <c r="BB2719" t="str">
        <f t="shared" si="1598"/>
        <v xml:space="preserve">N4400K  </v>
      </c>
      <c r="BC2719">
        <v>1</v>
      </c>
      <c r="BE2719">
        <v>0</v>
      </c>
      <c r="BF2719">
        <v>0</v>
      </c>
      <c r="BG2719">
        <v>0</v>
      </c>
      <c r="BH2719">
        <v>775</v>
      </c>
      <c r="BI2719">
        <v>1</v>
      </c>
      <c r="BJ2719">
        <v>1</v>
      </c>
      <c r="BK2719">
        <v>1</v>
      </c>
      <c r="BL2719">
        <v>0</v>
      </c>
      <c r="BO2719">
        <v>0</v>
      </c>
      <c r="BP2719">
        <v>0</v>
      </c>
      <c r="BW2719" t="str">
        <f t="shared" si="1628"/>
        <v>21:45:49.980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2</v>
      </c>
      <c r="CP2719" t="s">
        <v>119</v>
      </c>
      <c r="CQ2719">
        <v>168</v>
      </c>
      <c r="CR2719">
        <v>0</v>
      </c>
      <c r="CW2719">
        <v>4410466</v>
      </c>
      <c r="CY2719">
        <v>0</v>
      </c>
      <c r="CZ2719">
        <v>0</v>
      </c>
      <c r="DA2719">
        <v>1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 t="shared" si="1625"/>
        <v>07/22/2022 21:45:50.237</v>
      </c>
      <c r="C2720" t="str">
        <f t="shared" si="1597"/>
        <v>FFDFD3C0</v>
      </c>
      <c r="D2720" t="s">
        <v>127</v>
      </c>
      <c r="E2720">
        <v>8</v>
      </c>
      <c r="F2720">
        <v>2008</v>
      </c>
      <c r="G2720" t="s">
        <v>128</v>
      </c>
      <c r="J2720" t="s">
        <v>129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626"/>
        <v>21:45:49.977</v>
      </c>
      <c r="T2720" t="str">
        <f t="shared" si="1627"/>
        <v>21:45:49.477</v>
      </c>
      <c r="U2720" t="str">
        <f t="shared" si="1611"/>
        <v>A54CFF</v>
      </c>
      <c r="V2720">
        <v>0</v>
      </c>
      <c r="W2720">
        <v>0</v>
      </c>
      <c r="X2720">
        <v>2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3</v>
      </c>
      <c r="AG2720">
        <v>2</v>
      </c>
      <c r="AH2720">
        <v>1</v>
      </c>
      <c r="AI2720" t="s">
        <v>1004</v>
      </c>
      <c r="AJ2720">
        <v>43.483415000000001</v>
      </c>
      <c r="AK2720" t="s">
        <v>1005</v>
      </c>
      <c r="AL2720">
        <v>-88.830149000000006</v>
      </c>
      <c r="AM2720">
        <v>25</v>
      </c>
      <c r="AN2720">
        <v>900</v>
      </c>
      <c r="AO2720" t="s">
        <v>118</v>
      </c>
      <c r="AP2720">
        <v>57</v>
      </c>
      <c r="AQ2720">
        <v>-10</v>
      </c>
      <c r="AR2720">
        <v>-512</v>
      </c>
      <c r="AZ2720">
        <v>1200</v>
      </c>
      <c r="BA2720">
        <v>1</v>
      </c>
      <c r="BB2720" t="str">
        <f t="shared" si="1598"/>
        <v xml:space="preserve">N4400K  </v>
      </c>
      <c r="BC2720">
        <v>1</v>
      </c>
      <c r="BE2720">
        <v>0</v>
      </c>
      <c r="BF2720">
        <v>0</v>
      </c>
      <c r="BG2720">
        <v>0</v>
      </c>
      <c r="BH2720">
        <v>775</v>
      </c>
      <c r="BI2720">
        <v>1</v>
      </c>
      <c r="BJ2720">
        <v>1</v>
      </c>
      <c r="BK2720">
        <v>1</v>
      </c>
      <c r="BL2720">
        <v>0</v>
      </c>
      <c r="BO2720">
        <v>0</v>
      </c>
      <c r="BP2720">
        <v>0</v>
      </c>
      <c r="BW2720" t="str">
        <f t="shared" si="1628"/>
        <v>21:45:49.980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2</v>
      </c>
      <c r="CP2720" t="s">
        <v>119</v>
      </c>
      <c r="CQ2720">
        <v>168</v>
      </c>
      <c r="CR2720">
        <v>0</v>
      </c>
      <c r="CW2720">
        <v>4410466</v>
      </c>
      <c r="CY2720">
        <v>0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 t="shared" si="1625"/>
        <v>07/22/2022 21:45:50.237</v>
      </c>
      <c r="C2721" t="str">
        <f t="shared" si="1597"/>
        <v>FFDFD3C0</v>
      </c>
      <c r="D2721" t="s">
        <v>121</v>
      </c>
      <c r="E2721">
        <v>11</v>
      </c>
      <c r="F2721">
        <v>1011</v>
      </c>
      <c r="G2721" t="s">
        <v>125</v>
      </c>
      <c r="J2721" t="s">
        <v>123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si="1626"/>
        <v>21:45:49.977</v>
      </c>
      <c r="T2721" t="str">
        <f t="shared" si="1627"/>
        <v>21:45:49.477</v>
      </c>
      <c r="U2721" t="str">
        <f t="shared" si="1611"/>
        <v>A54CFF</v>
      </c>
      <c r="V2721">
        <v>0</v>
      </c>
      <c r="W2721">
        <v>0</v>
      </c>
      <c r="X2721">
        <v>2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3</v>
      </c>
      <c r="AG2721">
        <v>2</v>
      </c>
      <c r="AH2721">
        <v>1</v>
      </c>
      <c r="AI2721" t="s">
        <v>1004</v>
      </c>
      <c r="AJ2721">
        <v>43.483415000000001</v>
      </c>
      <c r="AK2721" t="s">
        <v>1005</v>
      </c>
      <c r="AL2721">
        <v>-88.830149000000006</v>
      </c>
      <c r="AM2721">
        <v>25</v>
      </c>
      <c r="AN2721">
        <v>900</v>
      </c>
      <c r="AO2721" t="s">
        <v>118</v>
      </c>
      <c r="AP2721">
        <v>57</v>
      </c>
      <c r="AQ2721">
        <v>-10</v>
      </c>
      <c r="AR2721">
        <v>-512</v>
      </c>
      <c r="AZ2721">
        <v>1200</v>
      </c>
      <c r="BA2721">
        <v>1</v>
      </c>
      <c r="BB2721" t="str">
        <f t="shared" si="1598"/>
        <v xml:space="preserve">N4400K  </v>
      </c>
      <c r="BC2721">
        <v>1</v>
      </c>
      <c r="BE2721">
        <v>0</v>
      </c>
      <c r="BF2721">
        <v>0</v>
      </c>
      <c r="BG2721">
        <v>0</v>
      </c>
      <c r="BH2721">
        <v>775</v>
      </c>
      <c r="BI2721">
        <v>1</v>
      </c>
      <c r="BJ2721">
        <v>1</v>
      </c>
      <c r="BK2721">
        <v>1</v>
      </c>
      <c r="BL2721">
        <v>0</v>
      </c>
      <c r="BO2721">
        <v>0</v>
      </c>
      <c r="BP2721">
        <v>0</v>
      </c>
      <c r="BW2721" t="str">
        <f t="shared" si="1628"/>
        <v>21:45:49.980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2</v>
      </c>
      <c r="CP2721" t="s">
        <v>119</v>
      </c>
      <c r="CQ2721">
        <v>168</v>
      </c>
      <c r="CR2721">
        <v>0</v>
      </c>
      <c r="CW2721">
        <v>4410466</v>
      </c>
      <c r="CY2721">
        <v>0</v>
      </c>
      <c r="CZ2721">
        <v>0</v>
      </c>
      <c r="DA2721">
        <v>1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 t="shared" si="1625"/>
        <v>07/22/2022 21:45:50.237</v>
      </c>
      <c r="C2722" t="str">
        <f t="shared" si="1597"/>
        <v>FFDFD3C0</v>
      </c>
      <c r="D2722" t="s">
        <v>121</v>
      </c>
      <c r="E2722">
        <v>12</v>
      </c>
      <c r="F2722">
        <v>1012</v>
      </c>
      <c r="G2722" t="s">
        <v>122</v>
      </c>
      <c r="J2722" t="s">
        <v>123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 t="shared" si="1626"/>
        <v>21:45:49.977</v>
      </c>
      <c r="T2722" t="str">
        <f t="shared" si="1627"/>
        <v>21:45:49.477</v>
      </c>
      <c r="U2722" t="str">
        <f t="shared" si="1611"/>
        <v>A54CFF</v>
      </c>
      <c r="V2722">
        <v>0</v>
      </c>
      <c r="W2722">
        <v>0</v>
      </c>
      <c r="X2722">
        <v>2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1</v>
      </c>
      <c r="AI2722" t="s">
        <v>1004</v>
      </c>
      <c r="AJ2722">
        <v>43.483415000000001</v>
      </c>
      <c r="AK2722" t="s">
        <v>1005</v>
      </c>
      <c r="AL2722">
        <v>-88.830149000000006</v>
      </c>
      <c r="AM2722">
        <v>25</v>
      </c>
      <c r="AN2722">
        <v>900</v>
      </c>
      <c r="AO2722" t="s">
        <v>118</v>
      </c>
      <c r="AP2722">
        <v>57</v>
      </c>
      <c r="AQ2722">
        <v>-10</v>
      </c>
      <c r="AR2722">
        <v>-512</v>
      </c>
      <c r="AZ2722">
        <v>1200</v>
      </c>
      <c r="BA2722">
        <v>1</v>
      </c>
      <c r="BB2722" t="str">
        <f t="shared" si="1598"/>
        <v xml:space="preserve">N4400K  </v>
      </c>
      <c r="BC2722">
        <v>1</v>
      </c>
      <c r="BE2722">
        <v>0</v>
      </c>
      <c r="BF2722">
        <v>0</v>
      </c>
      <c r="BG2722">
        <v>0</v>
      </c>
      <c r="BH2722">
        <v>775</v>
      </c>
      <c r="BI2722">
        <v>1</v>
      </c>
      <c r="BJ2722">
        <v>1</v>
      </c>
      <c r="BK2722">
        <v>1</v>
      </c>
      <c r="BL2722">
        <v>0</v>
      </c>
      <c r="BO2722">
        <v>0</v>
      </c>
      <c r="BP2722">
        <v>0</v>
      </c>
      <c r="BW2722" t="str">
        <f t="shared" si="1628"/>
        <v>21:45:49.980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2</v>
      </c>
      <c r="CP2722" t="s">
        <v>119</v>
      </c>
      <c r="CQ2722">
        <v>168</v>
      </c>
      <c r="CR2722">
        <v>0</v>
      </c>
      <c r="CW2722">
        <v>4410466</v>
      </c>
      <c r="CY2722">
        <v>0</v>
      </c>
      <c r="CZ2722">
        <v>0</v>
      </c>
      <c r="DA2722">
        <v>1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>"07/22/2022 21:45:51.315"</f>
        <v>07/22/2022 21:45:51.315</v>
      </c>
      <c r="C2723" t="str">
        <f t="shared" si="1597"/>
        <v>FFDFD3C0</v>
      </c>
      <c r="D2723" t="s">
        <v>124</v>
      </c>
      <c r="E2723">
        <v>2</v>
      </c>
      <c r="H2723">
        <v>156</v>
      </c>
      <c r="I2723" t="s">
        <v>125</v>
      </c>
      <c r="J2723" t="s">
        <v>126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 t="shared" ref="S2723:S2728" si="1629">"21:45:50.984"</f>
        <v>21:45:50.984</v>
      </c>
      <c r="T2723" t="str">
        <f t="shared" ref="T2723:T2728" si="1630">"21:45:50.484"</f>
        <v>21:45:50.484</v>
      </c>
      <c r="U2723" t="str">
        <f t="shared" si="1611"/>
        <v>A54CFF</v>
      </c>
      <c r="V2723">
        <v>0</v>
      </c>
      <c r="W2723">
        <v>0</v>
      </c>
      <c r="X2723">
        <v>2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3</v>
      </c>
      <c r="AG2723">
        <v>2</v>
      </c>
      <c r="AH2723">
        <v>1</v>
      </c>
      <c r="AI2723" t="s">
        <v>1006</v>
      </c>
      <c r="AJ2723">
        <v>43.483372000000003</v>
      </c>
      <c r="AK2723" t="s">
        <v>1007</v>
      </c>
      <c r="AL2723">
        <v>-88.829826999999995</v>
      </c>
      <c r="AM2723">
        <v>25</v>
      </c>
      <c r="AN2723">
        <v>925</v>
      </c>
      <c r="AO2723" t="s">
        <v>118</v>
      </c>
      <c r="AP2723">
        <v>55</v>
      </c>
      <c r="AQ2723">
        <v>-9</v>
      </c>
      <c r="AR2723">
        <v>-128</v>
      </c>
      <c r="AZ2723">
        <v>1200</v>
      </c>
      <c r="BA2723">
        <v>1</v>
      </c>
      <c r="BB2723" t="str">
        <f t="shared" si="1598"/>
        <v xml:space="preserve">N4400K  </v>
      </c>
      <c r="BC2723">
        <v>1</v>
      </c>
      <c r="BE2723">
        <v>0</v>
      </c>
      <c r="BF2723">
        <v>0</v>
      </c>
      <c r="BG2723">
        <v>0</v>
      </c>
      <c r="BH2723">
        <v>775</v>
      </c>
      <c r="BI2723">
        <v>1</v>
      </c>
      <c r="BJ2723">
        <v>1</v>
      </c>
      <c r="BK2723">
        <v>1</v>
      </c>
      <c r="BL2723">
        <v>0</v>
      </c>
      <c r="BO2723">
        <v>0</v>
      </c>
      <c r="BP2723">
        <v>0</v>
      </c>
      <c r="BW2723" t="str">
        <f t="shared" ref="BW2723:BW2728" si="1631">"21:45:50.988"</f>
        <v>21:45:50.988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3</v>
      </c>
      <c r="CP2723" t="s">
        <v>119</v>
      </c>
      <c r="CQ2723">
        <v>168</v>
      </c>
      <c r="CR2723">
        <v>0</v>
      </c>
      <c r="CW2723">
        <v>4411735</v>
      </c>
      <c r="CY2723">
        <v>1</v>
      </c>
      <c r="CZ2723">
        <v>0</v>
      </c>
      <c r="DA2723">
        <v>0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>"07/22/2022 21:45:51.315"</f>
        <v>07/22/2022 21:45:51.315</v>
      </c>
      <c r="C2724" t="str">
        <f t="shared" si="1597"/>
        <v>FFDFD3C0</v>
      </c>
      <c r="D2724" t="s">
        <v>121</v>
      </c>
      <c r="E2724">
        <v>11</v>
      </c>
      <c r="F2724">
        <v>1011</v>
      </c>
      <c r="G2724" t="s">
        <v>125</v>
      </c>
      <c r="J2724" t="s">
        <v>123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 t="shared" si="1629"/>
        <v>21:45:50.984</v>
      </c>
      <c r="T2724" t="str">
        <f t="shared" si="1630"/>
        <v>21:45:50.484</v>
      </c>
      <c r="U2724" t="str">
        <f t="shared" si="1611"/>
        <v>A54CFF</v>
      </c>
      <c r="V2724">
        <v>0</v>
      </c>
      <c r="W2724">
        <v>0</v>
      </c>
      <c r="X2724">
        <v>2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1</v>
      </c>
      <c r="AI2724" t="s">
        <v>1006</v>
      </c>
      <c r="AJ2724">
        <v>43.483372000000003</v>
      </c>
      <c r="AK2724" t="s">
        <v>1007</v>
      </c>
      <c r="AL2724">
        <v>-88.829826999999995</v>
      </c>
      <c r="AM2724">
        <v>25</v>
      </c>
      <c r="AN2724">
        <v>925</v>
      </c>
      <c r="AO2724" t="s">
        <v>118</v>
      </c>
      <c r="AP2724">
        <v>55</v>
      </c>
      <c r="AQ2724">
        <v>-9</v>
      </c>
      <c r="AR2724">
        <v>-128</v>
      </c>
      <c r="AZ2724">
        <v>1200</v>
      </c>
      <c r="BA2724">
        <v>1</v>
      </c>
      <c r="BB2724" t="str">
        <f t="shared" si="1598"/>
        <v xml:space="preserve">N4400K  </v>
      </c>
      <c r="BC2724">
        <v>1</v>
      </c>
      <c r="BE2724">
        <v>0</v>
      </c>
      <c r="BF2724">
        <v>0</v>
      </c>
      <c r="BG2724">
        <v>0</v>
      </c>
      <c r="BH2724">
        <v>775</v>
      </c>
      <c r="BI2724">
        <v>1</v>
      </c>
      <c r="BJ2724">
        <v>1</v>
      </c>
      <c r="BK2724">
        <v>1</v>
      </c>
      <c r="BL2724">
        <v>0</v>
      </c>
      <c r="BO2724">
        <v>0</v>
      </c>
      <c r="BP2724">
        <v>0</v>
      </c>
      <c r="BW2724" t="str">
        <f t="shared" si="1631"/>
        <v>21:45:50.988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3</v>
      </c>
      <c r="CP2724" t="s">
        <v>119</v>
      </c>
      <c r="CQ2724">
        <v>168</v>
      </c>
      <c r="CR2724">
        <v>0</v>
      </c>
      <c r="CW2724">
        <v>4411735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>"07/22/2022 21:45:51.315"</f>
        <v>07/22/2022 21:45:51.315</v>
      </c>
      <c r="C2725" t="str">
        <f t="shared" si="1597"/>
        <v>FFDFD3C0</v>
      </c>
      <c r="D2725" t="s">
        <v>127</v>
      </c>
      <c r="E2725">
        <v>8</v>
      </c>
      <c r="F2725">
        <v>2008</v>
      </c>
      <c r="G2725" t="s">
        <v>128</v>
      </c>
      <c r="J2725" t="s">
        <v>129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 t="shared" si="1629"/>
        <v>21:45:50.984</v>
      </c>
      <c r="T2725" t="str">
        <f t="shared" si="1630"/>
        <v>21:45:50.484</v>
      </c>
      <c r="U2725" t="str">
        <f t="shared" si="1611"/>
        <v>A54CFF</v>
      </c>
      <c r="V2725">
        <v>0</v>
      </c>
      <c r="W2725">
        <v>0</v>
      </c>
      <c r="X2725">
        <v>2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1</v>
      </c>
      <c r="AI2725" t="s">
        <v>1006</v>
      </c>
      <c r="AJ2725">
        <v>43.483372000000003</v>
      </c>
      <c r="AK2725" t="s">
        <v>1007</v>
      </c>
      <c r="AL2725">
        <v>-88.829826999999995</v>
      </c>
      <c r="AM2725">
        <v>25</v>
      </c>
      <c r="AN2725">
        <v>925</v>
      </c>
      <c r="AO2725" t="s">
        <v>118</v>
      </c>
      <c r="AP2725">
        <v>55</v>
      </c>
      <c r="AQ2725">
        <v>-9</v>
      </c>
      <c r="AR2725">
        <v>-128</v>
      </c>
      <c r="AZ2725">
        <v>1200</v>
      </c>
      <c r="BA2725">
        <v>1</v>
      </c>
      <c r="BB2725" t="str">
        <f t="shared" si="1598"/>
        <v xml:space="preserve">N4400K  </v>
      </c>
      <c r="BC2725">
        <v>1</v>
      </c>
      <c r="BE2725">
        <v>0</v>
      </c>
      <c r="BF2725">
        <v>0</v>
      </c>
      <c r="BG2725">
        <v>0</v>
      </c>
      <c r="BH2725">
        <v>775</v>
      </c>
      <c r="BI2725">
        <v>1</v>
      </c>
      <c r="BJ2725">
        <v>1</v>
      </c>
      <c r="BK2725">
        <v>1</v>
      </c>
      <c r="BL2725">
        <v>0</v>
      </c>
      <c r="BO2725">
        <v>0</v>
      </c>
      <c r="BP2725">
        <v>0</v>
      </c>
      <c r="BW2725" t="str">
        <f t="shared" si="1631"/>
        <v>21:45:50.988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3</v>
      </c>
      <c r="CP2725" t="s">
        <v>119</v>
      </c>
      <c r="CQ2725">
        <v>168</v>
      </c>
      <c r="CR2725">
        <v>0</v>
      </c>
      <c r="CW2725">
        <v>4411735</v>
      </c>
      <c r="CY2725">
        <v>1</v>
      </c>
      <c r="CZ2725">
        <v>0</v>
      </c>
      <c r="DA2725">
        <v>1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>"07/22/2022 21:45:51.315"</f>
        <v>07/22/2022 21:45:51.315</v>
      </c>
      <c r="C2726" t="str">
        <f t="shared" si="1597"/>
        <v>FFDFD3C0</v>
      </c>
      <c r="D2726" t="s">
        <v>121</v>
      </c>
      <c r="E2726">
        <v>12</v>
      </c>
      <c r="F2726">
        <v>1012</v>
      </c>
      <c r="G2726" t="s">
        <v>122</v>
      </c>
      <c r="J2726" t="s">
        <v>123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si="1629"/>
        <v>21:45:50.984</v>
      </c>
      <c r="T2726" t="str">
        <f t="shared" si="1630"/>
        <v>21:45:50.484</v>
      </c>
      <c r="U2726" t="str">
        <f t="shared" si="1611"/>
        <v>A54CFF</v>
      </c>
      <c r="V2726">
        <v>0</v>
      </c>
      <c r="W2726">
        <v>0</v>
      </c>
      <c r="X2726">
        <v>2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1</v>
      </c>
      <c r="AI2726" t="s">
        <v>1006</v>
      </c>
      <c r="AJ2726">
        <v>43.483372000000003</v>
      </c>
      <c r="AK2726" t="s">
        <v>1007</v>
      </c>
      <c r="AL2726">
        <v>-88.829826999999995</v>
      </c>
      <c r="AM2726">
        <v>25</v>
      </c>
      <c r="AN2726">
        <v>925</v>
      </c>
      <c r="AO2726" t="s">
        <v>118</v>
      </c>
      <c r="AP2726">
        <v>55</v>
      </c>
      <c r="AQ2726">
        <v>-9</v>
      </c>
      <c r="AR2726">
        <v>-128</v>
      </c>
      <c r="AZ2726">
        <v>1200</v>
      </c>
      <c r="BA2726">
        <v>1</v>
      </c>
      <c r="BB2726" t="str">
        <f t="shared" si="1598"/>
        <v xml:space="preserve">N4400K  </v>
      </c>
      <c r="BC2726">
        <v>1</v>
      </c>
      <c r="BE2726">
        <v>0</v>
      </c>
      <c r="BF2726">
        <v>0</v>
      </c>
      <c r="BG2726">
        <v>0</v>
      </c>
      <c r="BH2726">
        <v>775</v>
      </c>
      <c r="BI2726">
        <v>1</v>
      </c>
      <c r="BJ2726">
        <v>1</v>
      </c>
      <c r="BK2726">
        <v>1</v>
      </c>
      <c r="BL2726">
        <v>0</v>
      </c>
      <c r="BO2726">
        <v>0</v>
      </c>
      <c r="BP2726">
        <v>0</v>
      </c>
      <c r="BW2726" t="str">
        <f t="shared" si="1631"/>
        <v>21:45:50.988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3</v>
      </c>
      <c r="CP2726" t="s">
        <v>119</v>
      </c>
      <c r="CQ2726">
        <v>168</v>
      </c>
      <c r="CR2726">
        <v>0</v>
      </c>
      <c r="CW2726">
        <v>4411735</v>
      </c>
      <c r="CY2726">
        <v>1</v>
      </c>
      <c r="CZ2726">
        <v>0</v>
      </c>
      <c r="DA2726">
        <v>1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>"07/22/2022 21:45:51.315"</f>
        <v>07/22/2022 21:45:51.315</v>
      </c>
      <c r="C2727" t="str">
        <f t="shared" si="1597"/>
        <v>FFDFD3C0</v>
      </c>
      <c r="D2727" t="s">
        <v>113</v>
      </c>
      <c r="E2727">
        <v>44</v>
      </c>
      <c r="H2727">
        <v>151</v>
      </c>
      <c r="I2727" t="s">
        <v>114</v>
      </c>
      <c r="J2727" t="s">
        <v>115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629"/>
        <v>21:45:50.984</v>
      </c>
      <c r="T2727" t="str">
        <f t="shared" si="1630"/>
        <v>21:45:50.484</v>
      </c>
      <c r="U2727" t="str">
        <f t="shared" si="1611"/>
        <v>A54CFF</v>
      </c>
      <c r="V2727">
        <v>0</v>
      </c>
      <c r="W2727">
        <v>0</v>
      </c>
      <c r="X2727">
        <v>2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1</v>
      </c>
      <c r="AI2727" t="s">
        <v>1006</v>
      </c>
      <c r="AJ2727">
        <v>43.483372000000003</v>
      </c>
      <c r="AK2727" t="s">
        <v>1007</v>
      </c>
      <c r="AL2727">
        <v>-88.829826999999995</v>
      </c>
      <c r="AM2727">
        <v>25</v>
      </c>
      <c r="AN2727">
        <v>925</v>
      </c>
      <c r="AO2727" t="s">
        <v>118</v>
      </c>
      <c r="AP2727">
        <v>55</v>
      </c>
      <c r="AQ2727">
        <v>-9</v>
      </c>
      <c r="AR2727">
        <v>-128</v>
      </c>
      <c r="AZ2727">
        <v>1200</v>
      </c>
      <c r="BA2727">
        <v>1</v>
      </c>
      <c r="BB2727" t="str">
        <f t="shared" si="1598"/>
        <v xml:space="preserve">N4400K  </v>
      </c>
      <c r="BC2727">
        <v>1</v>
      </c>
      <c r="BE2727">
        <v>0</v>
      </c>
      <c r="BF2727">
        <v>0</v>
      </c>
      <c r="BG2727">
        <v>0</v>
      </c>
      <c r="BH2727">
        <v>775</v>
      </c>
      <c r="BI2727">
        <v>1</v>
      </c>
      <c r="BJ2727">
        <v>1</v>
      </c>
      <c r="BK2727">
        <v>1</v>
      </c>
      <c r="BL2727">
        <v>0</v>
      </c>
      <c r="BO2727">
        <v>0</v>
      </c>
      <c r="BP2727">
        <v>0</v>
      </c>
      <c r="BW2727" t="str">
        <f t="shared" si="1631"/>
        <v>21:45:50.988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3</v>
      </c>
      <c r="CP2727" t="s">
        <v>119</v>
      </c>
      <c r="CQ2727">
        <v>168</v>
      </c>
      <c r="CR2727">
        <v>0</v>
      </c>
      <c r="CW2727">
        <v>4411735</v>
      </c>
      <c r="CY2727">
        <v>1</v>
      </c>
      <c r="CZ2727">
        <v>0</v>
      </c>
      <c r="DA2727">
        <v>1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>"07/22/2022 21:45:51.334"</f>
        <v>07/22/2022 21:45:51.334</v>
      </c>
      <c r="C2728" t="str">
        <f t="shared" si="1597"/>
        <v>FFDFD3C0</v>
      </c>
      <c r="D2728" t="s">
        <v>113</v>
      </c>
      <c r="E2728">
        <v>45</v>
      </c>
      <c r="H2728">
        <v>152</v>
      </c>
      <c r="I2728" t="s">
        <v>120</v>
      </c>
      <c r="J2728" t="s">
        <v>115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629"/>
        <v>21:45:50.984</v>
      </c>
      <c r="T2728" t="str">
        <f t="shared" si="1630"/>
        <v>21:45:50.484</v>
      </c>
      <c r="U2728" t="str">
        <f t="shared" si="1611"/>
        <v>A54CFF</v>
      </c>
      <c r="V2728">
        <v>0</v>
      </c>
      <c r="W2728">
        <v>0</v>
      </c>
      <c r="X2728">
        <v>2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3</v>
      </c>
      <c r="AG2728">
        <v>2</v>
      </c>
      <c r="AH2728">
        <v>1</v>
      </c>
      <c r="AI2728" t="s">
        <v>1006</v>
      </c>
      <c r="AJ2728">
        <v>43.483372000000003</v>
      </c>
      <c r="AK2728" t="s">
        <v>1007</v>
      </c>
      <c r="AL2728">
        <v>-88.829826999999995</v>
      </c>
      <c r="AM2728">
        <v>25</v>
      </c>
      <c r="AN2728">
        <v>925</v>
      </c>
      <c r="AO2728" t="s">
        <v>118</v>
      </c>
      <c r="AP2728">
        <v>55</v>
      </c>
      <c r="AQ2728">
        <v>-9</v>
      </c>
      <c r="AR2728">
        <v>-128</v>
      </c>
      <c r="AZ2728">
        <v>1200</v>
      </c>
      <c r="BA2728">
        <v>1</v>
      </c>
      <c r="BB2728" t="str">
        <f t="shared" si="1598"/>
        <v xml:space="preserve">N4400K  </v>
      </c>
      <c r="BC2728">
        <v>1</v>
      </c>
      <c r="BE2728">
        <v>0</v>
      </c>
      <c r="BF2728">
        <v>0</v>
      </c>
      <c r="BG2728">
        <v>0</v>
      </c>
      <c r="BH2728">
        <v>775</v>
      </c>
      <c r="BI2728">
        <v>1</v>
      </c>
      <c r="BJ2728">
        <v>1</v>
      </c>
      <c r="BK2728">
        <v>1</v>
      </c>
      <c r="BL2728">
        <v>0</v>
      </c>
      <c r="BO2728">
        <v>0</v>
      </c>
      <c r="BP2728">
        <v>0</v>
      </c>
      <c r="BW2728" t="str">
        <f t="shared" si="1631"/>
        <v>21:45:50.988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3</v>
      </c>
      <c r="CP2728" t="s">
        <v>119</v>
      </c>
      <c r="CQ2728">
        <v>168</v>
      </c>
      <c r="CR2728">
        <v>0</v>
      </c>
      <c r="CW2728">
        <v>4411735</v>
      </c>
      <c r="CY2728">
        <v>1</v>
      </c>
      <c r="CZ2728">
        <v>0</v>
      </c>
      <c r="DA2728">
        <v>1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 t="shared" ref="A2729:A2734" si="1632">"07/22/2022 21:45:52.327"</f>
        <v>07/22/2022 21:45:52.327</v>
      </c>
      <c r="C2729" t="str">
        <f t="shared" si="1597"/>
        <v>FFDFD3C0</v>
      </c>
      <c r="D2729" t="s">
        <v>121</v>
      </c>
      <c r="E2729">
        <v>11</v>
      </c>
      <c r="F2729">
        <v>1011</v>
      </c>
      <c r="G2729" t="s">
        <v>125</v>
      </c>
      <c r="J2729" t="s">
        <v>123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ref="S2729:S2734" si="1633">"21:45:52.094"</f>
        <v>21:45:52.094</v>
      </c>
      <c r="T2729" t="str">
        <f t="shared" ref="T2729:T2734" si="1634">"21:45:51.594"</f>
        <v>21:45:51.594</v>
      </c>
      <c r="U2729" t="str">
        <f t="shared" si="1611"/>
        <v>A54CFF</v>
      </c>
      <c r="V2729">
        <v>0</v>
      </c>
      <c r="W2729">
        <v>0</v>
      </c>
      <c r="X2729">
        <v>2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3</v>
      </c>
      <c r="AG2729">
        <v>2</v>
      </c>
      <c r="AH2729">
        <v>1</v>
      </c>
      <c r="AI2729" t="s">
        <v>1008</v>
      </c>
      <c r="AJ2729">
        <v>43.483328999999998</v>
      </c>
      <c r="AK2729" t="s">
        <v>1009</v>
      </c>
      <c r="AL2729">
        <v>-88.829441000000003</v>
      </c>
      <c r="AM2729">
        <v>25</v>
      </c>
      <c r="AN2729">
        <v>900</v>
      </c>
      <c r="AO2729" t="s">
        <v>118</v>
      </c>
      <c r="AP2729">
        <v>54</v>
      </c>
      <c r="AQ2729">
        <v>-8</v>
      </c>
      <c r="AR2729">
        <v>-128</v>
      </c>
      <c r="AZ2729">
        <v>1200</v>
      </c>
      <c r="BA2729">
        <v>1</v>
      </c>
      <c r="BB2729" t="str">
        <f t="shared" si="1598"/>
        <v xml:space="preserve">N4400K  </v>
      </c>
      <c r="BC2729">
        <v>1</v>
      </c>
      <c r="BE2729">
        <v>0</v>
      </c>
      <c r="BF2729">
        <v>0</v>
      </c>
      <c r="BG2729">
        <v>0</v>
      </c>
      <c r="BH2729">
        <v>800</v>
      </c>
      <c r="BI2729">
        <v>1</v>
      </c>
      <c r="BJ2729">
        <v>1</v>
      </c>
      <c r="BK2729">
        <v>1</v>
      </c>
      <c r="BL2729">
        <v>0</v>
      </c>
      <c r="BO2729">
        <v>0</v>
      </c>
      <c r="BP2729">
        <v>0</v>
      </c>
      <c r="BW2729" t="str">
        <f t="shared" ref="BW2729:BW2734" si="1635">"21:45:52.098"</f>
        <v>21:45:52.098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4</v>
      </c>
      <c r="CP2729" t="s">
        <v>119</v>
      </c>
      <c r="CQ2729">
        <v>168</v>
      </c>
      <c r="CR2729">
        <v>0</v>
      </c>
      <c r="CW2729">
        <v>4413109</v>
      </c>
      <c r="CY2729">
        <v>1</v>
      </c>
      <c r="CZ2729">
        <v>0</v>
      </c>
      <c r="DA2729">
        <v>0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 t="shared" si="1632"/>
        <v>07/22/2022 21:45:52.327</v>
      </c>
      <c r="C2730" t="str">
        <f t="shared" si="1597"/>
        <v>FFDFD3C0</v>
      </c>
      <c r="D2730" t="s">
        <v>124</v>
      </c>
      <c r="E2730">
        <v>2</v>
      </c>
      <c r="H2730">
        <v>156</v>
      </c>
      <c r="I2730" t="s">
        <v>125</v>
      </c>
      <c r="J2730" t="s">
        <v>126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633"/>
        <v>21:45:52.094</v>
      </c>
      <c r="T2730" t="str">
        <f t="shared" si="1634"/>
        <v>21:45:51.594</v>
      </c>
      <c r="U2730" t="str">
        <f t="shared" si="1611"/>
        <v>A54CFF</v>
      </c>
      <c r="V2730">
        <v>0</v>
      </c>
      <c r="W2730">
        <v>0</v>
      </c>
      <c r="X2730">
        <v>2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1</v>
      </c>
      <c r="AI2730" t="s">
        <v>1008</v>
      </c>
      <c r="AJ2730">
        <v>43.483328999999998</v>
      </c>
      <c r="AK2730" t="s">
        <v>1009</v>
      </c>
      <c r="AL2730">
        <v>-88.829441000000003</v>
      </c>
      <c r="AM2730">
        <v>25</v>
      </c>
      <c r="AN2730">
        <v>900</v>
      </c>
      <c r="AO2730" t="s">
        <v>118</v>
      </c>
      <c r="AP2730">
        <v>54</v>
      </c>
      <c r="AQ2730">
        <v>-8</v>
      </c>
      <c r="AR2730">
        <v>-128</v>
      </c>
      <c r="AZ2730">
        <v>1200</v>
      </c>
      <c r="BA2730">
        <v>1</v>
      </c>
      <c r="BB2730" t="str">
        <f t="shared" si="1598"/>
        <v xml:space="preserve">N4400K  </v>
      </c>
      <c r="BC2730">
        <v>1</v>
      </c>
      <c r="BE2730">
        <v>0</v>
      </c>
      <c r="BF2730">
        <v>0</v>
      </c>
      <c r="BG2730">
        <v>0</v>
      </c>
      <c r="BH2730">
        <v>800</v>
      </c>
      <c r="BI2730">
        <v>1</v>
      </c>
      <c r="BJ2730">
        <v>1</v>
      </c>
      <c r="BK2730">
        <v>1</v>
      </c>
      <c r="BL2730">
        <v>0</v>
      </c>
      <c r="BO2730">
        <v>0</v>
      </c>
      <c r="BP2730">
        <v>0</v>
      </c>
      <c r="BW2730" t="str">
        <f t="shared" si="1635"/>
        <v>21:45:52.098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4</v>
      </c>
      <c r="CP2730" t="s">
        <v>119</v>
      </c>
      <c r="CQ2730">
        <v>168</v>
      </c>
      <c r="CR2730">
        <v>0</v>
      </c>
      <c r="CW2730">
        <v>4413109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 t="shared" si="1632"/>
        <v>07/22/2022 21:45:52.327</v>
      </c>
      <c r="C2731" t="str">
        <f t="shared" ref="C2731:C2770" si="1636">"FFDFD3C0"</f>
        <v>FFDFD3C0</v>
      </c>
      <c r="D2731" t="s">
        <v>127</v>
      </c>
      <c r="E2731">
        <v>8</v>
      </c>
      <c r="F2731">
        <v>2008</v>
      </c>
      <c r="G2731" t="s">
        <v>128</v>
      </c>
      <c r="J2731" t="s">
        <v>129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633"/>
        <v>21:45:52.094</v>
      </c>
      <c r="T2731" t="str">
        <f t="shared" si="1634"/>
        <v>21:45:51.594</v>
      </c>
      <c r="U2731" t="str">
        <f t="shared" si="1611"/>
        <v>A54CFF</v>
      </c>
      <c r="V2731">
        <v>0</v>
      </c>
      <c r="W2731">
        <v>0</v>
      </c>
      <c r="X2731">
        <v>2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1</v>
      </c>
      <c r="AI2731" t="s">
        <v>1008</v>
      </c>
      <c r="AJ2731">
        <v>43.483328999999998</v>
      </c>
      <c r="AK2731" t="s">
        <v>1009</v>
      </c>
      <c r="AL2731">
        <v>-88.829441000000003</v>
      </c>
      <c r="AM2731">
        <v>25</v>
      </c>
      <c r="AN2731">
        <v>900</v>
      </c>
      <c r="AO2731" t="s">
        <v>118</v>
      </c>
      <c r="AP2731">
        <v>54</v>
      </c>
      <c r="AQ2731">
        <v>-8</v>
      </c>
      <c r="AR2731">
        <v>-128</v>
      </c>
      <c r="AZ2731">
        <v>1200</v>
      </c>
      <c r="BA2731">
        <v>1</v>
      </c>
      <c r="BB2731" t="str">
        <f t="shared" ref="BB2731:BB2770" si="1637">"N4400K  "</f>
        <v xml:space="preserve">N4400K  </v>
      </c>
      <c r="BC2731">
        <v>1</v>
      </c>
      <c r="BE2731">
        <v>0</v>
      </c>
      <c r="BF2731">
        <v>0</v>
      </c>
      <c r="BG2731">
        <v>0</v>
      </c>
      <c r="BH2731">
        <v>800</v>
      </c>
      <c r="BI2731">
        <v>1</v>
      </c>
      <c r="BJ2731">
        <v>1</v>
      </c>
      <c r="BK2731">
        <v>1</v>
      </c>
      <c r="BL2731">
        <v>0</v>
      </c>
      <c r="BO2731">
        <v>0</v>
      </c>
      <c r="BP2731">
        <v>0</v>
      </c>
      <c r="BW2731" t="str">
        <f t="shared" si="1635"/>
        <v>21:45:52.098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4</v>
      </c>
      <c r="CP2731" t="s">
        <v>119</v>
      </c>
      <c r="CQ2731">
        <v>168</v>
      </c>
      <c r="CR2731">
        <v>0</v>
      </c>
      <c r="CW2731">
        <v>4413109</v>
      </c>
      <c r="CY2731">
        <v>1</v>
      </c>
      <c r="CZ2731">
        <v>0</v>
      </c>
      <c r="DA2731">
        <v>1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 t="shared" si="1632"/>
        <v>07/22/2022 21:45:52.327</v>
      </c>
      <c r="C2732" t="str">
        <f t="shared" si="1636"/>
        <v>FFDFD3C0</v>
      </c>
      <c r="D2732" t="s">
        <v>121</v>
      </c>
      <c r="E2732">
        <v>12</v>
      </c>
      <c r="F2732">
        <v>1012</v>
      </c>
      <c r="G2732" t="s">
        <v>122</v>
      </c>
      <c r="J2732" t="s">
        <v>123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633"/>
        <v>21:45:52.094</v>
      </c>
      <c r="T2732" t="str">
        <f t="shared" si="1634"/>
        <v>21:45:51.594</v>
      </c>
      <c r="U2732" t="str">
        <f t="shared" si="1611"/>
        <v>A54CFF</v>
      </c>
      <c r="V2732">
        <v>0</v>
      </c>
      <c r="W2732">
        <v>0</v>
      </c>
      <c r="X2732">
        <v>2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1</v>
      </c>
      <c r="AI2732" t="s">
        <v>1008</v>
      </c>
      <c r="AJ2732">
        <v>43.483328999999998</v>
      </c>
      <c r="AK2732" t="s">
        <v>1009</v>
      </c>
      <c r="AL2732">
        <v>-88.829441000000003</v>
      </c>
      <c r="AM2732">
        <v>25</v>
      </c>
      <c r="AN2732">
        <v>900</v>
      </c>
      <c r="AO2732" t="s">
        <v>118</v>
      </c>
      <c r="AP2732">
        <v>54</v>
      </c>
      <c r="AQ2732">
        <v>-8</v>
      </c>
      <c r="AR2732">
        <v>-128</v>
      </c>
      <c r="AZ2732">
        <v>1200</v>
      </c>
      <c r="BA2732">
        <v>1</v>
      </c>
      <c r="BB2732" t="str">
        <f t="shared" si="1637"/>
        <v xml:space="preserve">N4400K  </v>
      </c>
      <c r="BC2732">
        <v>1</v>
      </c>
      <c r="BE2732">
        <v>0</v>
      </c>
      <c r="BF2732">
        <v>0</v>
      </c>
      <c r="BG2732">
        <v>0</v>
      </c>
      <c r="BH2732">
        <v>800</v>
      </c>
      <c r="BI2732">
        <v>1</v>
      </c>
      <c r="BJ2732">
        <v>1</v>
      </c>
      <c r="BK2732">
        <v>1</v>
      </c>
      <c r="BL2732">
        <v>0</v>
      </c>
      <c r="BO2732">
        <v>0</v>
      </c>
      <c r="BP2732">
        <v>0</v>
      </c>
      <c r="BW2732" t="str">
        <f t="shared" si="1635"/>
        <v>21:45:52.098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4</v>
      </c>
      <c r="CP2732" t="s">
        <v>119</v>
      </c>
      <c r="CQ2732">
        <v>168</v>
      </c>
      <c r="CR2732">
        <v>0</v>
      </c>
      <c r="CW2732">
        <v>4413109</v>
      </c>
      <c r="CY2732">
        <v>1</v>
      </c>
      <c r="CZ2732">
        <v>0</v>
      </c>
      <c r="DA2732">
        <v>1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 t="shared" si="1632"/>
        <v>07/22/2022 21:45:52.327</v>
      </c>
      <c r="C2733" t="str">
        <f t="shared" si="1636"/>
        <v>FFDFD3C0</v>
      </c>
      <c r="D2733" t="s">
        <v>113</v>
      </c>
      <c r="E2733">
        <v>44</v>
      </c>
      <c r="H2733">
        <v>151</v>
      </c>
      <c r="I2733" t="s">
        <v>114</v>
      </c>
      <c r="J2733" t="s">
        <v>115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si="1633"/>
        <v>21:45:52.094</v>
      </c>
      <c r="T2733" t="str">
        <f t="shared" si="1634"/>
        <v>21:45:51.594</v>
      </c>
      <c r="U2733" t="str">
        <f t="shared" si="1611"/>
        <v>A54CFF</v>
      </c>
      <c r="V2733">
        <v>0</v>
      </c>
      <c r="W2733">
        <v>0</v>
      </c>
      <c r="X2733">
        <v>2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1</v>
      </c>
      <c r="AI2733" t="s">
        <v>1008</v>
      </c>
      <c r="AJ2733">
        <v>43.483328999999998</v>
      </c>
      <c r="AK2733" t="s">
        <v>1009</v>
      </c>
      <c r="AL2733">
        <v>-88.829441000000003</v>
      </c>
      <c r="AM2733">
        <v>25</v>
      </c>
      <c r="AN2733">
        <v>900</v>
      </c>
      <c r="AO2733" t="s">
        <v>118</v>
      </c>
      <c r="AP2733">
        <v>54</v>
      </c>
      <c r="AQ2733">
        <v>-8</v>
      </c>
      <c r="AR2733">
        <v>-128</v>
      </c>
      <c r="AZ2733">
        <v>1200</v>
      </c>
      <c r="BA2733">
        <v>1</v>
      </c>
      <c r="BB2733" t="str">
        <f t="shared" si="1637"/>
        <v xml:space="preserve">N4400K  </v>
      </c>
      <c r="BC2733">
        <v>1</v>
      </c>
      <c r="BE2733">
        <v>0</v>
      </c>
      <c r="BF2733">
        <v>0</v>
      </c>
      <c r="BG2733">
        <v>0</v>
      </c>
      <c r="BH2733">
        <v>800</v>
      </c>
      <c r="BI2733">
        <v>1</v>
      </c>
      <c r="BJ2733">
        <v>1</v>
      </c>
      <c r="BK2733">
        <v>1</v>
      </c>
      <c r="BL2733">
        <v>0</v>
      </c>
      <c r="BO2733">
        <v>0</v>
      </c>
      <c r="BP2733">
        <v>0</v>
      </c>
      <c r="BW2733" t="str">
        <f t="shared" si="1635"/>
        <v>21:45:52.098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4</v>
      </c>
      <c r="CP2733" t="s">
        <v>119</v>
      </c>
      <c r="CQ2733">
        <v>168</v>
      </c>
      <c r="CR2733">
        <v>0</v>
      </c>
      <c r="CW2733">
        <v>4413109</v>
      </c>
      <c r="CY2733">
        <v>1</v>
      </c>
      <c r="CZ2733">
        <v>0</v>
      </c>
      <c r="DA2733">
        <v>1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 t="shared" si="1632"/>
        <v>07/22/2022 21:45:52.327</v>
      </c>
      <c r="C2734" t="str">
        <f t="shared" si="1636"/>
        <v>FFDFD3C0</v>
      </c>
      <c r="D2734" t="s">
        <v>113</v>
      </c>
      <c r="E2734">
        <v>45</v>
      </c>
      <c r="H2734">
        <v>152</v>
      </c>
      <c r="I2734" t="s">
        <v>120</v>
      </c>
      <c r="J2734" t="s">
        <v>115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633"/>
        <v>21:45:52.094</v>
      </c>
      <c r="T2734" t="str">
        <f t="shared" si="1634"/>
        <v>21:45:51.594</v>
      </c>
      <c r="U2734" t="str">
        <f t="shared" si="1611"/>
        <v>A54CFF</v>
      </c>
      <c r="V2734">
        <v>0</v>
      </c>
      <c r="W2734">
        <v>0</v>
      </c>
      <c r="X2734">
        <v>2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3</v>
      </c>
      <c r="AG2734">
        <v>2</v>
      </c>
      <c r="AH2734">
        <v>1</v>
      </c>
      <c r="AI2734" t="s">
        <v>1008</v>
      </c>
      <c r="AJ2734">
        <v>43.483328999999998</v>
      </c>
      <c r="AK2734" t="s">
        <v>1009</v>
      </c>
      <c r="AL2734">
        <v>-88.829441000000003</v>
      </c>
      <c r="AM2734">
        <v>25</v>
      </c>
      <c r="AN2734">
        <v>900</v>
      </c>
      <c r="AO2734" t="s">
        <v>118</v>
      </c>
      <c r="AP2734">
        <v>54</v>
      </c>
      <c r="AQ2734">
        <v>-8</v>
      </c>
      <c r="AR2734">
        <v>-128</v>
      </c>
      <c r="AZ2734">
        <v>1200</v>
      </c>
      <c r="BA2734">
        <v>1</v>
      </c>
      <c r="BB2734" t="str">
        <f t="shared" si="1637"/>
        <v xml:space="preserve">N4400K  </v>
      </c>
      <c r="BC2734">
        <v>1</v>
      </c>
      <c r="BE2734">
        <v>0</v>
      </c>
      <c r="BF2734">
        <v>0</v>
      </c>
      <c r="BG2734">
        <v>0</v>
      </c>
      <c r="BH2734">
        <v>800</v>
      </c>
      <c r="BI2734">
        <v>1</v>
      </c>
      <c r="BJ2734">
        <v>1</v>
      </c>
      <c r="BK2734">
        <v>1</v>
      </c>
      <c r="BL2734">
        <v>0</v>
      </c>
      <c r="BO2734">
        <v>0</v>
      </c>
      <c r="BP2734">
        <v>0</v>
      </c>
      <c r="BW2734" t="str">
        <f t="shared" si="1635"/>
        <v>21:45:52.098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4</v>
      </c>
      <c r="CP2734" t="s">
        <v>119</v>
      </c>
      <c r="CQ2734">
        <v>168</v>
      </c>
      <c r="CR2734">
        <v>0</v>
      </c>
      <c r="CW2734">
        <v>4413109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>"07/22/2022 21:45:53.296"</f>
        <v>07/22/2022 21:45:53.296</v>
      </c>
      <c r="C2735" t="str">
        <f t="shared" si="1636"/>
        <v>FFDFD3C0</v>
      </c>
      <c r="D2735" t="s">
        <v>113</v>
      </c>
      <c r="E2735">
        <v>44</v>
      </c>
      <c r="H2735">
        <v>151</v>
      </c>
      <c r="I2735" t="s">
        <v>114</v>
      </c>
      <c r="J2735" t="s">
        <v>115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ref="S2735:S2740" si="1638">"21:45:53.055"</f>
        <v>21:45:53.055</v>
      </c>
      <c r="T2735" t="str">
        <f t="shared" ref="T2735:T2740" si="1639">"21:45:51.555"</f>
        <v>21:45:51.555</v>
      </c>
      <c r="U2735" t="str">
        <f t="shared" si="1611"/>
        <v>A54CFF</v>
      </c>
      <c r="V2735">
        <v>0</v>
      </c>
      <c r="W2735">
        <v>0</v>
      </c>
      <c r="X2735">
        <v>2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1</v>
      </c>
      <c r="AI2735" t="s">
        <v>1008</v>
      </c>
      <c r="AJ2735">
        <v>43.483328999999998</v>
      </c>
      <c r="AK2735" t="s">
        <v>1010</v>
      </c>
      <c r="AL2735">
        <v>-88.829119000000006</v>
      </c>
      <c r="AM2735">
        <v>25</v>
      </c>
      <c r="AN2735">
        <v>925</v>
      </c>
      <c r="AO2735" t="s">
        <v>118</v>
      </c>
      <c r="AP2735">
        <v>54</v>
      </c>
      <c r="AQ2735">
        <v>-8</v>
      </c>
      <c r="AR2735">
        <v>-128</v>
      </c>
      <c r="AZ2735">
        <v>1200</v>
      </c>
      <c r="BA2735">
        <v>1</v>
      </c>
      <c r="BB2735" t="str">
        <f t="shared" si="1637"/>
        <v xml:space="preserve">N4400K  </v>
      </c>
      <c r="BC2735">
        <v>1</v>
      </c>
      <c r="BE2735">
        <v>0</v>
      </c>
      <c r="BF2735">
        <v>0</v>
      </c>
      <c r="BG2735">
        <v>0</v>
      </c>
      <c r="BH2735">
        <v>800</v>
      </c>
      <c r="BI2735">
        <v>1</v>
      </c>
      <c r="BJ2735">
        <v>1</v>
      </c>
      <c r="BK2735">
        <v>1</v>
      </c>
      <c r="BL2735">
        <v>0</v>
      </c>
      <c r="BO2735">
        <v>0</v>
      </c>
      <c r="BP2735">
        <v>0</v>
      </c>
      <c r="BW2735" t="str">
        <f t="shared" ref="BW2735:BW2740" si="1640">"21:45:53.057"</f>
        <v>21:45:53.057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2</v>
      </c>
      <c r="CP2735" t="s">
        <v>119</v>
      </c>
      <c r="CQ2735">
        <v>168</v>
      </c>
      <c r="CR2735">
        <v>0</v>
      </c>
      <c r="CW2735">
        <v>4414290</v>
      </c>
      <c r="CY2735">
        <v>1</v>
      </c>
      <c r="CZ2735">
        <v>0</v>
      </c>
      <c r="DA2735">
        <v>0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>"07/22/2022 21:45:53.327"</f>
        <v>07/22/2022 21:45:53.327</v>
      </c>
      <c r="C2736" t="str">
        <f t="shared" si="1636"/>
        <v>FFDFD3C0</v>
      </c>
      <c r="D2736" t="s">
        <v>113</v>
      </c>
      <c r="E2736">
        <v>45</v>
      </c>
      <c r="H2736">
        <v>152</v>
      </c>
      <c r="I2736" t="s">
        <v>120</v>
      </c>
      <c r="J2736" t="s">
        <v>115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si="1638"/>
        <v>21:45:53.055</v>
      </c>
      <c r="T2736" t="str">
        <f t="shared" si="1639"/>
        <v>21:45:51.555</v>
      </c>
      <c r="U2736" t="str">
        <f t="shared" si="1611"/>
        <v>A54CFF</v>
      </c>
      <c r="V2736">
        <v>0</v>
      </c>
      <c r="W2736">
        <v>0</v>
      </c>
      <c r="X2736">
        <v>2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1</v>
      </c>
      <c r="AI2736" t="s">
        <v>1008</v>
      </c>
      <c r="AJ2736">
        <v>43.483328999999998</v>
      </c>
      <c r="AK2736" t="s">
        <v>1010</v>
      </c>
      <c r="AL2736">
        <v>-88.829119000000006</v>
      </c>
      <c r="AM2736">
        <v>25</v>
      </c>
      <c r="AN2736">
        <v>925</v>
      </c>
      <c r="AO2736" t="s">
        <v>118</v>
      </c>
      <c r="AP2736">
        <v>54</v>
      </c>
      <c r="AQ2736">
        <v>-8</v>
      </c>
      <c r="AR2736">
        <v>-128</v>
      </c>
      <c r="AZ2736">
        <v>1200</v>
      </c>
      <c r="BA2736">
        <v>1</v>
      </c>
      <c r="BB2736" t="str">
        <f t="shared" si="1637"/>
        <v xml:space="preserve">N4400K  </v>
      </c>
      <c r="BC2736">
        <v>1</v>
      </c>
      <c r="BE2736">
        <v>0</v>
      </c>
      <c r="BF2736">
        <v>0</v>
      </c>
      <c r="BG2736">
        <v>0</v>
      </c>
      <c r="BH2736">
        <v>800</v>
      </c>
      <c r="BI2736">
        <v>1</v>
      </c>
      <c r="BJ2736">
        <v>1</v>
      </c>
      <c r="BK2736">
        <v>1</v>
      </c>
      <c r="BL2736">
        <v>0</v>
      </c>
      <c r="BO2736">
        <v>0</v>
      </c>
      <c r="BP2736">
        <v>0</v>
      </c>
      <c r="BW2736" t="str">
        <f t="shared" si="1640"/>
        <v>21:45:53.057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2</v>
      </c>
      <c r="CP2736" t="s">
        <v>119</v>
      </c>
      <c r="CQ2736">
        <v>168</v>
      </c>
      <c r="CR2736">
        <v>0</v>
      </c>
      <c r="CW2736">
        <v>4414290</v>
      </c>
      <c r="CY2736">
        <v>1</v>
      </c>
      <c r="CZ2736">
        <v>0</v>
      </c>
      <c r="DA2736">
        <v>1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>"07/22/2022 21:45:53.327"</f>
        <v>07/22/2022 21:45:53.327</v>
      </c>
      <c r="C2737" t="str">
        <f t="shared" si="1636"/>
        <v>FFDFD3C0</v>
      </c>
      <c r="D2737" t="s">
        <v>121</v>
      </c>
      <c r="E2737">
        <v>11</v>
      </c>
      <c r="F2737">
        <v>1011</v>
      </c>
      <c r="G2737" t="s">
        <v>125</v>
      </c>
      <c r="J2737" t="s">
        <v>123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638"/>
        <v>21:45:53.055</v>
      </c>
      <c r="T2737" t="str">
        <f t="shared" si="1639"/>
        <v>21:45:51.555</v>
      </c>
      <c r="U2737" t="str">
        <f t="shared" si="1611"/>
        <v>A54CFF</v>
      </c>
      <c r="V2737">
        <v>0</v>
      </c>
      <c r="W2737">
        <v>0</v>
      </c>
      <c r="X2737">
        <v>2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1</v>
      </c>
      <c r="AI2737" t="s">
        <v>1008</v>
      </c>
      <c r="AJ2737">
        <v>43.483328999999998</v>
      </c>
      <c r="AK2737" t="s">
        <v>1010</v>
      </c>
      <c r="AL2737">
        <v>-88.829119000000006</v>
      </c>
      <c r="AM2737">
        <v>25</v>
      </c>
      <c r="AN2737">
        <v>925</v>
      </c>
      <c r="AO2737" t="s">
        <v>118</v>
      </c>
      <c r="AP2737">
        <v>54</v>
      </c>
      <c r="AQ2737">
        <v>-8</v>
      </c>
      <c r="AR2737">
        <v>-128</v>
      </c>
      <c r="AZ2737">
        <v>1200</v>
      </c>
      <c r="BA2737">
        <v>1</v>
      </c>
      <c r="BB2737" t="str">
        <f t="shared" si="1637"/>
        <v xml:space="preserve">N4400K  </v>
      </c>
      <c r="BC2737">
        <v>1</v>
      </c>
      <c r="BE2737">
        <v>0</v>
      </c>
      <c r="BF2737">
        <v>0</v>
      </c>
      <c r="BG2737">
        <v>0</v>
      </c>
      <c r="BH2737">
        <v>800</v>
      </c>
      <c r="BI2737">
        <v>1</v>
      </c>
      <c r="BJ2737">
        <v>1</v>
      </c>
      <c r="BK2737">
        <v>1</v>
      </c>
      <c r="BL2737">
        <v>0</v>
      </c>
      <c r="BO2737">
        <v>0</v>
      </c>
      <c r="BP2737">
        <v>0</v>
      </c>
      <c r="BW2737" t="str">
        <f t="shared" si="1640"/>
        <v>21:45:53.057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2</v>
      </c>
      <c r="CP2737" t="s">
        <v>119</v>
      </c>
      <c r="CQ2737">
        <v>168</v>
      </c>
      <c r="CR2737">
        <v>0</v>
      </c>
      <c r="CW2737">
        <v>4414290</v>
      </c>
      <c r="CY2737">
        <v>1</v>
      </c>
      <c r="CZ2737">
        <v>0</v>
      </c>
      <c r="DA2737">
        <v>0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>"07/22/2022 21:45:53.327"</f>
        <v>07/22/2022 21:45:53.327</v>
      </c>
      <c r="C2738" t="str">
        <f t="shared" si="1636"/>
        <v>FFDFD3C0</v>
      </c>
      <c r="D2738" t="s">
        <v>124</v>
      </c>
      <c r="E2738">
        <v>2</v>
      </c>
      <c r="H2738">
        <v>156</v>
      </c>
      <c r="I2738" t="s">
        <v>125</v>
      </c>
      <c r="J2738" t="s">
        <v>126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638"/>
        <v>21:45:53.055</v>
      </c>
      <c r="T2738" t="str">
        <f t="shared" si="1639"/>
        <v>21:45:51.555</v>
      </c>
      <c r="U2738" t="str">
        <f t="shared" si="1611"/>
        <v>A54CFF</v>
      </c>
      <c r="V2738">
        <v>0</v>
      </c>
      <c r="W2738">
        <v>0</v>
      </c>
      <c r="X2738">
        <v>2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3</v>
      </c>
      <c r="AG2738">
        <v>2</v>
      </c>
      <c r="AH2738">
        <v>1</v>
      </c>
      <c r="AI2738" t="s">
        <v>1008</v>
      </c>
      <c r="AJ2738">
        <v>43.483328999999998</v>
      </c>
      <c r="AK2738" t="s">
        <v>1010</v>
      </c>
      <c r="AL2738">
        <v>-88.829119000000006</v>
      </c>
      <c r="AM2738">
        <v>25</v>
      </c>
      <c r="AN2738">
        <v>925</v>
      </c>
      <c r="AO2738" t="s">
        <v>118</v>
      </c>
      <c r="AP2738">
        <v>54</v>
      </c>
      <c r="AQ2738">
        <v>-8</v>
      </c>
      <c r="AR2738">
        <v>-128</v>
      </c>
      <c r="AZ2738">
        <v>1200</v>
      </c>
      <c r="BA2738">
        <v>1</v>
      </c>
      <c r="BB2738" t="str">
        <f t="shared" si="1637"/>
        <v xml:space="preserve">N4400K  </v>
      </c>
      <c r="BC2738">
        <v>1</v>
      </c>
      <c r="BE2738">
        <v>0</v>
      </c>
      <c r="BF2738">
        <v>0</v>
      </c>
      <c r="BG2738">
        <v>0</v>
      </c>
      <c r="BH2738">
        <v>800</v>
      </c>
      <c r="BI2738">
        <v>1</v>
      </c>
      <c r="BJ2738">
        <v>1</v>
      </c>
      <c r="BK2738">
        <v>1</v>
      </c>
      <c r="BL2738">
        <v>0</v>
      </c>
      <c r="BO2738">
        <v>0</v>
      </c>
      <c r="BP2738">
        <v>0</v>
      </c>
      <c r="BW2738" t="str">
        <f t="shared" si="1640"/>
        <v>21:45:53.057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2</v>
      </c>
      <c r="CP2738" t="s">
        <v>119</v>
      </c>
      <c r="CQ2738">
        <v>168</v>
      </c>
      <c r="CR2738">
        <v>0</v>
      </c>
      <c r="CW2738">
        <v>4414290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>"07/22/2022 21:45:53.327"</f>
        <v>07/22/2022 21:45:53.327</v>
      </c>
      <c r="C2739" t="str">
        <f t="shared" si="1636"/>
        <v>FFDFD3C0</v>
      </c>
      <c r="D2739" t="s">
        <v>127</v>
      </c>
      <c r="E2739">
        <v>8</v>
      </c>
      <c r="F2739">
        <v>2008</v>
      </c>
      <c r="G2739" t="s">
        <v>128</v>
      </c>
      <c r="J2739" t="s">
        <v>129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 t="shared" si="1638"/>
        <v>21:45:53.055</v>
      </c>
      <c r="T2739" t="str">
        <f t="shared" si="1639"/>
        <v>21:45:51.555</v>
      </c>
      <c r="U2739" t="str">
        <f t="shared" si="1611"/>
        <v>A54CFF</v>
      </c>
      <c r="V2739">
        <v>0</v>
      </c>
      <c r="W2739">
        <v>0</v>
      </c>
      <c r="X2739">
        <v>2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1</v>
      </c>
      <c r="AI2739" t="s">
        <v>1008</v>
      </c>
      <c r="AJ2739">
        <v>43.483328999999998</v>
      </c>
      <c r="AK2739" t="s">
        <v>1010</v>
      </c>
      <c r="AL2739">
        <v>-88.829119000000006</v>
      </c>
      <c r="AM2739">
        <v>25</v>
      </c>
      <c r="AN2739">
        <v>925</v>
      </c>
      <c r="AO2739" t="s">
        <v>118</v>
      </c>
      <c r="AP2739">
        <v>54</v>
      </c>
      <c r="AQ2739">
        <v>-8</v>
      </c>
      <c r="AR2739">
        <v>-128</v>
      </c>
      <c r="AZ2739">
        <v>1200</v>
      </c>
      <c r="BA2739">
        <v>1</v>
      </c>
      <c r="BB2739" t="str">
        <f t="shared" si="1637"/>
        <v xml:space="preserve">N4400K  </v>
      </c>
      <c r="BC2739">
        <v>1</v>
      </c>
      <c r="BE2739">
        <v>0</v>
      </c>
      <c r="BF2739">
        <v>0</v>
      </c>
      <c r="BG2739">
        <v>0</v>
      </c>
      <c r="BH2739">
        <v>800</v>
      </c>
      <c r="BI2739">
        <v>1</v>
      </c>
      <c r="BJ2739">
        <v>1</v>
      </c>
      <c r="BK2739">
        <v>1</v>
      </c>
      <c r="BL2739">
        <v>0</v>
      </c>
      <c r="BO2739">
        <v>0</v>
      </c>
      <c r="BP2739">
        <v>0</v>
      </c>
      <c r="BW2739" t="str">
        <f t="shared" si="1640"/>
        <v>21:45:53.057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2</v>
      </c>
      <c r="CP2739" t="s">
        <v>119</v>
      </c>
      <c r="CQ2739">
        <v>168</v>
      </c>
      <c r="CR2739">
        <v>0</v>
      </c>
      <c r="CW2739">
        <v>4414290</v>
      </c>
      <c r="CY2739">
        <v>1</v>
      </c>
      <c r="CZ2739">
        <v>0</v>
      </c>
      <c r="DA2739">
        <v>1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>"07/22/2022 21:45:53.343"</f>
        <v>07/22/2022 21:45:53.343</v>
      </c>
      <c r="C2740" t="str">
        <f t="shared" si="1636"/>
        <v>FFDFD3C0</v>
      </c>
      <c r="D2740" t="s">
        <v>121</v>
      </c>
      <c r="E2740">
        <v>12</v>
      </c>
      <c r="F2740">
        <v>1012</v>
      </c>
      <c r="G2740" t="s">
        <v>122</v>
      </c>
      <c r="J2740" t="s">
        <v>123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si="1638"/>
        <v>21:45:53.055</v>
      </c>
      <c r="T2740" t="str">
        <f t="shared" si="1639"/>
        <v>21:45:51.555</v>
      </c>
      <c r="U2740" t="str">
        <f t="shared" si="1611"/>
        <v>A54CFF</v>
      </c>
      <c r="V2740">
        <v>0</v>
      </c>
      <c r="W2740">
        <v>0</v>
      </c>
      <c r="X2740">
        <v>2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3</v>
      </c>
      <c r="AG2740">
        <v>2</v>
      </c>
      <c r="AH2740">
        <v>1</v>
      </c>
      <c r="AI2740" t="s">
        <v>1008</v>
      </c>
      <c r="AJ2740">
        <v>43.483328999999998</v>
      </c>
      <c r="AK2740" t="s">
        <v>1010</v>
      </c>
      <c r="AL2740">
        <v>-88.829119000000006</v>
      </c>
      <c r="AM2740">
        <v>25</v>
      </c>
      <c r="AN2740">
        <v>925</v>
      </c>
      <c r="AO2740" t="s">
        <v>118</v>
      </c>
      <c r="AP2740">
        <v>54</v>
      </c>
      <c r="AQ2740">
        <v>-8</v>
      </c>
      <c r="AR2740">
        <v>-128</v>
      </c>
      <c r="AZ2740">
        <v>1200</v>
      </c>
      <c r="BA2740">
        <v>1</v>
      </c>
      <c r="BB2740" t="str">
        <f t="shared" si="1637"/>
        <v xml:space="preserve">N4400K  </v>
      </c>
      <c r="BC2740">
        <v>1</v>
      </c>
      <c r="BE2740">
        <v>0</v>
      </c>
      <c r="BF2740">
        <v>0</v>
      </c>
      <c r="BG2740">
        <v>0</v>
      </c>
      <c r="BH2740">
        <v>800</v>
      </c>
      <c r="BI2740">
        <v>1</v>
      </c>
      <c r="BJ2740">
        <v>1</v>
      </c>
      <c r="BK2740">
        <v>1</v>
      </c>
      <c r="BL2740">
        <v>0</v>
      </c>
      <c r="BO2740">
        <v>0</v>
      </c>
      <c r="BP2740">
        <v>0</v>
      </c>
      <c r="BW2740" t="str">
        <f t="shared" si="1640"/>
        <v>21:45:53.057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2</v>
      </c>
      <c r="CP2740" t="s">
        <v>119</v>
      </c>
      <c r="CQ2740">
        <v>168</v>
      </c>
      <c r="CR2740">
        <v>0</v>
      </c>
      <c r="CW2740">
        <v>4414290</v>
      </c>
      <c r="CY2740">
        <v>1</v>
      </c>
      <c r="CZ2740">
        <v>0</v>
      </c>
      <c r="DA2740">
        <v>0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>"07/22/2022 21:45:54.843"</f>
        <v>07/22/2022 21:45:54.843</v>
      </c>
      <c r="C2741" t="str">
        <f t="shared" si="1636"/>
        <v>FFDFD3C0</v>
      </c>
      <c r="D2741" t="s">
        <v>113</v>
      </c>
      <c r="E2741">
        <v>44</v>
      </c>
      <c r="H2741">
        <v>151</v>
      </c>
      <c r="I2741" t="s">
        <v>114</v>
      </c>
      <c r="J2741" t="s">
        <v>115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ref="S2741:S2746" si="1641">"21:45:54.555"</f>
        <v>21:45:54.555</v>
      </c>
      <c r="T2741" t="str">
        <f t="shared" ref="T2741:T2746" si="1642">"21:45:54.055"</f>
        <v>21:45:54.055</v>
      </c>
      <c r="U2741" t="str">
        <f t="shared" si="1611"/>
        <v>A54CFF</v>
      </c>
      <c r="V2741">
        <v>0</v>
      </c>
      <c r="W2741">
        <v>0</v>
      </c>
      <c r="X2741">
        <v>2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1</v>
      </c>
      <c r="AI2741" t="s">
        <v>1011</v>
      </c>
      <c r="AJ2741">
        <v>43.483243000000002</v>
      </c>
      <c r="AK2741" t="s">
        <v>1012</v>
      </c>
      <c r="AL2741">
        <v>-88.828711999999996</v>
      </c>
      <c r="AM2741">
        <v>25</v>
      </c>
      <c r="AN2741">
        <v>925</v>
      </c>
      <c r="AO2741" t="s">
        <v>118</v>
      </c>
      <c r="AP2741">
        <v>44</v>
      </c>
      <c r="AQ2741">
        <v>-11</v>
      </c>
      <c r="AR2741">
        <v>320</v>
      </c>
      <c r="AZ2741">
        <v>1200</v>
      </c>
      <c r="BA2741">
        <v>1</v>
      </c>
      <c r="BB2741" t="str">
        <f t="shared" si="1637"/>
        <v xml:space="preserve">N4400K  </v>
      </c>
      <c r="BC2741">
        <v>1</v>
      </c>
      <c r="BE2741">
        <v>0</v>
      </c>
      <c r="BF2741">
        <v>0</v>
      </c>
      <c r="BG2741">
        <v>0</v>
      </c>
      <c r="BH2741">
        <v>775</v>
      </c>
      <c r="BI2741">
        <v>1</v>
      </c>
      <c r="BJ2741">
        <v>1</v>
      </c>
      <c r="BK2741">
        <v>1</v>
      </c>
      <c r="BL2741">
        <v>0</v>
      </c>
      <c r="BO2741">
        <v>0</v>
      </c>
      <c r="BP2741">
        <v>0</v>
      </c>
      <c r="BW2741" t="str">
        <f t="shared" ref="BW2741:BW2746" si="1643">"21:45:54.561"</f>
        <v>21:45:54.561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4</v>
      </c>
      <c r="CP2741" t="s">
        <v>119</v>
      </c>
      <c r="CQ2741">
        <v>168</v>
      </c>
      <c r="CR2741">
        <v>0</v>
      </c>
      <c r="CW2741">
        <v>4416104</v>
      </c>
      <c r="CY2741">
        <v>1</v>
      </c>
      <c r="CZ2741">
        <v>0</v>
      </c>
      <c r="DA2741">
        <v>0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>"07/22/2022 21:45:54.843"</f>
        <v>07/22/2022 21:45:54.843</v>
      </c>
      <c r="C2742" t="str">
        <f t="shared" si="1636"/>
        <v>FFDFD3C0</v>
      </c>
      <c r="D2742" t="s">
        <v>121</v>
      </c>
      <c r="E2742">
        <v>12</v>
      </c>
      <c r="F2742">
        <v>1012</v>
      </c>
      <c r="G2742" t="s">
        <v>122</v>
      </c>
      <c r="J2742" t="s">
        <v>123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641"/>
        <v>21:45:54.555</v>
      </c>
      <c r="T2742" t="str">
        <f t="shared" si="1642"/>
        <v>21:45:54.055</v>
      </c>
      <c r="U2742" t="str">
        <f t="shared" si="1611"/>
        <v>A54CFF</v>
      </c>
      <c r="V2742">
        <v>0</v>
      </c>
      <c r="W2742">
        <v>0</v>
      </c>
      <c r="X2742">
        <v>2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1</v>
      </c>
      <c r="AI2742" t="s">
        <v>1011</v>
      </c>
      <c r="AJ2742">
        <v>43.483243000000002</v>
      </c>
      <c r="AK2742" t="s">
        <v>1012</v>
      </c>
      <c r="AL2742">
        <v>-88.828711999999996</v>
      </c>
      <c r="AM2742">
        <v>25</v>
      </c>
      <c r="AN2742">
        <v>925</v>
      </c>
      <c r="AO2742" t="s">
        <v>118</v>
      </c>
      <c r="AP2742">
        <v>44</v>
      </c>
      <c r="AQ2742">
        <v>-11</v>
      </c>
      <c r="AR2742">
        <v>320</v>
      </c>
      <c r="AZ2742">
        <v>1200</v>
      </c>
      <c r="BA2742">
        <v>1</v>
      </c>
      <c r="BB2742" t="str">
        <f t="shared" si="1637"/>
        <v xml:space="preserve">N4400K  </v>
      </c>
      <c r="BC2742">
        <v>1</v>
      </c>
      <c r="BE2742">
        <v>0</v>
      </c>
      <c r="BF2742">
        <v>0</v>
      </c>
      <c r="BG2742">
        <v>0</v>
      </c>
      <c r="BH2742">
        <v>775</v>
      </c>
      <c r="BI2742">
        <v>1</v>
      </c>
      <c r="BJ2742">
        <v>1</v>
      </c>
      <c r="BK2742">
        <v>1</v>
      </c>
      <c r="BL2742">
        <v>0</v>
      </c>
      <c r="BO2742">
        <v>0</v>
      </c>
      <c r="BP2742">
        <v>0</v>
      </c>
      <c r="BW2742" t="str">
        <f t="shared" si="1643"/>
        <v>21:45:54.561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4</v>
      </c>
      <c r="CP2742" t="s">
        <v>119</v>
      </c>
      <c r="CQ2742">
        <v>168</v>
      </c>
      <c r="CR2742">
        <v>0</v>
      </c>
      <c r="CW2742">
        <v>4416104</v>
      </c>
      <c r="CY2742">
        <v>1</v>
      </c>
      <c r="CZ2742">
        <v>0</v>
      </c>
      <c r="DA2742">
        <v>1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>"07/22/2022 21:45:54.843"</f>
        <v>07/22/2022 21:45:54.843</v>
      </c>
      <c r="C2743" t="str">
        <f t="shared" si="1636"/>
        <v>FFDFD3C0</v>
      </c>
      <c r="D2743" t="s">
        <v>113</v>
      </c>
      <c r="E2743">
        <v>45</v>
      </c>
      <c r="H2743">
        <v>152</v>
      </c>
      <c r="I2743" t="s">
        <v>120</v>
      </c>
      <c r="J2743" t="s">
        <v>115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1641"/>
        <v>21:45:54.555</v>
      </c>
      <c r="T2743" t="str">
        <f t="shared" si="1642"/>
        <v>21:45:54.055</v>
      </c>
      <c r="U2743" t="str">
        <f t="shared" si="1611"/>
        <v>A54CFF</v>
      </c>
      <c r="V2743">
        <v>0</v>
      </c>
      <c r="W2743">
        <v>0</v>
      </c>
      <c r="X2743">
        <v>2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1</v>
      </c>
      <c r="AI2743" t="s">
        <v>1011</v>
      </c>
      <c r="AJ2743">
        <v>43.483243000000002</v>
      </c>
      <c r="AK2743" t="s">
        <v>1012</v>
      </c>
      <c r="AL2743">
        <v>-88.828711999999996</v>
      </c>
      <c r="AM2743">
        <v>25</v>
      </c>
      <c r="AN2743">
        <v>925</v>
      </c>
      <c r="AO2743" t="s">
        <v>118</v>
      </c>
      <c r="AP2743">
        <v>44</v>
      </c>
      <c r="AQ2743">
        <v>-11</v>
      </c>
      <c r="AR2743">
        <v>320</v>
      </c>
      <c r="AZ2743">
        <v>1200</v>
      </c>
      <c r="BA2743">
        <v>1</v>
      </c>
      <c r="BB2743" t="str">
        <f t="shared" si="1637"/>
        <v xml:space="preserve">N4400K  </v>
      </c>
      <c r="BC2743">
        <v>1</v>
      </c>
      <c r="BE2743">
        <v>0</v>
      </c>
      <c r="BF2743">
        <v>0</v>
      </c>
      <c r="BG2743">
        <v>0</v>
      </c>
      <c r="BH2743">
        <v>775</v>
      </c>
      <c r="BI2743">
        <v>1</v>
      </c>
      <c r="BJ2743">
        <v>1</v>
      </c>
      <c r="BK2743">
        <v>1</v>
      </c>
      <c r="BL2743">
        <v>0</v>
      </c>
      <c r="BO2743">
        <v>0</v>
      </c>
      <c r="BP2743">
        <v>0</v>
      </c>
      <c r="BW2743" t="str">
        <f t="shared" si="1643"/>
        <v>21:45:54.561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4</v>
      </c>
      <c r="CP2743" t="s">
        <v>119</v>
      </c>
      <c r="CQ2743">
        <v>168</v>
      </c>
      <c r="CR2743">
        <v>0</v>
      </c>
      <c r="CW2743">
        <v>4416104</v>
      </c>
      <c r="CY2743">
        <v>1</v>
      </c>
      <c r="CZ2743">
        <v>0</v>
      </c>
      <c r="DA2743">
        <v>1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>"07/22/2022 21:45:54.843"</f>
        <v>07/22/2022 21:45:54.843</v>
      </c>
      <c r="C2744" t="str">
        <f t="shared" si="1636"/>
        <v>FFDFD3C0</v>
      </c>
      <c r="D2744" t="s">
        <v>121</v>
      </c>
      <c r="E2744">
        <v>11</v>
      </c>
      <c r="F2744">
        <v>1011</v>
      </c>
      <c r="G2744" t="s">
        <v>125</v>
      </c>
      <c r="J2744" t="s">
        <v>123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1641"/>
        <v>21:45:54.555</v>
      </c>
      <c r="T2744" t="str">
        <f t="shared" si="1642"/>
        <v>21:45:54.055</v>
      </c>
      <c r="U2744" t="str">
        <f t="shared" si="1611"/>
        <v>A54CFF</v>
      </c>
      <c r="V2744">
        <v>0</v>
      </c>
      <c r="W2744">
        <v>0</v>
      </c>
      <c r="X2744">
        <v>2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3</v>
      </c>
      <c r="AG2744">
        <v>2</v>
      </c>
      <c r="AH2744">
        <v>1</v>
      </c>
      <c r="AI2744" t="s">
        <v>1011</v>
      </c>
      <c r="AJ2744">
        <v>43.483243000000002</v>
      </c>
      <c r="AK2744" t="s">
        <v>1012</v>
      </c>
      <c r="AL2744">
        <v>-88.828711999999996</v>
      </c>
      <c r="AM2744">
        <v>25</v>
      </c>
      <c r="AN2744">
        <v>925</v>
      </c>
      <c r="AO2744" t="s">
        <v>118</v>
      </c>
      <c r="AP2744">
        <v>44</v>
      </c>
      <c r="AQ2744">
        <v>-11</v>
      </c>
      <c r="AR2744">
        <v>320</v>
      </c>
      <c r="AZ2744">
        <v>1200</v>
      </c>
      <c r="BA2744">
        <v>1</v>
      </c>
      <c r="BB2744" t="str">
        <f t="shared" si="1637"/>
        <v xml:space="preserve">N4400K  </v>
      </c>
      <c r="BC2744">
        <v>1</v>
      </c>
      <c r="BE2744">
        <v>0</v>
      </c>
      <c r="BF2744">
        <v>0</v>
      </c>
      <c r="BG2744">
        <v>0</v>
      </c>
      <c r="BH2744">
        <v>775</v>
      </c>
      <c r="BI2744">
        <v>1</v>
      </c>
      <c r="BJ2744">
        <v>1</v>
      </c>
      <c r="BK2744">
        <v>1</v>
      </c>
      <c r="BL2744">
        <v>0</v>
      </c>
      <c r="BO2744">
        <v>0</v>
      </c>
      <c r="BP2744">
        <v>0</v>
      </c>
      <c r="BW2744" t="str">
        <f t="shared" si="1643"/>
        <v>21:45:54.561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4</v>
      </c>
      <c r="CP2744" t="s">
        <v>119</v>
      </c>
      <c r="CQ2744">
        <v>168</v>
      </c>
      <c r="CR2744">
        <v>0</v>
      </c>
      <c r="CW2744">
        <v>4416104</v>
      </c>
      <c r="CY2744">
        <v>1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>"07/22/2022 21:45:54.859"</f>
        <v>07/22/2022 21:45:54.859</v>
      </c>
      <c r="C2745" t="str">
        <f t="shared" si="1636"/>
        <v>FFDFD3C0</v>
      </c>
      <c r="D2745" t="s">
        <v>124</v>
      </c>
      <c r="E2745">
        <v>2</v>
      </c>
      <c r="H2745">
        <v>156</v>
      </c>
      <c r="I2745" t="s">
        <v>125</v>
      </c>
      <c r="J2745" t="s">
        <v>126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641"/>
        <v>21:45:54.555</v>
      </c>
      <c r="T2745" t="str">
        <f t="shared" si="1642"/>
        <v>21:45:54.055</v>
      </c>
      <c r="U2745" t="str">
        <f t="shared" si="1611"/>
        <v>A54CFF</v>
      </c>
      <c r="V2745">
        <v>0</v>
      </c>
      <c r="W2745">
        <v>0</v>
      </c>
      <c r="X2745">
        <v>2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1</v>
      </c>
      <c r="AI2745" t="s">
        <v>1011</v>
      </c>
      <c r="AJ2745">
        <v>43.483243000000002</v>
      </c>
      <c r="AK2745" t="s">
        <v>1012</v>
      </c>
      <c r="AL2745">
        <v>-88.828711999999996</v>
      </c>
      <c r="AM2745">
        <v>25</v>
      </c>
      <c r="AN2745">
        <v>925</v>
      </c>
      <c r="AO2745" t="s">
        <v>118</v>
      </c>
      <c r="AP2745">
        <v>44</v>
      </c>
      <c r="AQ2745">
        <v>-11</v>
      </c>
      <c r="AR2745">
        <v>320</v>
      </c>
      <c r="AZ2745">
        <v>1200</v>
      </c>
      <c r="BA2745">
        <v>1</v>
      </c>
      <c r="BB2745" t="str">
        <f t="shared" si="1637"/>
        <v xml:space="preserve">N4400K  </v>
      </c>
      <c r="BC2745">
        <v>1</v>
      </c>
      <c r="BE2745">
        <v>0</v>
      </c>
      <c r="BF2745">
        <v>0</v>
      </c>
      <c r="BG2745">
        <v>0</v>
      </c>
      <c r="BH2745">
        <v>775</v>
      </c>
      <c r="BI2745">
        <v>1</v>
      </c>
      <c r="BJ2745">
        <v>1</v>
      </c>
      <c r="BK2745">
        <v>1</v>
      </c>
      <c r="BL2745">
        <v>0</v>
      </c>
      <c r="BO2745">
        <v>0</v>
      </c>
      <c r="BP2745">
        <v>0</v>
      </c>
      <c r="BW2745" t="str">
        <f t="shared" si="1643"/>
        <v>21:45:54.561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4</v>
      </c>
      <c r="CP2745" t="s">
        <v>119</v>
      </c>
      <c r="CQ2745">
        <v>168</v>
      </c>
      <c r="CR2745">
        <v>0</v>
      </c>
      <c r="CW2745">
        <v>4416104</v>
      </c>
      <c r="CY2745">
        <v>1</v>
      </c>
      <c r="CZ2745">
        <v>0</v>
      </c>
      <c r="DA2745">
        <v>1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>"07/22/2022 21:45:54.874"</f>
        <v>07/22/2022 21:45:54.874</v>
      </c>
      <c r="C2746" t="str">
        <f t="shared" si="1636"/>
        <v>FFDFD3C0</v>
      </c>
      <c r="D2746" t="s">
        <v>127</v>
      </c>
      <c r="E2746">
        <v>8</v>
      </c>
      <c r="F2746">
        <v>2008</v>
      </c>
      <c r="G2746" t="s">
        <v>128</v>
      </c>
      <c r="J2746" t="s">
        <v>129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 t="shared" si="1641"/>
        <v>21:45:54.555</v>
      </c>
      <c r="T2746" t="str">
        <f t="shared" si="1642"/>
        <v>21:45:54.055</v>
      </c>
      <c r="U2746" t="str">
        <f t="shared" si="1611"/>
        <v>A54CFF</v>
      </c>
      <c r="V2746">
        <v>0</v>
      </c>
      <c r="W2746">
        <v>0</v>
      </c>
      <c r="X2746">
        <v>2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1</v>
      </c>
      <c r="AI2746" t="s">
        <v>1011</v>
      </c>
      <c r="AJ2746">
        <v>43.483243000000002</v>
      </c>
      <c r="AK2746" t="s">
        <v>1012</v>
      </c>
      <c r="AL2746">
        <v>-88.828711999999996</v>
      </c>
      <c r="AM2746">
        <v>25</v>
      </c>
      <c r="AN2746">
        <v>925</v>
      </c>
      <c r="AO2746" t="s">
        <v>118</v>
      </c>
      <c r="AP2746">
        <v>44</v>
      </c>
      <c r="AQ2746">
        <v>-11</v>
      </c>
      <c r="AR2746">
        <v>320</v>
      </c>
      <c r="AZ2746">
        <v>1200</v>
      </c>
      <c r="BA2746">
        <v>1</v>
      </c>
      <c r="BB2746" t="str">
        <f t="shared" si="1637"/>
        <v xml:space="preserve">N4400K  </v>
      </c>
      <c r="BC2746">
        <v>1</v>
      </c>
      <c r="BE2746">
        <v>0</v>
      </c>
      <c r="BF2746">
        <v>0</v>
      </c>
      <c r="BG2746">
        <v>0</v>
      </c>
      <c r="BH2746">
        <v>775</v>
      </c>
      <c r="BI2746">
        <v>1</v>
      </c>
      <c r="BJ2746">
        <v>1</v>
      </c>
      <c r="BK2746">
        <v>1</v>
      </c>
      <c r="BL2746">
        <v>0</v>
      </c>
      <c r="BO2746">
        <v>0</v>
      </c>
      <c r="BP2746">
        <v>0</v>
      </c>
      <c r="BW2746" t="str">
        <f t="shared" si="1643"/>
        <v>21:45:54.561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4</v>
      </c>
      <c r="CP2746" t="s">
        <v>119</v>
      </c>
      <c r="CQ2746">
        <v>168</v>
      </c>
      <c r="CR2746">
        <v>0</v>
      </c>
      <c r="CW2746">
        <v>4416104</v>
      </c>
      <c r="CY2746">
        <v>1</v>
      </c>
      <c r="CZ2746">
        <v>0</v>
      </c>
      <c r="DA2746">
        <v>1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 t="shared" ref="A2747:A2752" si="1644">"07/22/2022 21:45:56.765"</f>
        <v>07/22/2022 21:45:56.765</v>
      </c>
      <c r="C2747" t="str">
        <f t="shared" si="1636"/>
        <v>FFDFD3C0</v>
      </c>
      <c r="D2747" t="s">
        <v>124</v>
      </c>
      <c r="E2747">
        <v>2</v>
      </c>
      <c r="H2747">
        <v>156</v>
      </c>
      <c r="I2747" t="s">
        <v>125</v>
      </c>
      <c r="J2747" t="s">
        <v>126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ref="S2747:S2752" si="1645">"21:45:56.469"</f>
        <v>21:45:56.469</v>
      </c>
      <c r="T2747" t="str">
        <f t="shared" ref="T2747:T2752" si="1646">"21:45:55.069"</f>
        <v>21:45:55.069</v>
      </c>
      <c r="U2747" t="str">
        <f t="shared" si="1611"/>
        <v>A54CFF</v>
      </c>
      <c r="V2747">
        <v>0</v>
      </c>
      <c r="W2747">
        <v>0</v>
      </c>
      <c r="X2747">
        <v>2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3</v>
      </c>
      <c r="AG2747">
        <v>2</v>
      </c>
      <c r="AH2747">
        <v>1</v>
      </c>
      <c r="AI2747" t="s">
        <v>1013</v>
      </c>
      <c r="AJ2747">
        <v>43.483114</v>
      </c>
      <c r="AK2747" t="s">
        <v>1014</v>
      </c>
      <c r="AL2747">
        <v>-88.828367999999998</v>
      </c>
      <c r="AM2747">
        <v>25</v>
      </c>
      <c r="AN2747">
        <v>900</v>
      </c>
      <c r="AO2747" t="s">
        <v>118</v>
      </c>
      <c r="AP2747">
        <v>33</v>
      </c>
      <c r="AQ2747">
        <v>-17</v>
      </c>
      <c r="AR2747">
        <v>128</v>
      </c>
      <c r="AZ2747">
        <v>1200</v>
      </c>
      <c r="BA2747">
        <v>1</v>
      </c>
      <c r="BB2747" t="str">
        <f t="shared" si="1637"/>
        <v xml:space="preserve">N4400K  </v>
      </c>
      <c r="BC2747">
        <v>1</v>
      </c>
      <c r="BE2747">
        <v>0</v>
      </c>
      <c r="BF2747">
        <v>0</v>
      </c>
      <c r="BG2747">
        <v>0</v>
      </c>
      <c r="BH2747">
        <v>775</v>
      </c>
      <c r="BI2747">
        <v>1</v>
      </c>
      <c r="BJ2747">
        <v>1</v>
      </c>
      <c r="BK2747">
        <v>1</v>
      </c>
      <c r="BL2747">
        <v>0</v>
      </c>
      <c r="BO2747">
        <v>0</v>
      </c>
      <c r="BP2747">
        <v>0</v>
      </c>
      <c r="BW2747" t="str">
        <f t="shared" ref="BW2747:BW2752" si="1647">"21:45:56.471"</f>
        <v>21:45:56.471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2</v>
      </c>
      <c r="CP2747" t="s">
        <v>119</v>
      </c>
      <c r="CQ2747">
        <v>168</v>
      </c>
      <c r="CR2747">
        <v>0</v>
      </c>
      <c r="CW2747">
        <v>4418369</v>
      </c>
      <c r="CY2747">
        <v>1</v>
      </c>
      <c r="CZ2747">
        <v>0</v>
      </c>
      <c r="DA2747">
        <v>0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 t="shared" si="1644"/>
        <v>07/22/2022 21:45:56.765</v>
      </c>
      <c r="C2748" t="str">
        <f t="shared" si="1636"/>
        <v>FFDFD3C0</v>
      </c>
      <c r="D2748" t="s">
        <v>127</v>
      </c>
      <c r="E2748">
        <v>8</v>
      </c>
      <c r="F2748">
        <v>2008</v>
      </c>
      <c r="G2748" t="s">
        <v>128</v>
      </c>
      <c r="J2748" t="s">
        <v>129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645"/>
        <v>21:45:56.469</v>
      </c>
      <c r="T2748" t="str">
        <f t="shared" si="1646"/>
        <v>21:45:55.069</v>
      </c>
      <c r="U2748" t="str">
        <f t="shared" si="1611"/>
        <v>A54CFF</v>
      </c>
      <c r="V2748">
        <v>0</v>
      </c>
      <c r="W2748">
        <v>0</v>
      </c>
      <c r="X2748">
        <v>2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3</v>
      </c>
      <c r="AG2748">
        <v>2</v>
      </c>
      <c r="AH2748">
        <v>1</v>
      </c>
      <c r="AI2748" t="s">
        <v>1013</v>
      </c>
      <c r="AJ2748">
        <v>43.483114</v>
      </c>
      <c r="AK2748" t="s">
        <v>1014</v>
      </c>
      <c r="AL2748">
        <v>-88.828367999999998</v>
      </c>
      <c r="AM2748">
        <v>25</v>
      </c>
      <c r="AN2748">
        <v>900</v>
      </c>
      <c r="AO2748" t="s">
        <v>118</v>
      </c>
      <c r="AP2748">
        <v>33</v>
      </c>
      <c r="AQ2748">
        <v>-17</v>
      </c>
      <c r="AR2748">
        <v>128</v>
      </c>
      <c r="AZ2748">
        <v>1200</v>
      </c>
      <c r="BA2748">
        <v>1</v>
      </c>
      <c r="BB2748" t="str">
        <f t="shared" si="1637"/>
        <v xml:space="preserve">N4400K  </v>
      </c>
      <c r="BC2748">
        <v>1</v>
      </c>
      <c r="BE2748">
        <v>0</v>
      </c>
      <c r="BF2748">
        <v>0</v>
      </c>
      <c r="BG2748">
        <v>0</v>
      </c>
      <c r="BH2748">
        <v>775</v>
      </c>
      <c r="BI2748">
        <v>1</v>
      </c>
      <c r="BJ2748">
        <v>1</v>
      </c>
      <c r="BK2748">
        <v>1</v>
      </c>
      <c r="BL2748">
        <v>0</v>
      </c>
      <c r="BO2748">
        <v>0</v>
      </c>
      <c r="BP2748">
        <v>0</v>
      </c>
      <c r="BW2748" t="str">
        <f t="shared" si="1647"/>
        <v>21:45:56.471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2</v>
      </c>
      <c r="CP2748" t="s">
        <v>119</v>
      </c>
      <c r="CQ2748">
        <v>168</v>
      </c>
      <c r="CR2748">
        <v>0</v>
      </c>
      <c r="CW2748">
        <v>4418369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 t="shared" si="1644"/>
        <v>07/22/2022 21:45:56.765</v>
      </c>
      <c r="C2749" t="str">
        <f t="shared" si="1636"/>
        <v>FFDFD3C0</v>
      </c>
      <c r="D2749" t="s">
        <v>113</v>
      </c>
      <c r="E2749">
        <v>44</v>
      </c>
      <c r="H2749">
        <v>151</v>
      </c>
      <c r="I2749" t="s">
        <v>114</v>
      </c>
      <c r="J2749" t="s">
        <v>115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645"/>
        <v>21:45:56.469</v>
      </c>
      <c r="T2749" t="str">
        <f t="shared" si="1646"/>
        <v>21:45:55.069</v>
      </c>
      <c r="U2749" t="str">
        <f t="shared" si="1611"/>
        <v>A54CFF</v>
      </c>
      <c r="V2749">
        <v>0</v>
      </c>
      <c r="W2749">
        <v>0</v>
      </c>
      <c r="X2749">
        <v>2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1</v>
      </c>
      <c r="AI2749" t="s">
        <v>1013</v>
      </c>
      <c r="AJ2749">
        <v>43.483114</v>
      </c>
      <c r="AK2749" t="s">
        <v>1014</v>
      </c>
      <c r="AL2749">
        <v>-88.828367999999998</v>
      </c>
      <c r="AM2749">
        <v>25</v>
      </c>
      <c r="AN2749">
        <v>900</v>
      </c>
      <c r="AO2749" t="s">
        <v>118</v>
      </c>
      <c r="AP2749">
        <v>33</v>
      </c>
      <c r="AQ2749">
        <v>-17</v>
      </c>
      <c r="AR2749">
        <v>128</v>
      </c>
      <c r="AZ2749">
        <v>1200</v>
      </c>
      <c r="BA2749">
        <v>1</v>
      </c>
      <c r="BB2749" t="str">
        <f t="shared" si="1637"/>
        <v xml:space="preserve">N4400K  </v>
      </c>
      <c r="BC2749">
        <v>1</v>
      </c>
      <c r="BE2749">
        <v>0</v>
      </c>
      <c r="BF2749">
        <v>0</v>
      </c>
      <c r="BG2749">
        <v>0</v>
      </c>
      <c r="BH2749">
        <v>775</v>
      </c>
      <c r="BI2749">
        <v>1</v>
      </c>
      <c r="BJ2749">
        <v>1</v>
      </c>
      <c r="BK2749">
        <v>1</v>
      </c>
      <c r="BL2749">
        <v>0</v>
      </c>
      <c r="BO2749">
        <v>0</v>
      </c>
      <c r="BP2749">
        <v>0</v>
      </c>
      <c r="BW2749" t="str">
        <f t="shared" si="1647"/>
        <v>21:45:56.471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2</v>
      </c>
      <c r="CP2749" t="s">
        <v>119</v>
      </c>
      <c r="CQ2749">
        <v>168</v>
      </c>
      <c r="CR2749">
        <v>0</v>
      </c>
      <c r="CW2749">
        <v>4418369</v>
      </c>
      <c r="CY2749">
        <v>1</v>
      </c>
      <c r="CZ2749">
        <v>0</v>
      </c>
      <c r="DA2749">
        <v>0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 t="shared" si="1644"/>
        <v>07/22/2022 21:45:56.765</v>
      </c>
      <c r="C2750" t="str">
        <f t="shared" si="1636"/>
        <v>FFDFD3C0</v>
      </c>
      <c r="D2750" t="s">
        <v>121</v>
      </c>
      <c r="E2750">
        <v>12</v>
      </c>
      <c r="F2750">
        <v>1012</v>
      </c>
      <c r="G2750" t="s">
        <v>122</v>
      </c>
      <c r="J2750" t="s">
        <v>123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645"/>
        <v>21:45:56.469</v>
      </c>
      <c r="T2750" t="str">
        <f t="shared" si="1646"/>
        <v>21:45:55.069</v>
      </c>
      <c r="U2750" t="str">
        <f t="shared" si="1611"/>
        <v>A54CFF</v>
      </c>
      <c r="V2750">
        <v>0</v>
      </c>
      <c r="W2750">
        <v>0</v>
      </c>
      <c r="X2750">
        <v>2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1</v>
      </c>
      <c r="AI2750" t="s">
        <v>1013</v>
      </c>
      <c r="AJ2750">
        <v>43.483114</v>
      </c>
      <c r="AK2750" t="s">
        <v>1014</v>
      </c>
      <c r="AL2750">
        <v>-88.828367999999998</v>
      </c>
      <c r="AM2750">
        <v>25</v>
      </c>
      <c r="AN2750">
        <v>900</v>
      </c>
      <c r="AO2750" t="s">
        <v>118</v>
      </c>
      <c r="AP2750">
        <v>33</v>
      </c>
      <c r="AQ2750">
        <v>-17</v>
      </c>
      <c r="AR2750">
        <v>128</v>
      </c>
      <c r="AZ2750">
        <v>1200</v>
      </c>
      <c r="BA2750">
        <v>1</v>
      </c>
      <c r="BB2750" t="str">
        <f t="shared" si="1637"/>
        <v xml:space="preserve">N4400K  </v>
      </c>
      <c r="BC2750">
        <v>1</v>
      </c>
      <c r="BE2750">
        <v>0</v>
      </c>
      <c r="BF2750">
        <v>0</v>
      </c>
      <c r="BG2750">
        <v>0</v>
      </c>
      <c r="BH2750">
        <v>775</v>
      </c>
      <c r="BI2750">
        <v>1</v>
      </c>
      <c r="BJ2750">
        <v>1</v>
      </c>
      <c r="BK2750">
        <v>1</v>
      </c>
      <c r="BL2750">
        <v>0</v>
      </c>
      <c r="BO2750">
        <v>0</v>
      </c>
      <c r="BP2750">
        <v>0</v>
      </c>
      <c r="BW2750" t="str">
        <f t="shared" si="1647"/>
        <v>21:45:56.471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2</v>
      </c>
      <c r="CP2750" t="s">
        <v>119</v>
      </c>
      <c r="CQ2750">
        <v>168</v>
      </c>
      <c r="CR2750">
        <v>0</v>
      </c>
      <c r="CW2750">
        <v>4418369</v>
      </c>
      <c r="CY2750">
        <v>1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 t="shared" si="1644"/>
        <v>07/22/2022 21:45:56.765</v>
      </c>
      <c r="C2751" t="str">
        <f t="shared" si="1636"/>
        <v>FFDFD3C0</v>
      </c>
      <c r="D2751" t="s">
        <v>121</v>
      </c>
      <c r="E2751">
        <v>11</v>
      </c>
      <c r="F2751">
        <v>1011</v>
      </c>
      <c r="G2751" t="s">
        <v>125</v>
      </c>
      <c r="J2751" t="s">
        <v>123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645"/>
        <v>21:45:56.469</v>
      </c>
      <c r="T2751" t="str">
        <f t="shared" si="1646"/>
        <v>21:45:55.069</v>
      </c>
      <c r="U2751" t="str">
        <f t="shared" si="1611"/>
        <v>A54CFF</v>
      </c>
      <c r="V2751">
        <v>0</v>
      </c>
      <c r="W2751">
        <v>0</v>
      </c>
      <c r="X2751">
        <v>2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1</v>
      </c>
      <c r="AI2751" t="s">
        <v>1013</v>
      </c>
      <c r="AJ2751">
        <v>43.483114</v>
      </c>
      <c r="AK2751" t="s">
        <v>1014</v>
      </c>
      <c r="AL2751">
        <v>-88.828367999999998</v>
      </c>
      <c r="AM2751">
        <v>25</v>
      </c>
      <c r="AN2751">
        <v>900</v>
      </c>
      <c r="AO2751" t="s">
        <v>118</v>
      </c>
      <c r="AP2751">
        <v>33</v>
      </c>
      <c r="AQ2751">
        <v>-17</v>
      </c>
      <c r="AR2751">
        <v>128</v>
      </c>
      <c r="AZ2751">
        <v>1200</v>
      </c>
      <c r="BA2751">
        <v>1</v>
      </c>
      <c r="BB2751" t="str">
        <f t="shared" si="1637"/>
        <v xml:space="preserve">N4400K  </v>
      </c>
      <c r="BC2751">
        <v>1</v>
      </c>
      <c r="BE2751">
        <v>0</v>
      </c>
      <c r="BF2751">
        <v>0</v>
      </c>
      <c r="BG2751">
        <v>0</v>
      </c>
      <c r="BH2751">
        <v>775</v>
      </c>
      <c r="BI2751">
        <v>1</v>
      </c>
      <c r="BJ2751">
        <v>1</v>
      </c>
      <c r="BK2751">
        <v>1</v>
      </c>
      <c r="BL2751">
        <v>0</v>
      </c>
      <c r="BO2751">
        <v>0</v>
      </c>
      <c r="BP2751">
        <v>0</v>
      </c>
      <c r="BW2751" t="str">
        <f t="shared" si="1647"/>
        <v>21:45:56.471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2</v>
      </c>
      <c r="CP2751" t="s">
        <v>119</v>
      </c>
      <c r="CQ2751">
        <v>168</v>
      </c>
      <c r="CR2751">
        <v>0</v>
      </c>
      <c r="CW2751">
        <v>4418369</v>
      </c>
      <c r="CY2751">
        <v>1</v>
      </c>
      <c r="CZ2751">
        <v>0</v>
      </c>
      <c r="DA2751">
        <v>1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 t="shared" si="1644"/>
        <v>07/22/2022 21:45:56.765</v>
      </c>
      <c r="C2752" t="str">
        <f t="shared" si="1636"/>
        <v>FFDFD3C0</v>
      </c>
      <c r="D2752" t="s">
        <v>113</v>
      </c>
      <c r="E2752">
        <v>45</v>
      </c>
      <c r="H2752">
        <v>152</v>
      </c>
      <c r="I2752" t="s">
        <v>120</v>
      </c>
      <c r="J2752" t="s">
        <v>115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645"/>
        <v>21:45:56.469</v>
      </c>
      <c r="T2752" t="str">
        <f t="shared" si="1646"/>
        <v>21:45:55.069</v>
      </c>
      <c r="U2752" t="str">
        <f t="shared" si="1611"/>
        <v>A54CFF</v>
      </c>
      <c r="V2752">
        <v>0</v>
      </c>
      <c r="W2752">
        <v>0</v>
      </c>
      <c r="X2752">
        <v>2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1</v>
      </c>
      <c r="AI2752" t="s">
        <v>1013</v>
      </c>
      <c r="AJ2752">
        <v>43.483114</v>
      </c>
      <c r="AK2752" t="s">
        <v>1014</v>
      </c>
      <c r="AL2752">
        <v>-88.828367999999998</v>
      </c>
      <c r="AM2752">
        <v>25</v>
      </c>
      <c r="AN2752">
        <v>900</v>
      </c>
      <c r="AO2752" t="s">
        <v>118</v>
      </c>
      <c r="AP2752">
        <v>33</v>
      </c>
      <c r="AQ2752">
        <v>-17</v>
      </c>
      <c r="AR2752">
        <v>128</v>
      </c>
      <c r="AZ2752">
        <v>1200</v>
      </c>
      <c r="BA2752">
        <v>1</v>
      </c>
      <c r="BB2752" t="str">
        <f t="shared" si="1637"/>
        <v xml:space="preserve">N4400K  </v>
      </c>
      <c r="BC2752">
        <v>1</v>
      </c>
      <c r="BE2752">
        <v>0</v>
      </c>
      <c r="BF2752">
        <v>0</v>
      </c>
      <c r="BG2752">
        <v>0</v>
      </c>
      <c r="BH2752">
        <v>775</v>
      </c>
      <c r="BI2752">
        <v>1</v>
      </c>
      <c r="BJ2752">
        <v>1</v>
      </c>
      <c r="BK2752">
        <v>1</v>
      </c>
      <c r="BL2752">
        <v>0</v>
      </c>
      <c r="BO2752">
        <v>0</v>
      </c>
      <c r="BP2752">
        <v>0</v>
      </c>
      <c r="BW2752" t="str">
        <f t="shared" si="1647"/>
        <v>21:45:56.471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2</v>
      </c>
      <c r="CP2752" t="s">
        <v>119</v>
      </c>
      <c r="CQ2752">
        <v>168</v>
      </c>
      <c r="CR2752">
        <v>0</v>
      </c>
      <c r="CW2752">
        <v>4418369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>"07/22/2022 21:45:57.752"</f>
        <v>07/22/2022 21:45:57.752</v>
      </c>
      <c r="C2753" t="str">
        <f t="shared" si="1636"/>
        <v>FFDFD3C0</v>
      </c>
      <c r="D2753" t="s">
        <v>124</v>
      </c>
      <c r="E2753">
        <v>2</v>
      </c>
      <c r="H2753">
        <v>156</v>
      </c>
      <c r="I2753" t="s">
        <v>125</v>
      </c>
      <c r="J2753" t="s">
        <v>126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ref="S2753:S2758" si="1648">"21:45:57.563"</f>
        <v>21:45:57.563</v>
      </c>
      <c r="T2753" t="str">
        <f t="shared" ref="T2753:T2758" si="1649">"21:45:56.563"</f>
        <v>21:45:56.563</v>
      </c>
      <c r="U2753" t="str">
        <f t="shared" si="1611"/>
        <v>A54CFF</v>
      </c>
      <c r="V2753">
        <v>0</v>
      </c>
      <c r="W2753">
        <v>0</v>
      </c>
      <c r="X2753">
        <v>2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1</v>
      </c>
      <c r="AI2753" t="s">
        <v>1015</v>
      </c>
      <c r="AJ2753">
        <v>43.483092999999997</v>
      </c>
      <c r="AK2753" t="s">
        <v>1016</v>
      </c>
      <c r="AL2753">
        <v>-88.828197000000003</v>
      </c>
      <c r="AM2753">
        <v>25</v>
      </c>
      <c r="AN2753">
        <v>925</v>
      </c>
      <c r="AO2753" t="s">
        <v>118</v>
      </c>
      <c r="AP2753">
        <v>26</v>
      </c>
      <c r="AQ2753">
        <v>-9</v>
      </c>
      <c r="AR2753">
        <v>-128</v>
      </c>
      <c r="AZ2753">
        <v>1200</v>
      </c>
      <c r="BA2753">
        <v>1</v>
      </c>
      <c r="BB2753" t="str">
        <f t="shared" si="1637"/>
        <v xml:space="preserve">N4400K  </v>
      </c>
      <c r="BC2753">
        <v>1</v>
      </c>
      <c r="BE2753">
        <v>0</v>
      </c>
      <c r="BF2753">
        <v>0</v>
      </c>
      <c r="BG2753">
        <v>0</v>
      </c>
      <c r="BH2753">
        <v>775</v>
      </c>
      <c r="BI2753">
        <v>1</v>
      </c>
      <c r="BJ2753">
        <v>1</v>
      </c>
      <c r="BK2753">
        <v>1</v>
      </c>
      <c r="BL2753">
        <v>0</v>
      </c>
      <c r="BO2753">
        <v>0</v>
      </c>
      <c r="BP2753">
        <v>0</v>
      </c>
      <c r="BW2753" t="str">
        <f t="shared" ref="BW2753:BW2758" si="1650">"21:45:57.564"</f>
        <v>21:45:57.564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3</v>
      </c>
      <c r="CP2753" t="s">
        <v>119</v>
      </c>
      <c r="CQ2753">
        <v>168</v>
      </c>
      <c r="CR2753">
        <v>0</v>
      </c>
      <c r="CW2753">
        <v>4419650</v>
      </c>
      <c r="CY2753">
        <v>1</v>
      </c>
      <c r="CZ2753">
        <v>0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>"07/22/2022 21:45:57.752"</f>
        <v>07/22/2022 21:45:57.752</v>
      </c>
      <c r="C2754" t="str">
        <f t="shared" si="1636"/>
        <v>FFDFD3C0</v>
      </c>
      <c r="D2754" t="s">
        <v>127</v>
      </c>
      <c r="E2754">
        <v>8</v>
      </c>
      <c r="F2754">
        <v>2008</v>
      </c>
      <c r="G2754" t="s">
        <v>128</v>
      </c>
      <c r="J2754" t="s">
        <v>129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si="1648"/>
        <v>21:45:57.563</v>
      </c>
      <c r="T2754" t="str">
        <f t="shared" si="1649"/>
        <v>21:45:56.563</v>
      </c>
      <c r="U2754" t="str">
        <f t="shared" ref="U2754:U2770" si="1651">"A54CFF"</f>
        <v>A54CFF</v>
      </c>
      <c r="V2754">
        <v>0</v>
      </c>
      <c r="W2754">
        <v>0</v>
      </c>
      <c r="X2754">
        <v>2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3</v>
      </c>
      <c r="AG2754">
        <v>2</v>
      </c>
      <c r="AH2754">
        <v>1</v>
      </c>
      <c r="AI2754" t="s">
        <v>1015</v>
      </c>
      <c r="AJ2754">
        <v>43.483092999999997</v>
      </c>
      <c r="AK2754" t="s">
        <v>1016</v>
      </c>
      <c r="AL2754">
        <v>-88.828197000000003</v>
      </c>
      <c r="AM2754">
        <v>25</v>
      </c>
      <c r="AN2754">
        <v>925</v>
      </c>
      <c r="AO2754" t="s">
        <v>118</v>
      </c>
      <c r="AP2754">
        <v>26</v>
      </c>
      <c r="AQ2754">
        <v>-9</v>
      </c>
      <c r="AR2754">
        <v>-128</v>
      </c>
      <c r="AZ2754">
        <v>1200</v>
      </c>
      <c r="BA2754">
        <v>1</v>
      </c>
      <c r="BB2754" t="str">
        <f t="shared" si="1637"/>
        <v xml:space="preserve">N4400K  </v>
      </c>
      <c r="BC2754">
        <v>1</v>
      </c>
      <c r="BE2754">
        <v>0</v>
      </c>
      <c r="BF2754">
        <v>0</v>
      </c>
      <c r="BG2754">
        <v>0</v>
      </c>
      <c r="BH2754">
        <v>775</v>
      </c>
      <c r="BI2754">
        <v>1</v>
      </c>
      <c r="BJ2754">
        <v>1</v>
      </c>
      <c r="BK2754">
        <v>1</v>
      </c>
      <c r="BL2754">
        <v>0</v>
      </c>
      <c r="BO2754">
        <v>0</v>
      </c>
      <c r="BP2754">
        <v>0</v>
      </c>
      <c r="BW2754" t="str">
        <f t="shared" si="1650"/>
        <v>21:45:57.564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3</v>
      </c>
      <c r="CP2754" t="s">
        <v>119</v>
      </c>
      <c r="CQ2754">
        <v>168</v>
      </c>
      <c r="CR2754">
        <v>0</v>
      </c>
      <c r="CW2754">
        <v>4419650</v>
      </c>
      <c r="CY2754">
        <v>1</v>
      </c>
      <c r="CZ2754">
        <v>0</v>
      </c>
      <c r="DA2754">
        <v>0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>"07/22/2022 21:45:57.752"</f>
        <v>07/22/2022 21:45:57.752</v>
      </c>
      <c r="C2755" t="str">
        <f t="shared" si="1636"/>
        <v>FFDFD3C0</v>
      </c>
      <c r="D2755" t="s">
        <v>113</v>
      </c>
      <c r="E2755">
        <v>44</v>
      </c>
      <c r="H2755">
        <v>151</v>
      </c>
      <c r="I2755" t="s">
        <v>114</v>
      </c>
      <c r="J2755" t="s">
        <v>115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648"/>
        <v>21:45:57.563</v>
      </c>
      <c r="T2755" t="str">
        <f t="shared" si="1649"/>
        <v>21:45:56.563</v>
      </c>
      <c r="U2755" t="str">
        <f t="shared" si="1651"/>
        <v>A54CFF</v>
      </c>
      <c r="V2755">
        <v>0</v>
      </c>
      <c r="W2755">
        <v>0</v>
      </c>
      <c r="X2755">
        <v>2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3</v>
      </c>
      <c r="AG2755">
        <v>2</v>
      </c>
      <c r="AH2755">
        <v>1</v>
      </c>
      <c r="AI2755" t="s">
        <v>1015</v>
      </c>
      <c r="AJ2755">
        <v>43.483092999999997</v>
      </c>
      <c r="AK2755" t="s">
        <v>1016</v>
      </c>
      <c r="AL2755">
        <v>-88.828197000000003</v>
      </c>
      <c r="AM2755">
        <v>25</v>
      </c>
      <c r="AN2755">
        <v>925</v>
      </c>
      <c r="AO2755" t="s">
        <v>118</v>
      </c>
      <c r="AP2755">
        <v>26</v>
      </c>
      <c r="AQ2755">
        <v>-9</v>
      </c>
      <c r="AR2755">
        <v>-128</v>
      </c>
      <c r="AZ2755">
        <v>1200</v>
      </c>
      <c r="BA2755">
        <v>1</v>
      </c>
      <c r="BB2755" t="str">
        <f t="shared" si="1637"/>
        <v xml:space="preserve">N4400K  </v>
      </c>
      <c r="BC2755">
        <v>1</v>
      </c>
      <c r="BE2755">
        <v>0</v>
      </c>
      <c r="BF2755">
        <v>0</v>
      </c>
      <c r="BG2755">
        <v>0</v>
      </c>
      <c r="BH2755">
        <v>775</v>
      </c>
      <c r="BI2755">
        <v>1</v>
      </c>
      <c r="BJ2755">
        <v>1</v>
      </c>
      <c r="BK2755">
        <v>1</v>
      </c>
      <c r="BL2755">
        <v>0</v>
      </c>
      <c r="BO2755">
        <v>0</v>
      </c>
      <c r="BP2755">
        <v>0</v>
      </c>
      <c r="BW2755" t="str">
        <f t="shared" si="1650"/>
        <v>21:45:57.564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3</v>
      </c>
      <c r="CP2755" t="s">
        <v>119</v>
      </c>
      <c r="CQ2755">
        <v>168</v>
      </c>
      <c r="CR2755">
        <v>0</v>
      </c>
      <c r="CW2755">
        <v>4419650</v>
      </c>
      <c r="CY2755">
        <v>1</v>
      </c>
      <c r="CZ2755">
        <v>0</v>
      </c>
      <c r="DA2755">
        <v>1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>"07/22/2022 21:45:57.799"</f>
        <v>07/22/2022 21:45:57.799</v>
      </c>
      <c r="C2756" t="str">
        <f t="shared" si="1636"/>
        <v>FFDFD3C0</v>
      </c>
      <c r="D2756" t="s">
        <v>121</v>
      </c>
      <c r="E2756">
        <v>12</v>
      </c>
      <c r="F2756">
        <v>1012</v>
      </c>
      <c r="G2756" t="s">
        <v>122</v>
      </c>
      <c r="J2756" t="s">
        <v>123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648"/>
        <v>21:45:57.563</v>
      </c>
      <c r="T2756" t="str">
        <f t="shared" si="1649"/>
        <v>21:45:56.563</v>
      </c>
      <c r="U2756" t="str">
        <f t="shared" si="1651"/>
        <v>A54CFF</v>
      </c>
      <c r="V2756">
        <v>0</v>
      </c>
      <c r="W2756">
        <v>0</v>
      </c>
      <c r="X2756">
        <v>2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1</v>
      </c>
      <c r="AI2756" t="s">
        <v>1015</v>
      </c>
      <c r="AJ2756">
        <v>43.483092999999997</v>
      </c>
      <c r="AK2756" t="s">
        <v>1016</v>
      </c>
      <c r="AL2756">
        <v>-88.828197000000003</v>
      </c>
      <c r="AM2756">
        <v>25</v>
      </c>
      <c r="AN2756">
        <v>925</v>
      </c>
      <c r="AO2756" t="s">
        <v>118</v>
      </c>
      <c r="AP2756">
        <v>26</v>
      </c>
      <c r="AQ2756">
        <v>-9</v>
      </c>
      <c r="AR2756">
        <v>-128</v>
      </c>
      <c r="AZ2756">
        <v>1200</v>
      </c>
      <c r="BA2756">
        <v>1</v>
      </c>
      <c r="BB2756" t="str">
        <f t="shared" si="1637"/>
        <v xml:space="preserve">N4400K  </v>
      </c>
      <c r="BC2756">
        <v>1</v>
      </c>
      <c r="BE2756">
        <v>0</v>
      </c>
      <c r="BF2756">
        <v>0</v>
      </c>
      <c r="BG2756">
        <v>0</v>
      </c>
      <c r="BH2756">
        <v>775</v>
      </c>
      <c r="BI2756">
        <v>1</v>
      </c>
      <c r="BJ2756">
        <v>1</v>
      </c>
      <c r="BK2756">
        <v>1</v>
      </c>
      <c r="BL2756">
        <v>0</v>
      </c>
      <c r="BO2756">
        <v>0</v>
      </c>
      <c r="BP2756">
        <v>0</v>
      </c>
      <c r="BW2756" t="str">
        <f t="shared" si="1650"/>
        <v>21:45:57.564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3</v>
      </c>
      <c r="CP2756" t="s">
        <v>119</v>
      </c>
      <c r="CQ2756">
        <v>168</v>
      </c>
      <c r="CR2756">
        <v>0</v>
      </c>
      <c r="CW2756">
        <v>4419650</v>
      </c>
      <c r="CY2756">
        <v>1</v>
      </c>
      <c r="CZ2756">
        <v>0</v>
      </c>
      <c r="DA2756">
        <v>1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>"07/22/2022 21:45:57.815"</f>
        <v>07/22/2022 21:45:57.815</v>
      </c>
      <c r="C2757" t="str">
        <f t="shared" si="1636"/>
        <v>FFDFD3C0</v>
      </c>
      <c r="D2757" t="s">
        <v>121</v>
      </c>
      <c r="E2757">
        <v>11</v>
      </c>
      <c r="F2757">
        <v>1011</v>
      </c>
      <c r="G2757" t="s">
        <v>125</v>
      </c>
      <c r="J2757" t="s">
        <v>123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1648"/>
        <v>21:45:57.563</v>
      </c>
      <c r="T2757" t="str">
        <f t="shared" si="1649"/>
        <v>21:45:56.563</v>
      </c>
      <c r="U2757" t="str">
        <f t="shared" si="1651"/>
        <v>A54CFF</v>
      </c>
      <c r="V2757">
        <v>0</v>
      </c>
      <c r="W2757">
        <v>0</v>
      </c>
      <c r="X2757">
        <v>2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1</v>
      </c>
      <c r="AI2757" t="s">
        <v>1015</v>
      </c>
      <c r="AJ2757">
        <v>43.483092999999997</v>
      </c>
      <c r="AK2757" t="s">
        <v>1016</v>
      </c>
      <c r="AL2757">
        <v>-88.828197000000003</v>
      </c>
      <c r="AM2757">
        <v>25</v>
      </c>
      <c r="AN2757">
        <v>925</v>
      </c>
      <c r="AO2757" t="s">
        <v>118</v>
      </c>
      <c r="AP2757">
        <v>26</v>
      </c>
      <c r="AQ2757">
        <v>-9</v>
      </c>
      <c r="AR2757">
        <v>-128</v>
      </c>
      <c r="AZ2757">
        <v>1200</v>
      </c>
      <c r="BA2757">
        <v>1</v>
      </c>
      <c r="BB2757" t="str">
        <f t="shared" si="1637"/>
        <v xml:space="preserve">N4400K  </v>
      </c>
      <c r="BC2757">
        <v>1</v>
      </c>
      <c r="BE2757">
        <v>0</v>
      </c>
      <c r="BF2757">
        <v>0</v>
      </c>
      <c r="BG2757">
        <v>0</v>
      </c>
      <c r="BH2757">
        <v>775</v>
      </c>
      <c r="BI2757">
        <v>1</v>
      </c>
      <c r="BJ2757">
        <v>1</v>
      </c>
      <c r="BK2757">
        <v>1</v>
      </c>
      <c r="BL2757">
        <v>0</v>
      </c>
      <c r="BO2757">
        <v>0</v>
      </c>
      <c r="BP2757">
        <v>0</v>
      </c>
      <c r="BW2757" t="str">
        <f t="shared" si="1650"/>
        <v>21:45:57.564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3</v>
      </c>
      <c r="CP2757" t="s">
        <v>119</v>
      </c>
      <c r="CQ2757">
        <v>168</v>
      </c>
      <c r="CR2757">
        <v>0</v>
      </c>
      <c r="CW2757">
        <v>4419650</v>
      </c>
      <c r="CY2757">
        <v>1</v>
      </c>
      <c r="CZ2757">
        <v>0</v>
      </c>
      <c r="DA2757">
        <v>1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>"07/22/2022 21:45:57.815"</f>
        <v>07/22/2022 21:45:57.815</v>
      </c>
      <c r="C2758" t="str">
        <f t="shared" si="1636"/>
        <v>FFDFD3C0</v>
      </c>
      <c r="D2758" t="s">
        <v>113</v>
      </c>
      <c r="E2758">
        <v>45</v>
      </c>
      <c r="H2758">
        <v>152</v>
      </c>
      <c r="I2758" t="s">
        <v>120</v>
      </c>
      <c r="J2758" t="s">
        <v>115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648"/>
        <v>21:45:57.563</v>
      </c>
      <c r="T2758" t="str">
        <f t="shared" si="1649"/>
        <v>21:45:56.563</v>
      </c>
      <c r="U2758" t="str">
        <f t="shared" si="1651"/>
        <v>A54CFF</v>
      </c>
      <c r="V2758">
        <v>0</v>
      </c>
      <c r="W2758">
        <v>0</v>
      </c>
      <c r="X2758">
        <v>2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3</v>
      </c>
      <c r="AG2758">
        <v>2</v>
      </c>
      <c r="AH2758">
        <v>1</v>
      </c>
      <c r="AI2758" t="s">
        <v>1015</v>
      </c>
      <c r="AJ2758">
        <v>43.483092999999997</v>
      </c>
      <c r="AK2758" t="s">
        <v>1016</v>
      </c>
      <c r="AL2758">
        <v>-88.828197000000003</v>
      </c>
      <c r="AM2758">
        <v>25</v>
      </c>
      <c r="AN2758">
        <v>925</v>
      </c>
      <c r="AO2758" t="s">
        <v>118</v>
      </c>
      <c r="AP2758">
        <v>26</v>
      </c>
      <c r="AQ2758">
        <v>-9</v>
      </c>
      <c r="AR2758">
        <v>-128</v>
      </c>
      <c r="AZ2758">
        <v>1200</v>
      </c>
      <c r="BA2758">
        <v>1</v>
      </c>
      <c r="BB2758" t="str">
        <f t="shared" si="1637"/>
        <v xml:space="preserve">N4400K  </v>
      </c>
      <c r="BC2758">
        <v>1</v>
      </c>
      <c r="BE2758">
        <v>0</v>
      </c>
      <c r="BF2758">
        <v>0</v>
      </c>
      <c r="BG2758">
        <v>0</v>
      </c>
      <c r="BH2758">
        <v>775</v>
      </c>
      <c r="BI2758">
        <v>1</v>
      </c>
      <c r="BJ2758">
        <v>1</v>
      </c>
      <c r="BK2758">
        <v>1</v>
      </c>
      <c r="BL2758">
        <v>0</v>
      </c>
      <c r="BO2758">
        <v>0</v>
      </c>
      <c r="BP2758">
        <v>0</v>
      </c>
      <c r="BW2758" t="str">
        <f t="shared" si="1650"/>
        <v>21:45:57.564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3</v>
      </c>
      <c r="CP2758" t="s">
        <v>119</v>
      </c>
      <c r="CQ2758">
        <v>168</v>
      </c>
      <c r="CR2758">
        <v>0</v>
      </c>
      <c r="CW2758">
        <v>4419650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>"07/22/2022 21:45:58.909"</f>
        <v>07/22/2022 21:45:58.909</v>
      </c>
      <c r="C2759" t="str">
        <f t="shared" si="1636"/>
        <v>FFDFD3C0</v>
      </c>
      <c r="D2759" t="s">
        <v>121</v>
      </c>
      <c r="E2759">
        <v>11</v>
      </c>
      <c r="F2759">
        <v>1011</v>
      </c>
      <c r="G2759" t="s">
        <v>125</v>
      </c>
      <c r="J2759" t="s">
        <v>123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ref="S2759:S2764" si="1652">"21:45:58.617"</f>
        <v>21:45:58.617</v>
      </c>
      <c r="T2759" t="str">
        <f t="shared" ref="T2759:T2764" si="1653">"21:45:58.217"</f>
        <v>21:45:58.217</v>
      </c>
      <c r="U2759" t="str">
        <f t="shared" si="1651"/>
        <v>A54CFF</v>
      </c>
      <c r="V2759">
        <v>0</v>
      </c>
      <c r="W2759">
        <v>0</v>
      </c>
      <c r="X2759">
        <v>2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1</v>
      </c>
      <c r="AI2759" t="s">
        <v>1017</v>
      </c>
      <c r="AJ2759">
        <v>43.483136000000002</v>
      </c>
      <c r="AK2759" t="s">
        <v>1016</v>
      </c>
      <c r="AL2759">
        <v>-88.828197000000003</v>
      </c>
      <c r="AM2759">
        <v>25</v>
      </c>
      <c r="AN2759">
        <v>925</v>
      </c>
      <c r="AO2759" t="s">
        <v>118</v>
      </c>
      <c r="AP2759">
        <v>4</v>
      </c>
      <c r="AQ2759">
        <v>4</v>
      </c>
      <c r="AR2759">
        <v>-64</v>
      </c>
      <c r="AZ2759">
        <v>1200</v>
      </c>
      <c r="BA2759">
        <v>1</v>
      </c>
      <c r="BB2759" t="str">
        <f t="shared" si="1637"/>
        <v xml:space="preserve">N4400K  </v>
      </c>
      <c r="BC2759">
        <v>1</v>
      </c>
      <c r="BE2759">
        <v>0</v>
      </c>
      <c r="BF2759">
        <v>0</v>
      </c>
      <c r="BG2759">
        <v>0</v>
      </c>
      <c r="BH2759">
        <v>800</v>
      </c>
      <c r="BI2759">
        <v>1</v>
      </c>
      <c r="BJ2759">
        <v>1</v>
      </c>
      <c r="BK2759">
        <v>1</v>
      </c>
      <c r="BL2759">
        <v>0</v>
      </c>
      <c r="BO2759">
        <v>0</v>
      </c>
      <c r="BP2759">
        <v>0</v>
      </c>
      <c r="BW2759" t="str">
        <f t="shared" ref="BW2759:BW2764" si="1654">"21:45:58.618"</f>
        <v>21:45:58.618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3</v>
      </c>
      <c r="CP2759" t="s">
        <v>119</v>
      </c>
      <c r="CQ2759">
        <v>168</v>
      </c>
      <c r="CR2759">
        <v>0</v>
      </c>
      <c r="CW2759">
        <v>4420945</v>
      </c>
      <c r="CY2759">
        <v>1</v>
      </c>
      <c r="CZ2759">
        <v>1</v>
      </c>
      <c r="DA2759">
        <v>0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1</v>
      </c>
    </row>
    <row r="2760" spans="1:113" x14ac:dyDescent="0.3">
      <c r="A2760" t="str">
        <f>"07/22/2022 21:45:58.909"</f>
        <v>07/22/2022 21:45:58.909</v>
      </c>
      <c r="C2760" t="str">
        <f t="shared" si="1636"/>
        <v>FFDFD3C0</v>
      </c>
      <c r="D2760" t="s">
        <v>121</v>
      </c>
      <c r="E2760">
        <v>12</v>
      </c>
      <c r="F2760">
        <v>1012</v>
      </c>
      <c r="G2760" t="s">
        <v>122</v>
      </c>
      <c r="J2760" t="s">
        <v>123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1652"/>
        <v>21:45:58.617</v>
      </c>
      <c r="T2760" t="str">
        <f t="shared" si="1653"/>
        <v>21:45:58.217</v>
      </c>
      <c r="U2760" t="str">
        <f t="shared" si="1651"/>
        <v>A54CFF</v>
      </c>
      <c r="V2760">
        <v>0</v>
      </c>
      <c r="W2760">
        <v>0</v>
      </c>
      <c r="X2760">
        <v>2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1</v>
      </c>
      <c r="AI2760" t="s">
        <v>1017</v>
      </c>
      <c r="AJ2760">
        <v>43.483136000000002</v>
      </c>
      <c r="AK2760" t="s">
        <v>1016</v>
      </c>
      <c r="AL2760">
        <v>-88.828197000000003</v>
      </c>
      <c r="AM2760">
        <v>25</v>
      </c>
      <c r="AN2760">
        <v>925</v>
      </c>
      <c r="AO2760" t="s">
        <v>118</v>
      </c>
      <c r="AP2760">
        <v>4</v>
      </c>
      <c r="AQ2760">
        <v>4</v>
      </c>
      <c r="AR2760">
        <v>-64</v>
      </c>
      <c r="AZ2760">
        <v>1200</v>
      </c>
      <c r="BA2760">
        <v>1</v>
      </c>
      <c r="BB2760" t="str">
        <f t="shared" si="1637"/>
        <v xml:space="preserve">N4400K  </v>
      </c>
      <c r="BC2760">
        <v>1</v>
      </c>
      <c r="BE2760">
        <v>0</v>
      </c>
      <c r="BF2760">
        <v>0</v>
      </c>
      <c r="BG2760">
        <v>0</v>
      </c>
      <c r="BH2760">
        <v>800</v>
      </c>
      <c r="BI2760">
        <v>1</v>
      </c>
      <c r="BJ2760">
        <v>1</v>
      </c>
      <c r="BK2760">
        <v>1</v>
      </c>
      <c r="BL2760">
        <v>0</v>
      </c>
      <c r="BO2760">
        <v>0</v>
      </c>
      <c r="BP2760">
        <v>0</v>
      </c>
      <c r="BW2760" t="str">
        <f t="shared" si="1654"/>
        <v>21:45:58.618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3</v>
      </c>
      <c r="CP2760" t="s">
        <v>119</v>
      </c>
      <c r="CQ2760">
        <v>168</v>
      </c>
      <c r="CR2760">
        <v>0</v>
      </c>
      <c r="CW2760">
        <v>4420945</v>
      </c>
      <c r="CY2760">
        <v>1</v>
      </c>
      <c r="CZ2760">
        <v>1</v>
      </c>
      <c r="DA2760">
        <v>1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1</v>
      </c>
    </row>
    <row r="2761" spans="1:113" x14ac:dyDescent="0.3">
      <c r="A2761" t="str">
        <f>"07/22/2022 21:45:58.909"</f>
        <v>07/22/2022 21:45:58.909</v>
      </c>
      <c r="C2761" t="str">
        <f t="shared" si="1636"/>
        <v>FFDFD3C0</v>
      </c>
      <c r="D2761" t="s">
        <v>113</v>
      </c>
      <c r="E2761">
        <v>45</v>
      </c>
      <c r="H2761">
        <v>152</v>
      </c>
      <c r="I2761" t="s">
        <v>120</v>
      </c>
      <c r="J2761" t="s">
        <v>115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652"/>
        <v>21:45:58.617</v>
      </c>
      <c r="T2761" t="str">
        <f t="shared" si="1653"/>
        <v>21:45:58.217</v>
      </c>
      <c r="U2761" t="str">
        <f t="shared" si="1651"/>
        <v>A54CFF</v>
      </c>
      <c r="V2761">
        <v>0</v>
      </c>
      <c r="W2761">
        <v>0</v>
      </c>
      <c r="X2761">
        <v>2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1</v>
      </c>
      <c r="AI2761" t="s">
        <v>1017</v>
      </c>
      <c r="AJ2761">
        <v>43.483136000000002</v>
      </c>
      <c r="AK2761" t="s">
        <v>1016</v>
      </c>
      <c r="AL2761">
        <v>-88.828197000000003</v>
      </c>
      <c r="AM2761">
        <v>25</v>
      </c>
      <c r="AN2761">
        <v>925</v>
      </c>
      <c r="AO2761" t="s">
        <v>118</v>
      </c>
      <c r="AP2761">
        <v>4</v>
      </c>
      <c r="AQ2761">
        <v>4</v>
      </c>
      <c r="AR2761">
        <v>-64</v>
      </c>
      <c r="AZ2761">
        <v>1200</v>
      </c>
      <c r="BA2761">
        <v>1</v>
      </c>
      <c r="BB2761" t="str">
        <f t="shared" si="1637"/>
        <v xml:space="preserve">N4400K  </v>
      </c>
      <c r="BC2761">
        <v>1</v>
      </c>
      <c r="BE2761">
        <v>0</v>
      </c>
      <c r="BF2761">
        <v>0</v>
      </c>
      <c r="BG2761">
        <v>0</v>
      </c>
      <c r="BH2761">
        <v>800</v>
      </c>
      <c r="BI2761">
        <v>1</v>
      </c>
      <c r="BJ2761">
        <v>1</v>
      </c>
      <c r="BK2761">
        <v>1</v>
      </c>
      <c r="BL2761">
        <v>0</v>
      </c>
      <c r="BO2761">
        <v>0</v>
      </c>
      <c r="BP2761">
        <v>0</v>
      </c>
      <c r="BW2761" t="str">
        <f t="shared" si="1654"/>
        <v>21:45:58.618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3</v>
      </c>
      <c r="CP2761" t="s">
        <v>119</v>
      </c>
      <c r="CQ2761">
        <v>168</v>
      </c>
      <c r="CR2761">
        <v>0</v>
      </c>
      <c r="CW2761">
        <v>4420945</v>
      </c>
      <c r="CY2761">
        <v>1</v>
      </c>
      <c r="CZ2761">
        <v>1</v>
      </c>
      <c r="DA2761">
        <v>1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1</v>
      </c>
    </row>
    <row r="2762" spans="1:113" x14ac:dyDescent="0.3">
      <c r="A2762" t="str">
        <f>"07/22/2022 21:45:58.940"</f>
        <v>07/22/2022 21:45:58.940</v>
      </c>
      <c r="C2762" t="str">
        <f t="shared" si="1636"/>
        <v>FFDFD3C0</v>
      </c>
      <c r="D2762" t="s">
        <v>124</v>
      </c>
      <c r="E2762">
        <v>2</v>
      </c>
      <c r="H2762">
        <v>156</v>
      </c>
      <c r="I2762" t="s">
        <v>125</v>
      </c>
      <c r="J2762" t="s">
        <v>126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652"/>
        <v>21:45:58.617</v>
      </c>
      <c r="T2762" t="str">
        <f t="shared" si="1653"/>
        <v>21:45:58.217</v>
      </c>
      <c r="U2762" t="str">
        <f t="shared" si="1651"/>
        <v>A54CFF</v>
      </c>
      <c r="V2762">
        <v>0</v>
      </c>
      <c r="W2762">
        <v>0</v>
      </c>
      <c r="X2762">
        <v>2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1</v>
      </c>
      <c r="AI2762" t="s">
        <v>1017</v>
      </c>
      <c r="AJ2762">
        <v>43.483136000000002</v>
      </c>
      <c r="AK2762" t="s">
        <v>1016</v>
      </c>
      <c r="AL2762">
        <v>-88.828197000000003</v>
      </c>
      <c r="AM2762">
        <v>25</v>
      </c>
      <c r="AN2762">
        <v>925</v>
      </c>
      <c r="AO2762" t="s">
        <v>118</v>
      </c>
      <c r="AP2762">
        <v>4</v>
      </c>
      <c r="AQ2762">
        <v>4</v>
      </c>
      <c r="AR2762">
        <v>-64</v>
      </c>
      <c r="AZ2762">
        <v>1200</v>
      </c>
      <c r="BA2762">
        <v>1</v>
      </c>
      <c r="BB2762" t="str">
        <f t="shared" si="1637"/>
        <v xml:space="preserve">N4400K  </v>
      </c>
      <c r="BC2762">
        <v>1</v>
      </c>
      <c r="BE2762">
        <v>0</v>
      </c>
      <c r="BF2762">
        <v>0</v>
      </c>
      <c r="BG2762">
        <v>0</v>
      </c>
      <c r="BH2762">
        <v>800</v>
      </c>
      <c r="BI2762">
        <v>1</v>
      </c>
      <c r="BJ2762">
        <v>1</v>
      </c>
      <c r="BK2762">
        <v>1</v>
      </c>
      <c r="BL2762">
        <v>0</v>
      </c>
      <c r="BO2762">
        <v>0</v>
      </c>
      <c r="BP2762">
        <v>0</v>
      </c>
      <c r="BW2762" t="str">
        <f t="shared" si="1654"/>
        <v>21:45:58.618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3</v>
      </c>
      <c r="CP2762" t="s">
        <v>119</v>
      </c>
      <c r="CQ2762">
        <v>168</v>
      </c>
      <c r="CR2762">
        <v>0</v>
      </c>
      <c r="CW2762">
        <v>4420945</v>
      </c>
      <c r="CY2762">
        <v>1</v>
      </c>
      <c r="CZ2762">
        <v>1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1</v>
      </c>
    </row>
    <row r="2763" spans="1:113" x14ac:dyDescent="0.3">
      <c r="A2763" t="str">
        <f>"07/22/2022 21:45:58.940"</f>
        <v>07/22/2022 21:45:58.940</v>
      </c>
      <c r="C2763" t="str">
        <f t="shared" si="1636"/>
        <v>FFDFD3C0</v>
      </c>
      <c r="D2763" t="s">
        <v>127</v>
      </c>
      <c r="E2763">
        <v>8</v>
      </c>
      <c r="F2763">
        <v>2008</v>
      </c>
      <c r="G2763" t="s">
        <v>128</v>
      </c>
      <c r="J2763" t="s">
        <v>129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652"/>
        <v>21:45:58.617</v>
      </c>
      <c r="T2763" t="str">
        <f t="shared" si="1653"/>
        <v>21:45:58.217</v>
      </c>
      <c r="U2763" t="str">
        <f t="shared" si="1651"/>
        <v>A54CFF</v>
      </c>
      <c r="V2763">
        <v>0</v>
      </c>
      <c r="W2763">
        <v>0</v>
      </c>
      <c r="X2763">
        <v>2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1</v>
      </c>
      <c r="AI2763" t="s">
        <v>1017</v>
      </c>
      <c r="AJ2763">
        <v>43.483136000000002</v>
      </c>
      <c r="AK2763" t="s">
        <v>1016</v>
      </c>
      <c r="AL2763">
        <v>-88.828197000000003</v>
      </c>
      <c r="AM2763">
        <v>25</v>
      </c>
      <c r="AN2763">
        <v>925</v>
      </c>
      <c r="AO2763" t="s">
        <v>118</v>
      </c>
      <c r="AP2763">
        <v>4</v>
      </c>
      <c r="AQ2763">
        <v>4</v>
      </c>
      <c r="AR2763">
        <v>-64</v>
      </c>
      <c r="AZ2763">
        <v>1200</v>
      </c>
      <c r="BA2763">
        <v>1</v>
      </c>
      <c r="BB2763" t="str">
        <f t="shared" si="1637"/>
        <v xml:space="preserve">N4400K  </v>
      </c>
      <c r="BC2763">
        <v>1</v>
      </c>
      <c r="BE2763">
        <v>0</v>
      </c>
      <c r="BF2763">
        <v>0</v>
      </c>
      <c r="BG2763">
        <v>0</v>
      </c>
      <c r="BH2763">
        <v>800</v>
      </c>
      <c r="BI2763">
        <v>1</v>
      </c>
      <c r="BJ2763">
        <v>1</v>
      </c>
      <c r="BK2763">
        <v>1</v>
      </c>
      <c r="BL2763">
        <v>0</v>
      </c>
      <c r="BO2763">
        <v>0</v>
      </c>
      <c r="BP2763">
        <v>0</v>
      </c>
      <c r="BW2763" t="str">
        <f t="shared" si="1654"/>
        <v>21:45:58.618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3</v>
      </c>
      <c r="CP2763" t="s">
        <v>119</v>
      </c>
      <c r="CQ2763">
        <v>168</v>
      </c>
      <c r="CR2763">
        <v>0</v>
      </c>
      <c r="CW2763">
        <v>4420945</v>
      </c>
      <c r="CY2763">
        <v>1</v>
      </c>
      <c r="CZ2763">
        <v>1</v>
      </c>
      <c r="DA2763">
        <v>1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1</v>
      </c>
    </row>
    <row r="2764" spans="1:113" x14ac:dyDescent="0.3">
      <c r="A2764" t="str">
        <f>"07/22/2022 21:45:58.940"</f>
        <v>07/22/2022 21:45:58.940</v>
      </c>
      <c r="C2764" t="str">
        <f t="shared" si="1636"/>
        <v>FFDFD3C0</v>
      </c>
      <c r="D2764" t="s">
        <v>113</v>
      </c>
      <c r="E2764">
        <v>44</v>
      </c>
      <c r="H2764">
        <v>151</v>
      </c>
      <c r="I2764" t="s">
        <v>114</v>
      </c>
      <c r="J2764" t="s">
        <v>115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652"/>
        <v>21:45:58.617</v>
      </c>
      <c r="T2764" t="str">
        <f t="shared" si="1653"/>
        <v>21:45:58.217</v>
      </c>
      <c r="U2764" t="str">
        <f t="shared" si="1651"/>
        <v>A54CFF</v>
      </c>
      <c r="V2764">
        <v>0</v>
      </c>
      <c r="W2764">
        <v>0</v>
      </c>
      <c r="X2764">
        <v>2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3</v>
      </c>
      <c r="AG2764">
        <v>2</v>
      </c>
      <c r="AH2764">
        <v>1</v>
      </c>
      <c r="AI2764" t="s">
        <v>1017</v>
      </c>
      <c r="AJ2764">
        <v>43.483136000000002</v>
      </c>
      <c r="AK2764" t="s">
        <v>1016</v>
      </c>
      <c r="AL2764">
        <v>-88.828197000000003</v>
      </c>
      <c r="AM2764">
        <v>25</v>
      </c>
      <c r="AN2764">
        <v>925</v>
      </c>
      <c r="AO2764" t="s">
        <v>118</v>
      </c>
      <c r="AP2764">
        <v>4</v>
      </c>
      <c r="AQ2764">
        <v>4</v>
      </c>
      <c r="AR2764">
        <v>-64</v>
      </c>
      <c r="AZ2764">
        <v>1200</v>
      </c>
      <c r="BA2764">
        <v>1</v>
      </c>
      <c r="BB2764" t="str">
        <f t="shared" si="1637"/>
        <v xml:space="preserve">N4400K  </v>
      </c>
      <c r="BC2764">
        <v>1</v>
      </c>
      <c r="BE2764">
        <v>0</v>
      </c>
      <c r="BF2764">
        <v>0</v>
      </c>
      <c r="BG2764">
        <v>0</v>
      </c>
      <c r="BH2764">
        <v>800</v>
      </c>
      <c r="BI2764">
        <v>1</v>
      </c>
      <c r="BJ2764">
        <v>1</v>
      </c>
      <c r="BK2764">
        <v>1</v>
      </c>
      <c r="BL2764">
        <v>0</v>
      </c>
      <c r="BO2764">
        <v>0</v>
      </c>
      <c r="BP2764">
        <v>0</v>
      </c>
      <c r="BW2764" t="str">
        <f t="shared" si="1654"/>
        <v>21:45:58.618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3</v>
      </c>
      <c r="CP2764" t="s">
        <v>119</v>
      </c>
      <c r="CQ2764">
        <v>168</v>
      </c>
      <c r="CR2764">
        <v>0</v>
      </c>
      <c r="CW2764">
        <v>4420945</v>
      </c>
      <c r="CY2764">
        <v>1</v>
      </c>
      <c r="CZ2764">
        <v>1</v>
      </c>
      <c r="DA2764">
        <v>1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1</v>
      </c>
    </row>
    <row r="2765" spans="1:113" x14ac:dyDescent="0.3">
      <c r="A2765" t="str">
        <f>"07/22/2022 21:45:59.799"</f>
        <v>07/22/2022 21:45:59.799</v>
      </c>
      <c r="C2765" t="str">
        <f t="shared" si="1636"/>
        <v>FFDFD3C0</v>
      </c>
      <c r="D2765" t="s">
        <v>124</v>
      </c>
      <c r="E2765">
        <v>2</v>
      </c>
      <c r="H2765">
        <v>156</v>
      </c>
      <c r="I2765" t="s">
        <v>125</v>
      </c>
      <c r="J2765" t="s">
        <v>126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ref="S2765:S2770" si="1655">"21:45:59.570"</f>
        <v>21:45:59.570</v>
      </c>
      <c r="T2765" t="str">
        <f t="shared" ref="T2765:T2770" si="1656">"21:45:59.170"</f>
        <v>21:45:59.170</v>
      </c>
      <c r="U2765" t="str">
        <f t="shared" si="1651"/>
        <v>A54CFF</v>
      </c>
      <c r="V2765">
        <v>0</v>
      </c>
      <c r="W2765">
        <v>0</v>
      </c>
      <c r="X2765">
        <v>2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3</v>
      </c>
      <c r="AG2765">
        <v>2</v>
      </c>
      <c r="AH2765">
        <v>1</v>
      </c>
      <c r="AI2765" t="s">
        <v>1017</v>
      </c>
      <c r="AJ2765">
        <v>43.483136000000002</v>
      </c>
      <c r="AK2765" t="s">
        <v>1016</v>
      </c>
      <c r="AL2765">
        <v>-88.828197000000003</v>
      </c>
      <c r="AM2765">
        <v>25</v>
      </c>
      <c r="AN2765">
        <v>925</v>
      </c>
      <c r="AO2765" t="s">
        <v>118</v>
      </c>
      <c r="AP2765">
        <v>1</v>
      </c>
      <c r="AQ2765">
        <v>5</v>
      </c>
      <c r="AR2765">
        <v>0</v>
      </c>
      <c r="AZ2765">
        <v>1200</v>
      </c>
      <c r="BA2765">
        <v>1</v>
      </c>
      <c r="BB2765" t="str">
        <f t="shared" si="1637"/>
        <v xml:space="preserve">N4400K  </v>
      </c>
      <c r="BC2765">
        <v>1</v>
      </c>
      <c r="BE2765">
        <v>0</v>
      </c>
      <c r="BF2765">
        <v>0</v>
      </c>
      <c r="BG2765">
        <v>0</v>
      </c>
      <c r="BH2765">
        <v>800</v>
      </c>
      <c r="BI2765">
        <v>1</v>
      </c>
      <c r="BJ2765">
        <v>1</v>
      </c>
      <c r="BK2765">
        <v>1</v>
      </c>
      <c r="BL2765">
        <v>0</v>
      </c>
      <c r="BO2765">
        <v>0</v>
      </c>
      <c r="BP2765">
        <v>0</v>
      </c>
      <c r="BW2765" t="str">
        <f t="shared" ref="BW2765:BW2770" si="1657">"21:45:59.578"</f>
        <v>21:45:59.578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2</v>
      </c>
      <c r="CP2765" t="s">
        <v>119</v>
      </c>
      <c r="CQ2765">
        <v>168</v>
      </c>
      <c r="CR2765">
        <v>0</v>
      </c>
      <c r="CW2765">
        <v>4422160</v>
      </c>
      <c r="CY2765">
        <v>1</v>
      </c>
      <c r="CZ2765">
        <v>1</v>
      </c>
      <c r="DA2765">
        <v>0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1</v>
      </c>
    </row>
    <row r="2766" spans="1:113" x14ac:dyDescent="0.3">
      <c r="A2766" t="str">
        <f>"07/22/2022 21:45:59.799"</f>
        <v>07/22/2022 21:45:59.799</v>
      </c>
      <c r="C2766" t="str">
        <f t="shared" si="1636"/>
        <v>FFDFD3C0</v>
      </c>
      <c r="D2766" t="s">
        <v>127</v>
      </c>
      <c r="E2766">
        <v>8</v>
      </c>
      <c r="F2766">
        <v>2008</v>
      </c>
      <c r="G2766" t="s">
        <v>128</v>
      </c>
      <c r="J2766" t="s">
        <v>129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655"/>
        <v>21:45:59.570</v>
      </c>
      <c r="T2766" t="str">
        <f t="shared" si="1656"/>
        <v>21:45:59.170</v>
      </c>
      <c r="U2766" t="str">
        <f t="shared" si="1651"/>
        <v>A54CFF</v>
      </c>
      <c r="V2766">
        <v>0</v>
      </c>
      <c r="W2766">
        <v>0</v>
      </c>
      <c r="X2766">
        <v>2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1</v>
      </c>
      <c r="AI2766" t="s">
        <v>1017</v>
      </c>
      <c r="AJ2766">
        <v>43.483136000000002</v>
      </c>
      <c r="AK2766" t="s">
        <v>1016</v>
      </c>
      <c r="AL2766">
        <v>-88.828197000000003</v>
      </c>
      <c r="AM2766">
        <v>25</v>
      </c>
      <c r="AN2766">
        <v>925</v>
      </c>
      <c r="AO2766" t="s">
        <v>118</v>
      </c>
      <c r="AP2766">
        <v>1</v>
      </c>
      <c r="AQ2766">
        <v>5</v>
      </c>
      <c r="AR2766">
        <v>0</v>
      </c>
      <c r="AZ2766">
        <v>1200</v>
      </c>
      <c r="BA2766">
        <v>1</v>
      </c>
      <c r="BB2766" t="str">
        <f t="shared" si="1637"/>
        <v xml:space="preserve">N4400K  </v>
      </c>
      <c r="BC2766">
        <v>1</v>
      </c>
      <c r="BE2766">
        <v>0</v>
      </c>
      <c r="BF2766">
        <v>0</v>
      </c>
      <c r="BG2766">
        <v>0</v>
      </c>
      <c r="BH2766">
        <v>800</v>
      </c>
      <c r="BI2766">
        <v>1</v>
      </c>
      <c r="BJ2766">
        <v>1</v>
      </c>
      <c r="BK2766">
        <v>1</v>
      </c>
      <c r="BL2766">
        <v>0</v>
      </c>
      <c r="BO2766">
        <v>0</v>
      </c>
      <c r="BP2766">
        <v>0</v>
      </c>
      <c r="BW2766" t="str">
        <f t="shared" si="1657"/>
        <v>21:45:59.578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2</v>
      </c>
      <c r="CP2766" t="s">
        <v>119</v>
      </c>
      <c r="CQ2766">
        <v>168</v>
      </c>
      <c r="CR2766">
        <v>0</v>
      </c>
      <c r="CW2766">
        <v>4422160</v>
      </c>
      <c r="CY2766">
        <v>1</v>
      </c>
      <c r="CZ2766">
        <v>1</v>
      </c>
      <c r="DA2766">
        <v>1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1</v>
      </c>
    </row>
    <row r="2767" spans="1:113" x14ac:dyDescent="0.3">
      <c r="A2767" t="str">
        <f>"07/22/2022 21:45:59.799"</f>
        <v>07/22/2022 21:45:59.799</v>
      </c>
      <c r="C2767" t="str">
        <f t="shared" si="1636"/>
        <v>FFDFD3C0</v>
      </c>
      <c r="D2767" t="s">
        <v>113</v>
      </c>
      <c r="E2767">
        <v>44</v>
      </c>
      <c r="H2767">
        <v>151</v>
      </c>
      <c r="I2767" t="s">
        <v>114</v>
      </c>
      <c r="J2767" t="s">
        <v>115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si="1655"/>
        <v>21:45:59.570</v>
      </c>
      <c r="T2767" t="str">
        <f t="shared" si="1656"/>
        <v>21:45:59.170</v>
      </c>
      <c r="U2767" t="str">
        <f t="shared" si="1651"/>
        <v>A54CFF</v>
      </c>
      <c r="V2767">
        <v>0</v>
      </c>
      <c r="W2767">
        <v>0</v>
      </c>
      <c r="X2767">
        <v>2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1</v>
      </c>
      <c r="AI2767" t="s">
        <v>1017</v>
      </c>
      <c r="AJ2767">
        <v>43.483136000000002</v>
      </c>
      <c r="AK2767" t="s">
        <v>1016</v>
      </c>
      <c r="AL2767">
        <v>-88.828197000000003</v>
      </c>
      <c r="AM2767">
        <v>25</v>
      </c>
      <c r="AN2767">
        <v>925</v>
      </c>
      <c r="AO2767" t="s">
        <v>118</v>
      </c>
      <c r="AP2767">
        <v>1</v>
      </c>
      <c r="AQ2767">
        <v>5</v>
      </c>
      <c r="AR2767">
        <v>0</v>
      </c>
      <c r="AZ2767">
        <v>1200</v>
      </c>
      <c r="BA2767">
        <v>1</v>
      </c>
      <c r="BB2767" t="str">
        <f t="shared" si="1637"/>
        <v xml:space="preserve">N4400K  </v>
      </c>
      <c r="BC2767">
        <v>1</v>
      </c>
      <c r="BE2767">
        <v>0</v>
      </c>
      <c r="BF2767">
        <v>0</v>
      </c>
      <c r="BG2767">
        <v>0</v>
      </c>
      <c r="BH2767">
        <v>800</v>
      </c>
      <c r="BI2767">
        <v>1</v>
      </c>
      <c r="BJ2767">
        <v>1</v>
      </c>
      <c r="BK2767">
        <v>1</v>
      </c>
      <c r="BL2767">
        <v>0</v>
      </c>
      <c r="BO2767">
        <v>0</v>
      </c>
      <c r="BP2767">
        <v>0</v>
      </c>
      <c r="BW2767" t="str">
        <f t="shared" si="1657"/>
        <v>21:45:59.578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2</v>
      </c>
      <c r="CP2767" t="s">
        <v>119</v>
      </c>
      <c r="CQ2767">
        <v>168</v>
      </c>
      <c r="CR2767">
        <v>0</v>
      </c>
      <c r="CW2767">
        <v>4422160</v>
      </c>
      <c r="CY2767">
        <v>1</v>
      </c>
      <c r="CZ2767">
        <v>1</v>
      </c>
      <c r="DA2767">
        <v>1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1</v>
      </c>
    </row>
    <row r="2768" spans="1:113" x14ac:dyDescent="0.3">
      <c r="A2768" t="str">
        <f>"07/22/2022 21:45:59.799"</f>
        <v>07/22/2022 21:45:59.799</v>
      </c>
      <c r="C2768" t="str">
        <f t="shared" si="1636"/>
        <v>FFDFD3C0</v>
      </c>
      <c r="D2768" t="s">
        <v>121</v>
      </c>
      <c r="E2768">
        <v>11</v>
      </c>
      <c r="F2768">
        <v>1011</v>
      </c>
      <c r="G2768" t="s">
        <v>125</v>
      </c>
      <c r="J2768" t="s">
        <v>123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655"/>
        <v>21:45:59.570</v>
      </c>
      <c r="T2768" t="str">
        <f t="shared" si="1656"/>
        <v>21:45:59.170</v>
      </c>
      <c r="U2768" t="str">
        <f t="shared" si="1651"/>
        <v>A54CFF</v>
      </c>
      <c r="V2768">
        <v>0</v>
      </c>
      <c r="W2768">
        <v>0</v>
      </c>
      <c r="X2768">
        <v>2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3</v>
      </c>
      <c r="AG2768">
        <v>2</v>
      </c>
      <c r="AH2768">
        <v>1</v>
      </c>
      <c r="AI2768" t="s">
        <v>1017</v>
      </c>
      <c r="AJ2768">
        <v>43.483136000000002</v>
      </c>
      <c r="AK2768" t="s">
        <v>1016</v>
      </c>
      <c r="AL2768">
        <v>-88.828197000000003</v>
      </c>
      <c r="AM2768">
        <v>25</v>
      </c>
      <c r="AN2768">
        <v>925</v>
      </c>
      <c r="AO2768" t="s">
        <v>118</v>
      </c>
      <c r="AP2768">
        <v>1</v>
      </c>
      <c r="AQ2768">
        <v>5</v>
      </c>
      <c r="AR2768">
        <v>0</v>
      </c>
      <c r="AZ2768">
        <v>1200</v>
      </c>
      <c r="BA2768">
        <v>1</v>
      </c>
      <c r="BB2768" t="str">
        <f t="shared" si="1637"/>
        <v xml:space="preserve">N4400K  </v>
      </c>
      <c r="BC2768">
        <v>1</v>
      </c>
      <c r="BE2768">
        <v>0</v>
      </c>
      <c r="BF2768">
        <v>0</v>
      </c>
      <c r="BG2768">
        <v>0</v>
      </c>
      <c r="BH2768">
        <v>800</v>
      </c>
      <c r="BI2768">
        <v>1</v>
      </c>
      <c r="BJ2768">
        <v>1</v>
      </c>
      <c r="BK2768">
        <v>1</v>
      </c>
      <c r="BL2768">
        <v>0</v>
      </c>
      <c r="BO2768">
        <v>0</v>
      </c>
      <c r="BP2768">
        <v>0</v>
      </c>
      <c r="BW2768" t="str">
        <f t="shared" si="1657"/>
        <v>21:45:59.578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2</v>
      </c>
      <c r="CP2768" t="s">
        <v>119</v>
      </c>
      <c r="CQ2768">
        <v>168</v>
      </c>
      <c r="CR2768">
        <v>0</v>
      </c>
      <c r="CW2768">
        <v>4422160</v>
      </c>
      <c r="CY2768">
        <v>1</v>
      </c>
      <c r="CZ2768">
        <v>1</v>
      </c>
      <c r="DA2768">
        <v>1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1</v>
      </c>
    </row>
    <row r="2769" spans="1:113" x14ac:dyDescent="0.3">
      <c r="A2769" t="str">
        <f>"07/22/2022 21:45:59.815"</f>
        <v>07/22/2022 21:45:59.815</v>
      </c>
      <c r="C2769" t="str">
        <f t="shared" si="1636"/>
        <v>FFDFD3C0</v>
      </c>
      <c r="D2769" t="s">
        <v>121</v>
      </c>
      <c r="E2769">
        <v>12</v>
      </c>
      <c r="F2769">
        <v>1012</v>
      </c>
      <c r="G2769" t="s">
        <v>122</v>
      </c>
      <c r="J2769" t="s">
        <v>123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655"/>
        <v>21:45:59.570</v>
      </c>
      <c r="T2769" t="str">
        <f t="shared" si="1656"/>
        <v>21:45:59.170</v>
      </c>
      <c r="U2769" t="str">
        <f t="shared" si="1651"/>
        <v>A54CFF</v>
      </c>
      <c r="V2769">
        <v>0</v>
      </c>
      <c r="W2769">
        <v>0</v>
      </c>
      <c r="X2769">
        <v>2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1</v>
      </c>
      <c r="AI2769" t="s">
        <v>1017</v>
      </c>
      <c r="AJ2769">
        <v>43.483136000000002</v>
      </c>
      <c r="AK2769" t="s">
        <v>1016</v>
      </c>
      <c r="AL2769">
        <v>-88.828197000000003</v>
      </c>
      <c r="AM2769">
        <v>25</v>
      </c>
      <c r="AN2769">
        <v>925</v>
      </c>
      <c r="AO2769" t="s">
        <v>118</v>
      </c>
      <c r="AP2769">
        <v>1</v>
      </c>
      <c r="AQ2769">
        <v>5</v>
      </c>
      <c r="AR2769">
        <v>0</v>
      </c>
      <c r="AZ2769">
        <v>1200</v>
      </c>
      <c r="BA2769">
        <v>1</v>
      </c>
      <c r="BB2769" t="str">
        <f t="shared" si="1637"/>
        <v xml:space="preserve">N4400K  </v>
      </c>
      <c r="BC2769">
        <v>1</v>
      </c>
      <c r="BE2769">
        <v>0</v>
      </c>
      <c r="BF2769">
        <v>0</v>
      </c>
      <c r="BG2769">
        <v>0</v>
      </c>
      <c r="BH2769">
        <v>800</v>
      </c>
      <c r="BI2769">
        <v>1</v>
      </c>
      <c r="BJ2769">
        <v>1</v>
      </c>
      <c r="BK2769">
        <v>1</v>
      </c>
      <c r="BL2769">
        <v>0</v>
      </c>
      <c r="BO2769">
        <v>0</v>
      </c>
      <c r="BP2769">
        <v>0</v>
      </c>
      <c r="BW2769" t="str">
        <f t="shared" si="1657"/>
        <v>21:45:59.578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2</v>
      </c>
      <c r="CP2769" t="s">
        <v>119</v>
      </c>
      <c r="CQ2769">
        <v>168</v>
      </c>
      <c r="CR2769">
        <v>0</v>
      </c>
      <c r="CW2769">
        <v>4422160</v>
      </c>
      <c r="CY2769">
        <v>1</v>
      </c>
      <c r="CZ2769">
        <v>1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1</v>
      </c>
    </row>
    <row r="2770" spans="1:113" x14ac:dyDescent="0.3">
      <c r="A2770" t="str">
        <f>"07/22/2022 21:45:59.815"</f>
        <v>07/22/2022 21:45:59.815</v>
      </c>
      <c r="C2770" t="str">
        <f t="shared" si="1636"/>
        <v>FFDFD3C0</v>
      </c>
      <c r="D2770" t="s">
        <v>113</v>
      </c>
      <c r="E2770">
        <v>45</v>
      </c>
      <c r="H2770">
        <v>152</v>
      </c>
      <c r="I2770" t="s">
        <v>120</v>
      </c>
      <c r="J2770" t="s">
        <v>115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655"/>
        <v>21:45:59.570</v>
      </c>
      <c r="T2770" t="str">
        <f t="shared" si="1656"/>
        <v>21:45:59.170</v>
      </c>
      <c r="U2770" t="str">
        <f t="shared" si="1651"/>
        <v>A54CFF</v>
      </c>
      <c r="V2770">
        <v>0</v>
      </c>
      <c r="W2770">
        <v>0</v>
      </c>
      <c r="X2770">
        <v>2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1</v>
      </c>
      <c r="AI2770" t="s">
        <v>1017</v>
      </c>
      <c r="AJ2770">
        <v>43.483136000000002</v>
      </c>
      <c r="AK2770" t="s">
        <v>1016</v>
      </c>
      <c r="AL2770">
        <v>-88.828197000000003</v>
      </c>
      <c r="AM2770">
        <v>25</v>
      </c>
      <c r="AN2770">
        <v>925</v>
      </c>
      <c r="AO2770" t="s">
        <v>118</v>
      </c>
      <c r="AP2770">
        <v>1</v>
      </c>
      <c r="AQ2770">
        <v>5</v>
      </c>
      <c r="AR2770">
        <v>0</v>
      </c>
      <c r="AZ2770">
        <v>1200</v>
      </c>
      <c r="BA2770">
        <v>1</v>
      </c>
      <c r="BB2770" t="str">
        <f t="shared" si="1637"/>
        <v xml:space="preserve">N4400K  </v>
      </c>
      <c r="BC2770">
        <v>1</v>
      </c>
      <c r="BE2770">
        <v>0</v>
      </c>
      <c r="BF2770">
        <v>0</v>
      </c>
      <c r="BG2770">
        <v>0</v>
      </c>
      <c r="BH2770">
        <v>800</v>
      </c>
      <c r="BI2770">
        <v>1</v>
      </c>
      <c r="BJ2770">
        <v>1</v>
      </c>
      <c r="BK2770">
        <v>1</v>
      </c>
      <c r="BL2770">
        <v>0</v>
      </c>
      <c r="BO2770">
        <v>0</v>
      </c>
      <c r="BP2770">
        <v>0</v>
      </c>
      <c r="BW2770" t="str">
        <f t="shared" si="1657"/>
        <v>21:45:59.578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2</v>
      </c>
      <c r="CP2770" t="s">
        <v>119</v>
      </c>
      <c r="CQ2770">
        <v>168</v>
      </c>
      <c r="CR2770">
        <v>0</v>
      </c>
      <c r="CW2770">
        <v>4422160</v>
      </c>
      <c r="CY2770">
        <v>1</v>
      </c>
      <c r="CZ2770">
        <v>1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20220722_A54CFF_490252553_ADSB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2022-08-19T12:25:42Z</dcterms:created>
  <dcterms:modified xsi:type="dcterms:W3CDTF">2022-08-19T12:25:43Z</dcterms:modified>
</cp:coreProperties>
</file>